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EPCOR Collingwood\DRO2\"/>
    </mc:Choice>
  </mc:AlternateContent>
  <xr:revisionPtr revIDLastSave="0" documentId="13_ncr:1_{D69A9D5B-12DE-4427-98F4-B568A9479A60}" xr6:coauthVersionLast="47" xr6:coauthVersionMax="47" xr10:uidLastSave="{00000000-0000-0000-0000-000000000000}"/>
  <bookViews>
    <workbookView xWindow="-28920" yWindow="-120" windowWidth="29040" windowHeight="15840" tabRatio="852" firstSheet="6" activeTab="17" xr2:uid="{00000000-000D-0000-FFFF-FFFF00000000}"/>
  </bookViews>
  <sheets>
    <sheet name="Dataset" sheetId="15" r:id="rId1"/>
    <sheet name="Monthly Data" sheetId="14" r:id="rId2"/>
    <sheet name="CDM" sheetId="35" r:id="rId3"/>
    <sheet name="Weather" sheetId="16" r:id="rId4"/>
    <sheet name="Economic" sheetId="17" r:id="rId5"/>
    <sheet name="Residential" sheetId="20" r:id="rId6"/>
    <sheet name="GSlt50" sheetId="22" r:id="rId7"/>
    <sheet name="GSgt50" sheetId="23" r:id="rId8"/>
    <sheet name="GSgt50 avg" sheetId="33" state="hidden" r:id="rId9"/>
    <sheet name="Model Summary" sheetId="25" r:id="rId10"/>
    <sheet name="Residential Normalized" sheetId="26" r:id="rId11"/>
    <sheet name="GSlt50 Normalized" sheetId="27" r:id="rId12"/>
    <sheet name="GSgt50 Normalized" sheetId="28" r:id="rId13"/>
    <sheet name="Normalized Annual Summary" sheetId="31" r:id="rId14"/>
    <sheet name="Customer Count" sheetId="18" r:id="rId15"/>
    <sheet name="kW Forecast" sheetId="19" r:id="rId16"/>
    <sheet name="CDM Adjustment" sheetId="34" r:id="rId17"/>
    <sheet name="Summary Tables" sheetId="32" r:id="rId18"/>
  </sheet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#REF!</definedName>
    <definedName name="_OP1000">#REF!</definedName>
    <definedName name="_Order1" hidden="1">255</definedName>
    <definedName name="_Order2" hidden="1">0</definedName>
    <definedName name="_Sort" localSheetId="4" hidden="1">#REF!</definedName>
    <definedName name="_Sort" hidden="1">#REF!</definedName>
    <definedName name="ALL">#REF!</definedName>
    <definedName name="ApprovedYr">#REF!</definedName>
    <definedName name="CAfile">#REF!</definedName>
    <definedName name="CAPCOSTS">#REF!</definedName>
    <definedName name="CAPITAL">#REF!</definedName>
    <definedName name="CapitalExpListing">#REF!</definedName>
    <definedName name="CArevReq">#REF!</definedName>
    <definedName name="CASHFLOW">#REF!</definedName>
    <definedName name="cc">#REF!</definedName>
    <definedName name="ClassRange1">#REF!</definedName>
    <definedName name="ClassRange2">#REF!</definedName>
    <definedName name="contactf">#REF!</definedName>
    <definedName name="_xlnm.Criteria">#REF!</definedName>
    <definedName name="CRLF">#REF!</definedName>
    <definedName name="_xlnm.Database">#REF!</definedName>
    <definedName name="DaysInPreviousYear">#REF!</definedName>
    <definedName name="DaysInYear">#REF!</definedName>
    <definedName name="DEBTREPAY">#REF!</definedName>
    <definedName name="DeptDiv">#REF!</definedName>
    <definedName name="ExpenseAccountListing">#REF!</definedName>
    <definedName name="_xlnm.Extract">#REF!</definedName>
    <definedName name="FakeBlank">#REF!</definedName>
    <definedName name="FolderPath">#REF!</definedName>
    <definedName name="histdate">#REF!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4">#REF!</definedName>
    <definedName name="PAGE11">#REF!</definedName>
    <definedName name="PAGE2" localSheetId="4">#REF!</definedName>
    <definedName name="PAGE2">#REF!</definedName>
    <definedName name="PAGE3">#REF!</definedName>
    <definedName name="PAGE4" localSheetId="4">#REF!</definedName>
    <definedName name="PAGE4">#REF!</definedName>
    <definedName name="PAGE7" localSheetId="4">#REF!</definedName>
    <definedName name="PAGE7">#REF!</definedName>
    <definedName name="PAGE9" localSheetId="4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#REF!</definedName>
    <definedName name="RevReqLookupKey">#REF!</definedName>
    <definedName name="RevReqRange">#REF!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#REF!</definedName>
    <definedName name="TestYrPL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7" l="1"/>
  <c r="N11" i="17" l="1"/>
  <c r="M11" i="17"/>
  <c r="K11" i="17"/>
  <c r="C123" i="17" l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Q15" i="17"/>
  <c r="Q14" i="17"/>
  <c r="Q13" i="17"/>
  <c r="M15" i="34"/>
  <c r="M17" i="34"/>
  <c r="M16" i="34"/>
  <c r="M38" i="34"/>
  <c r="M37" i="34"/>
  <c r="M36" i="34"/>
  <c r="M28" i="34"/>
  <c r="L28" i="34"/>
  <c r="M21" i="34"/>
  <c r="M22" i="34"/>
  <c r="M20" i="34"/>
  <c r="M19" i="34"/>
  <c r="M18" i="34"/>
  <c r="I59" i="34"/>
  <c r="I60" i="34"/>
  <c r="I61" i="34"/>
  <c r="I62" i="34"/>
  <c r="I63" i="34"/>
  <c r="I64" i="34"/>
  <c r="I65" i="34"/>
  <c r="I58" i="34"/>
  <c r="K58" i="34"/>
  <c r="J28" i="19" l="1"/>
  <c r="K19" i="19"/>
  <c r="E19" i="19"/>
  <c r="T15" i="18"/>
  <c r="AK15" i="31"/>
  <c r="AL15" i="31" s="1"/>
  <c r="AN15" i="31" s="1"/>
  <c r="AO15" i="31" s="1"/>
  <c r="I7" i="32" s="1"/>
  <c r="AM15" i="31"/>
  <c r="AF16" i="31"/>
  <c r="AF15" i="31"/>
  <c r="AC15" i="31"/>
  <c r="AD15" i="31" s="1"/>
  <c r="AG15" i="31" s="1"/>
  <c r="I6" i="32" s="1"/>
  <c r="AE15" i="31"/>
  <c r="T15" i="31"/>
  <c r="U15" i="31" s="1"/>
  <c r="I4" i="32"/>
  <c r="I3" i="32"/>
  <c r="D35" i="18"/>
  <c r="H35" i="18"/>
  <c r="L35" i="18"/>
  <c r="P35" i="18"/>
  <c r="O18" i="18"/>
  <c r="P18" i="18" s="1"/>
  <c r="D15" i="18"/>
  <c r="I5" i="32" l="1"/>
  <c r="C111" i="17" l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99" i="17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88" i="17"/>
  <c r="C89" i="17" s="1"/>
  <c r="C90" i="17" s="1"/>
  <c r="C91" i="17" s="1"/>
  <c r="C92" i="17" s="1"/>
  <c r="C93" i="17" s="1"/>
  <c r="C94" i="17" s="1"/>
  <c r="C95" i="17" s="1"/>
  <c r="C96" i="17" s="1"/>
  <c r="C97" i="17" s="1"/>
  <c r="C87" i="17"/>
  <c r="C30" i="18"/>
  <c r="D30" i="18" s="1"/>
  <c r="G30" i="18"/>
  <c r="H31" i="18" s="1"/>
  <c r="H30" i="18"/>
  <c r="K30" i="18"/>
  <c r="L30" i="18"/>
  <c r="O30" i="18"/>
  <c r="P31" i="18" s="1"/>
  <c r="P30" i="18"/>
  <c r="S30" i="18"/>
  <c r="T30" i="18"/>
  <c r="C31" i="18"/>
  <c r="D32" i="18" s="1"/>
  <c r="D31" i="18"/>
  <c r="G31" i="18"/>
  <c r="K31" i="18"/>
  <c r="L32" i="18" s="1"/>
  <c r="L31" i="18"/>
  <c r="O31" i="18"/>
  <c r="S31" i="18"/>
  <c r="T32" i="18" s="1"/>
  <c r="T31" i="18"/>
  <c r="C32" i="18"/>
  <c r="G32" i="18"/>
  <c r="H33" i="18" s="1"/>
  <c r="H32" i="18"/>
  <c r="K32" i="18"/>
  <c r="O32" i="18"/>
  <c r="P33" i="18" s="1"/>
  <c r="P32" i="18"/>
  <c r="S32" i="18"/>
  <c r="C33" i="18"/>
  <c r="D33" i="18"/>
  <c r="G33" i="18"/>
  <c r="K33" i="18"/>
  <c r="L33" i="18"/>
  <c r="O33" i="18"/>
  <c r="S33" i="18"/>
  <c r="T33" i="18"/>
  <c r="H15" i="18"/>
  <c r="L15" i="18"/>
  <c r="P15" i="18"/>
  <c r="R13" i="18"/>
  <c r="S13" i="18"/>
  <c r="T13" i="18" s="1"/>
  <c r="R14" i="18"/>
  <c r="S14" i="18"/>
  <c r="T14" i="18"/>
  <c r="N13" i="18"/>
  <c r="O13" i="18" s="1"/>
  <c r="P13" i="18" s="1"/>
  <c r="N14" i="18"/>
  <c r="O14" i="18" s="1"/>
  <c r="P14" i="18" s="1"/>
  <c r="J13" i="18"/>
  <c r="K13" i="18" s="1"/>
  <c r="L13" i="18" s="1"/>
  <c r="J14" i="18"/>
  <c r="K14" i="18" s="1"/>
  <c r="L14" i="18" s="1"/>
  <c r="F14" i="18"/>
  <c r="G14" i="18" s="1"/>
  <c r="H14" i="18" s="1"/>
  <c r="B13" i="18"/>
  <c r="C13" i="18" s="1"/>
  <c r="D13" i="18" s="1"/>
  <c r="B14" i="18"/>
  <c r="C14" i="18" s="1"/>
  <c r="D14" i="18" s="1"/>
  <c r="Y51" i="16"/>
  <c r="Z51" i="16"/>
  <c r="AA51" i="16"/>
  <c r="AB51" i="16"/>
  <c r="AC51" i="16"/>
  <c r="AD51" i="16"/>
  <c r="AE51" i="16"/>
  <c r="AF51" i="16"/>
  <c r="AG51" i="16"/>
  <c r="AH51" i="16"/>
  <c r="AI51" i="16"/>
  <c r="AJ51" i="16"/>
  <c r="AM51" i="16"/>
  <c r="AN51" i="16"/>
  <c r="AO51" i="16"/>
  <c r="AP51" i="16"/>
  <c r="AQ51" i="16"/>
  <c r="AR51" i="16"/>
  <c r="AS51" i="16"/>
  <c r="AT51" i="16"/>
  <c r="AU51" i="16"/>
  <c r="AV51" i="16"/>
  <c r="AW51" i="16"/>
  <c r="AX51" i="16"/>
  <c r="BA51" i="16"/>
  <c r="BB51" i="16"/>
  <c r="BC51" i="16"/>
  <c r="BD51" i="16"/>
  <c r="BE51" i="16"/>
  <c r="BF51" i="16"/>
  <c r="BG51" i="16"/>
  <c r="BH51" i="16"/>
  <c r="BI51" i="16"/>
  <c r="BJ51" i="16"/>
  <c r="BK51" i="16"/>
  <c r="BL51" i="16"/>
  <c r="BO51" i="16"/>
  <c r="BP51" i="16"/>
  <c r="BQ51" i="16"/>
  <c r="BR51" i="16"/>
  <c r="BS51" i="16"/>
  <c r="BT51" i="16"/>
  <c r="BU51" i="16"/>
  <c r="BV51" i="16"/>
  <c r="BW51" i="16"/>
  <c r="BX51" i="16"/>
  <c r="BY51" i="16"/>
  <c r="BZ51" i="16"/>
  <c r="CC51" i="16"/>
  <c r="CD51" i="16"/>
  <c r="CE51" i="16"/>
  <c r="CF51" i="16"/>
  <c r="CG51" i="16"/>
  <c r="CH51" i="16"/>
  <c r="CI51" i="16"/>
  <c r="CJ51" i="16"/>
  <c r="CK51" i="16"/>
  <c r="CL51" i="16"/>
  <c r="CM51" i="16"/>
  <c r="CN51" i="16"/>
  <c r="CQ51" i="16"/>
  <c r="CR51" i="16"/>
  <c r="CS51" i="16"/>
  <c r="CT51" i="16"/>
  <c r="CU51" i="16"/>
  <c r="CV51" i="16"/>
  <c r="CW51" i="16"/>
  <c r="CX51" i="16"/>
  <c r="CY51" i="16"/>
  <c r="CZ51" i="16"/>
  <c r="DA51" i="16"/>
  <c r="DB51" i="16"/>
  <c r="DE51" i="16"/>
  <c r="DF51" i="16"/>
  <c r="DG51" i="16"/>
  <c r="DH51" i="16"/>
  <c r="DI51" i="16"/>
  <c r="DJ51" i="16"/>
  <c r="DK51" i="16"/>
  <c r="DL51" i="16"/>
  <c r="DM51" i="16"/>
  <c r="DN51" i="16"/>
  <c r="DO51" i="16"/>
  <c r="DP51" i="16"/>
  <c r="DS51" i="16"/>
  <c r="DT51" i="16"/>
  <c r="DU51" i="16"/>
  <c r="DV51" i="16"/>
  <c r="DW51" i="16"/>
  <c r="DX51" i="16"/>
  <c r="DY51" i="16"/>
  <c r="DZ51" i="16"/>
  <c r="EA51" i="16"/>
  <c r="EB51" i="16"/>
  <c r="EC51" i="16"/>
  <c r="ED51" i="16"/>
  <c r="Y52" i="16"/>
  <c r="Z52" i="16"/>
  <c r="AA52" i="16"/>
  <c r="AB52" i="16"/>
  <c r="AC52" i="16"/>
  <c r="AD52" i="16"/>
  <c r="AE52" i="16"/>
  <c r="AF52" i="16"/>
  <c r="AG52" i="16"/>
  <c r="AH52" i="16"/>
  <c r="AI52" i="16"/>
  <c r="AJ52" i="16"/>
  <c r="AM52" i="16"/>
  <c r="AN52" i="16"/>
  <c r="AO52" i="16"/>
  <c r="AP52" i="16"/>
  <c r="AQ52" i="16"/>
  <c r="AR52" i="16"/>
  <c r="AS52" i="16"/>
  <c r="AT52" i="16"/>
  <c r="AU52" i="16"/>
  <c r="AV52" i="16"/>
  <c r="AW52" i="16"/>
  <c r="AX52" i="16"/>
  <c r="BA52" i="16"/>
  <c r="BB52" i="16"/>
  <c r="BC52" i="16"/>
  <c r="BD52" i="16"/>
  <c r="BE52" i="16"/>
  <c r="BF52" i="16"/>
  <c r="BG52" i="16"/>
  <c r="BH52" i="16"/>
  <c r="BI52" i="16"/>
  <c r="BJ52" i="16"/>
  <c r="BK52" i="16"/>
  <c r="BL52" i="16"/>
  <c r="BO52" i="16"/>
  <c r="BP52" i="16"/>
  <c r="BQ52" i="16"/>
  <c r="BR52" i="16"/>
  <c r="BS52" i="16"/>
  <c r="BT52" i="16"/>
  <c r="BU52" i="16"/>
  <c r="BV52" i="16"/>
  <c r="BW52" i="16"/>
  <c r="BX52" i="16"/>
  <c r="BY52" i="16"/>
  <c r="BZ52" i="16"/>
  <c r="CC52" i="16"/>
  <c r="CD52" i="16"/>
  <c r="CE52" i="16"/>
  <c r="CF52" i="16"/>
  <c r="CG52" i="16"/>
  <c r="CH52" i="16"/>
  <c r="CI52" i="16"/>
  <c r="CJ52" i="16"/>
  <c r="CK52" i="16"/>
  <c r="CL52" i="16"/>
  <c r="CM52" i="16"/>
  <c r="CN52" i="16"/>
  <c r="CQ52" i="16"/>
  <c r="CR52" i="16"/>
  <c r="CS52" i="16"/>
  <c r="CT52" i="16"/>
  <c r="CU52" i="16"/>
  <c r="CV52" i="16"/>
  <c r="CW52" i="16"/>
  <c r="CX52" i="16"/>
  <c r="CY52" i="16"/>
  <c r="CZ52" i="16"/>
  <c r="DA52" i="16"/>
  <c r="DB52" i="16"/>
  <c r="DE52" i="16"/>
  <c r="DF52" i="16"/>
  <c r="DG52" i="16"/>
  <c r="DH52" i="16"/>
  <c r="DI52" i="16"/>
  <c r="DJ52" i="16"/>
  <c r="DK52" i="16"/>
  <c r="DL52" i="16"/>
  <c r="DM52" i="16"/>
  <c r="DN52" i="16"/>
  <c r="DO52" i="16"/>
  <c r="DP52" i="16"/>
  <c r="DS52" i="16"/>
  <c r="DT52" i="16"/>
  <c r="DU52" i="16"/>
  <c r="DV52" i="16"/>
  <c r="DW52" i="16"/>
  <c r="DX52" i="16"/>
  <c r="DY52" i="16"/>
  <c r="DZ52" i="16"/>
  <c r="EA52" i="16"/>
  <c r="EB52" i="16"/>
  <c r="EC52" i="16"/>
  <c r="ED52" i="16"/>
  <c r="AM25" i="16"/>
  <c r="AN25" i="16"/>
  <c r="AO25" i="16"/>
  <c r="AP25" i="16"/>
  <c r="AQ25" i="16"/>
  <c r="AR25" i="16"/>
  <c r="AS25" i="16"/>
  <c r="AT25" i="16"/>
  <c r="AU25" i="16"/>
  <c r="AV25" i="16"/>
  <c r="AW25" i="16"/>
  <c r="AX25" i="16"/>
  <c r="BA25" i="16"/>
  <c r="BB25" i="16"/>
  <c r="BC25" i="16"/>
  <c r="BD25" i="16"/>
  <c r="BE25" i="16"/>
  <c r="BF25" i="16"/>
  <c r="BG25" i="16"/>
  <c r="BH25" i="16"/>
  <c r="BI25" i="16"/>
  <c r="BJ25" i="16"/>
  <c r="BK25" i="16"/>
  <c r="BL25" i="16"/>
  <c r="BO25" i="16"/>
  <c r="BP25" i="16"/>
  <c r="BQ25" i="16"/>
  <c r="BR25" i="16"/>
  <c r="BS25" i="16"/>
  <c r="BT25" i="16"/>
  <c r="BU25" i="16"/>
  <c r="BV25" i="16"/>
  <c r="BW25" i="16"/>
  <c r="BX25" i="16"/>
  <c r="BY25" i="16"/>
  <c r="BZ25" i="16"/>
  <c r="CC25" i="16"/>
  <c r="CD25" i="16"/>
  <c r="CE25" i="16"/>
  <c r="CF25" i="16"/>
  <c r="CG25" i="16"/>
  <c r="CH25" i="16"/>
  <c r="CI25" i="16"/>
  <c r="CJ25" i="16"/>
  <c r="CK25" i="16"/>
  <c r="CL25" i="16"/>
  <c r="CM25" i="16"/>
  <c r="CN25" i="16"/>
  <c r="CQ25" i="16"/>
  <c r="CR25" i="16"/>
  <c r="CS25" i="16"/>
  <c r="CT25" i="16"/>
  <c r="CU25" i="16"/>
  <c r="CV25" i="16"/>
  <c r="CW25" i="16"/>
  <c r="CX25" i="16"/>
  <c r="CY25" i="16"/>
  <c r="CZ25" i="16"/>
  <c r="DA25" i="16"/>
  <c r="DB25" i="16"/>
  <c r="DE25" i="16"/>
  <c r="DF25" i="16"/>
  <c r="DG25" i="16"/>
  <c r="DH25" i="16"/>
  <c r="DI25" i="16"/>
  <c r="DJ25" i="16"/>
  <c r="DK25" i="16"/>
  <c r="DL25" i="16"/>
  <c r="DM25" i="16"/>
  <c r="DN25" i="16"/>
  <c r="DO25" i="16"/>
  <c r="DP25" i="16"/>
  <c r="DS25" i="16"/>
  <c r="DT25" i="16"/>
  <c r="DU25" i="16"/>
  <c r="DV25" i="16"/>
  <c r="DW25" i="16"/>
  <c r="DX25" i="16"/>
  <c r="DY25" i="16"/>
  <c r="DZ25" i="16"/>
  <c r="EA25" i="16"/>
  <c r="EB25" i="16"/>
  <c r="EC25" i="16"/>
  <c r="ED25" i="16"/>
  <c r="AJ25" i="16"/>
  <c r="AG25" i="16"/>
  <c r="AH25" i="16"/>
  <c r="AI25" i="16"/>
  <c r="G130" i="28"/>
  <c r="H130" i="28"/>
  <c r="I130" i="28"/>
  <c r="J130" i="28"/>
  <c r="G131" i="28"/>
  <c r="H131" i="28"/>
  <c r="I131" i="28"/>
  <c r="J131" i="28"/>
  <c r="G132" i="28"/>
  <c r="H132" i="28"/>
  <c r="I132" i="28"/>
  <c r="J132" i="28"/>
  <c r="G133" i="28"/>
  <c r="H133" i="28"/>
  <c r="I133" i="28"/>
  <c r="J133" i="28"/>
  <c r="G130" i="27"/>
  <c r="H130" i="27"/>
  <c r="I130" i="27"/>
  <c r="J130" i="27"/>
  <c r="G131" i="27"/>
  <c r="H131" i="27"/>
  <c r="I131" i="27"/>
  <c r="J131" i="27"/>
  <c r="G132" i="27"/>
  <c r="H132" i="27"/>
  <c r="I132" i="27"/>
  <c r="J132" i="27"/>
  <c r="G133" i="27"/>
  <c r="H133" i="27"/>
  <c r="I133" i="27"/>
  <c r="J133" i="27"/>
  <c r="G130" i="26"/>
  <c r="H130" i="26"/>
  <c r="K130" i="26"/>
  <c r="L130" i="26"/>
  <c r="G131" i="26"/>
  <c r="H131" i="26"/>
  <c r="K131" i="26"/>
  <c r="L131" i="26"/>
  <c r="L132" i="26" s="1"/>
  <c r="L133" i="26" s="1"/>
  <c r="G132" i="26"/>
  <c r="H132" i="26"/>
  <c r="K132" i="26"/>
  <c r="G133" i="26"/>
  <c r="H133" i="26"/>
  <c r="K133" i="26"/>
  <c r="A130" i="23"/>
  <c r="B130" i="23"/>
  <c r="C130" i="23"/>
  <c r="G130" i="23"/>
  <c r="H130" i="23"/>
  <c r="I130" i="23"/>
  <c r="J130" i="23"/>
  <c r="M130" i="23"/>
  <c r="P130" i="23"/>
  <c r="Q130" i="23"/>
  <c r="R130" i="23"/>
  <c r="S130" i="23"/>
  <c r="A131" i="23"/>
  <c r="B131" i="23"/>
  <c r="C131" i="23"/>
  <c r="G131" i="23"/>
  <c r="H131" i="23"/>
  <c r="I131" i="23"/>
  <c r="J131" i="23"/>
  <c r="M131" i="23"/>
  <c r="P131" i="23"/>
  <c r="Q131" i="23"/>
  <c r="R131" i="23"/>
  <c r="S131" i="23"/>
  <c r="A132" i="23"/>
  <c r="B132" i="23"/>
  <c r="C132" i="23"/>
  <c r="G132" i="23"/>
  <c r="H132" i="23"/>
  <c r="I132" i="23"/>
  <c r="J132" i="23"/>
  <c r="M132" i="23"/>
  <c r="P132" i="23"/>
  <c r="Q132" i="23"/>
  <c r="R132" i="23"/>
  <c r="S132" i="23"/>
  <c r="A133" i="23"/>
  <c r="B133" i="23"/>
  <c r="C133" i="23"/>
  <c r="G133" i="23"/>
  <c r="H133" i="23"/>
  <c r="I133" i="23"/>
  <c r="J133" i="23"/>
  <c r="M133" i="23"/>
  <c r="P133" i="23"/>
  <c r="Q133" i="23"/>
  <c r="R133" i="23"/>
  <c r="S133" i="23"/>
  <c r="A130" i="22"/>
  <c r="B130" i="22"/>
  <c r="C130" i="22"/>
  <c r="G130" i="22"/>
  <c r="N130" i="22" s="1"/>
  <c r="H130" i="22"/>
  <c r="O130" i="22" s="1"/>
  <c r="I130" i="22"/>
  <c r="K130" i="22"/>
  <c r="P130" i="22"/>
  <c r="A131" i="22"/>
  <c r="B131" i="22"/>
  <c r="C131" i="22"/>
  <c r="G131" i="22"/>
  <c r="H131" i="22"/>
  <c r="I131" i="22"/>
  <c r="P131" i="22" s="1"/>
  <c r="K131" i="22"/>
  <c r="N131" i="22"/>
  <c r="O131" i="22"/>
  <c r="A132" i="22"/>
  <c r="B132" i="22"/>
  <c r="C132" i="22"/>
  <c r="G132" i="22"/>
  <c r="N132" i="22" s="1"/>
  <c r="H132" i="22"/>
  <c r="O132" i="22" s="1"/>
  <c r="I132" i="22"/>
  <c r="K132" i="22"/>
  <c r="P132" i="22"/>
  <c r="A133" i="22"/>
  <c r="B133" i="22"/>
  <c r="C133" i="22"/>
  <c r="G133" i="22"/>
  <c r="H133" i="22"/>
  <c r="I133" i="22"/>
  <c r="P133" i="22" s="1"/>
  <c r="K133" i="22"/>
  <c r="N133" i="22"/>
  <c r="O133" i="22"/>
  <c r="A130" i="20"/>
  <c r="B130" i="20"/>
  <c r="C130" i="20"/>
  <c r="G130" i="20"/>
  <c r="H130" i="20"/>
  <c r="K130" i="20"/>
  <c r="M130" i="20"/>
  <c r="P130" i="20"/>
  <c r="Q130" i="20"/>
  <c r="T130" i="20"/>
  <c r="A131" i="20"/>
  <c r="B131" i="20"/>
  <c r="C131" i="20"/>
  <c r="G131" i="20"/>
  <c r="H131" i="20"/>
  <c r="K131" i="20"/>
  <c r="M131" i="20"/>
  <c r="P131" i="20"/>
  <c r="Q131" i="20"/>
  <c r="T131" i="20"/>
  <c r="A132" i="20"/>
  <c r="B132" i="20"/>
  <c r="C132" i="20"/>
  <c r="G132" i="20"/>
  <c r="H132" i="20"/>
  <c r="K132" i="20"/>
  <c r="M132" i="20"/>
  <c r="P132" i="20"/>
  <c r="Q132" i="20"/>
  <c r="T132" i="20"/>
  <c r="A133" i="20"/>
  <c r="B133" i="20"/>
  <c r="C133" i="20"/>
  <c r="G133" i="20"/>
  <c r="H133" i="20"/>
  <c r="K133" i="20"/>
  <c r="M133" i="20"/>
  <c r="P133" i="20"/>
  <c r="Q133" i="20"/>
  <c r="T133" i="20"/>
  <c r="EU239" i="16"/>
  <c r="EV239" i="16"/>
  <c r="EW239" i="16"/>
  <c r="EU240" i="16"/>
  <c r="EV240" i="16"/>
  <c r="EW240" i="16"/>
  <c r="EU241" i="16"/>
  <c r="EV241" i="16"/>
  <c r="EW241" i="16"/>
  <c r="EU242" i="16"/>
  <c r="EV242" i="16"/>
  <c r="EW242" i="16"/>
  <c r="EU243" i="16"/>
  <c r="EV243" i="16"/>
  <c r="EW243" i="16"/>
  <c r="EU244" i="16"/>
  <c r="EV244" i="16"/>
  <c r="EW244" i="16"/>
  <c r="EU245" i="16"/>
  <c r="EV245" i="16"/>
  <c r="EW245" i="16"/>
  <c r="EU246" i="16"/>
  <c r="EV246" i="16"/>
  <c r="EW246" i="16"/>
  <c r="EU247" i="16"/>
  <c r="EV247" i="16"/>
  <c r="EW247" i="16"/>
  <c r="EU248" i="16"/>
  <c r="EV248" i="16"/>
  <c r="EW248" i="16"/>
  <c r="EU249" i="16"/>
  <c r="EV249" i="16"/>
  <c r="EW249" i="16"/>
  <c r="EU250" i="16"/>
  <c r="EV250" i="16"/>
  <c r="EW250" i="16"/>
  <c r="EU251" i="16"/>
  <c r="EV251" i="16"/>
  <c r="EW251" i="16"/>
  <c r="EU252" i="16"/>
  <c r="EV252" i="16"/>
  <c r="EW252" i="16"/>
  <c r="EU253" i="16"/>
  <c r="EV253" i="16"/>
  <c r="EW253" i="16"/>
  <c r="EG250" i="16"/>
  <c r="EH250" i="16"/>
  <c r="EI250" i="16"/>
  <c r="EG251" i="16"/>
  <c r="EH251" i="16"/>
  <c r="EI251" i="16"/>
  <c r="EG252" i="16"/>
  <c r="EH252" i="16"/>
  <c r="EI252" i="16"/>
  <c r="EG253" i="16"/>
  <c r="EH253" i="16"/>
  <c r="EI253" i="16"/>
  <c r="BM51" i="16" l="1"/>
  <c r="BM52" i="16"/>
  <c r="BM25" i="16"/>
  <c r="A130" i="15" l="1"/>
  <c r="B130" i="15"/>
  <c r="C130" i="15"/>
  <c r="D130" i="15"/>
  <c r="G130" i="15"/>
  <c r="J130" i="15"/>
  <c r="M130" i="15"/>
  <c r="N130" i="15"/>
  <c r="O130" i="15"/>
  <c r="P130" i="15"/>
  <c r="Q130" i="15"/>
  <c r="R130" i="15"/>
  <c r="S130" i="15"/>
  <c r="T130" i="15"/>
  <c r="U130" i="15"/>
  <c r="V130" i="15"/>
  <c r="W130" i="15"/>
  <c r="X130" i="15"/>
  <c r="Y130" i="15"/>
  <c r="Z130" i="15"/>
  <c r="AA130" i="15"/>
  <c r="AB130" i="15"/>
  <c r="F130" i="23" s="1"/>
  <c r="O130" i="23" s="1"/>
  <c r="AC130" i="15"/>
  <c r="AD130" i="15"/>
  <c r="F130" i="20" s="1"/>
  <c r="O130" i="20" s="1"/>
  <c r="AE130" i="15"/>
  <c r="E130" i="22" s="1"/>
  <c r="L130" i="22" s="1"/>
  <c r="AF130" i="15"/>
  <c r="F130" i="22" s="1"/>
  <c r="M130" i="22" s="1"/>
  <c r="AG130" i="15"/>
  <c r="AH130" i="15"/>
  <c r="AI130" i="15"/>
  <c r="AJ130" i="15"/>
  <c r="AK130" i="15"/>
  <c r="AL130" i="15"/>
  <c r="AN130" i="15"/>
  <c r="AO130" i="15"/>
  <c r="AP130" i="15"/>
  <c r="AQ130" i="15"/>
  <c r="AR130" i="15"/>
  <c r="AT130" i="15"/>
  <c r="AU130" i="15"/>
  <c r="AV130" i="15"/>
  <c r="AW130" i="15"/>
  <c r="AX130" i="15"/>
  <c r="AY130" i="15"/>
  <c r="AZ130" i="15"/>
  <c r="BA130" i="15"/>
  <c r="BB130" i="15"/>
  <c r="BC130" i="15"/>
  <c r="BD130" i="15"/>
  <c r="BE130" i="15"/>
  <c r="BF130" i="15"/>
  <c r="BG130" i="15"/>
  <c r="BH130" i="15"/>
  <c r="BI130" i="15"/>
  <c r="BK130" i="15"/>
  <c r="BM130" i="15"/>
  <c r="BN130" i="15"/>
  <c r="BO130" i="15"/>
  <c r="BP130" i="15"/>
  <c r="BQ130" i="15"/>
  <c r="BR130" i="15"/>
  <c r="BS130" i="15"/>
  <c r="BT130" i="15"/>
  <c r="BU130" i="15"/>
  <c r="BV130" i="15"/>
  <c r="BW130" i="15"/>
  <c r="BX130" i="15"/>
  <c r="BY130" i="15"/>
  <c r="BZ130" i="15"/>
  <c r="CA130" i="15"/>
  <c r="CB130" i="15"/>
  <c r="CC130" i="15"/>
  <c r="A131" i="15"/>
  <c r="B131" i="15"/>
  <c r="C131" i="15"/>
  <c r="D131" i="15"/>
  <c r="G131" i="15"/>
  <c r="J131" i="15"/>
  <c r="M131" i="15"/>
  <c r="N131" i="15"/>
  <c r="O131" i="15"/>
  <c r="P131" i="15"/>
  <c r="Q131" i="15"/>
  <c r="R131" i="15"/>
  <c r="S131" i="15"/>
  <c r="T131" i="15"/>
  <c r="U131" i="15"/>
  <c r="V131" i="15"/>
  <c r="W131" i="15"/>
  <c r="X131" i="15"/>
  <c r="Y131" i="15"/>
  <c r="Z131" i="15"/>
  <c r="BQ131" i="15" s="1"/>
  <c r="AA131" i="15"/>
  <c r="BR131" i="15" s="1"/>
  <c r="AB131" i="15"/>
  <c r="F131" i="23" s="1"/>
  <c r="O131" i="23" s="1"/>
  <c r="AC131" i="15"/>
  <c r="AD131" i="15"/>
  <c r="AE131" i="15"/>
  <c r="E131" i="22" s="1"/>
  <c r="L131" i="22" s="1"/>
  <c r="AF131" i="15"/>
  <c r="F131" i="22" s="1"/>
  <c r="M131" i="22" s="1"/>
  <c r="AG131" i="15"/>
  <c r="AH131" i="15"/>
  <c r="BY131" i="15" s="1"/>
  <c r="AI131" i="15"/>
  <c r="BZ131" i="15" s="1"/>
  <c r="AJ131" i="15"/>
  <c r="AK131" i="15"/>
  <c r="AL131" i="15"/>
  <c r="CC131" i="15" s="1"/>
  <c r="AN131" i="15"/>
  <c r="AO131" i="15"/>
  <c r="AP131" i="15"/>
  <c r="AQ131" i="15"/>
  <c r="AR131" i="15"/>
  <c r="AT131" i="15"/>
  <c r="AU131" i="15"/>
  <c r="AV131" i="15"/>
  <c r="AW131" i="15"/>
  <c r="AX131" i="15"/>
  <c r="AY131" i="15"/>
  <c r="AZ131" i="15"/>
  <c r="BA131" i="15"/>
  <c r="BB131" i="15"/>
  <c r="BC131" i="15"/>
  <c r="BD131" i="15"/>
  <c r="BE131" i="15"/>
  <c r="BF131" i="15"/>
  <c r="BG131" i="15"/>
  <c r="BH131" i="15"/>
  <c r="BI131" i="15" s="1"/>
  <c r="BK131" i="15"/>
  <c r="BM131" i="15"/>
  <c r="BN131" i="15"/>
  <c r="BO131" i="15"/>
  <c r="BP131" i="15"/>
  <c r="BT131" i="15"/>
  <c r="BV131" i="15"/>
  <c r="BX131" i="15"/>
  <c r="CA131" i="15"/>
  <c r="CB131" i="15"/>
  <c r="A132" i="15"/>
  <c r="B132" i="15"/>
  <c r="C132" i="15"/>
  <c r="D132" i="15"/>
  <c r="G132" i="15"/>
  <c r="J132" i="15"/>
  <c r="M132" i="15"/>
  <c r="N132" i="15"/>
  <c r="O132" i="15"/>
  <c r="P132" i="15"/>
  <c r="Q132" i="15"/>
  <c r="R132" i="15"/>
  <c r="S132" i="15"/>
  <c r="T132" i="15"/>
  <c r="U132" i="15"/>
  <c r="V132" i="15"/>
  <c r="W132" i="15"/>
  <c r="BN132" i="15" s="1"/>
  <c r="X132" i="15"/>
  <c r="BO132" i="15" s="1"/>
  <c r="Y132" i="15"/>
  <c r="BP132" i="15" s="1"/>
  <c r="Z132" i="15"/>
  <c r="BQ132" i="15" s="1"/>
  <c r="AA132" i="15"/>
  <c r="BR132" i="15" s="1"/>
  <c r="AB132" i="15"/>
  <c r="F132" i="23" s="1"/>
  <c r="O132" i="23" s="1"/>
  <c r="AC132" i="15"/>
  <c r="BT132" i="15" s="1"/>
  <c r="AD132" i="15"/>
  <c r="F132" i="20" s="1"/>
  <c r="O132" i="20" s="1"/>
  <c r="AE132" i="15"/>
  <c r="AF132" i="15"/>
  <c r="F132" i="22" s="1"/>
  <c r="M132" i="22" s="1"/>
  <c r="AG132" i="15"/>
  <c r="BX132" i="15" s="1"/>
  <c r="AH132" i="15"/>
  <c r="BY132" i="15" s="1"/>
  <c r="AI132" i="15"/>
  <c r="BZ132" i="15" s="1"/>
  <c r="AJ132" i="15"/>
  <c r="CA132" i="15" s="1"/>
  <c r="AK132" i="15"/>
  <c r="AL132" i="15"/>
  <c r="AN132" i="15"/>
  <c r="AO132" i="15"/>
  <c r="AP132" i="15"/>
  <c r="AQ132" i="15"/>
  <c r="AR132" i="15"/>
  <c r="AT132" i="15"/>
  <c r="AU132" i="15"/>
  <c r="AV132" i="15"/>
  <c r="AW132" i="15"/>
  <c r="AX132" i="15"/>
  <c r="AY132" i="15"/>
  <c r="AZ132" i="15"/>
  <c r="BA132" i="15"/>
  <c r="BB132" i="15"/>
  <c r="BC132" i="15"/>
  <c r="BD132" i="15"/>
  <c r="BE132" i="15"/>
  <c r="BF132" i="15"/>
  <c r="BG132" i="15"/>
  <c r="BI132" i="15" s="1"/>
  <c r="BH132" i="15"/>
  <c r="BK132" i="15"/>
  <c r="BM132" i="15"/>
  <c r="BM133" i="15" s="1"/>
  <c r="BS132" i="15"/>
  <c r="BU132" i="15"/>
  <c r="BW132" i="15"/>
  <c r="CB132" i="15"/>
  <c r="CC132" i="15"/>
  <c r="A133" i="15"/>
  <c r="C133" i="15" s="1"/>
  <c r="B133" i="15"/>
  <c r="D133" i="15"/>
  <c r="G133" i="15"/>
  <c r="J133" i="15"/>
  <c r="M133" i="15"/>
  <c r="N133" i="15"/>
  <c r="O133" i="15"/>
  <c r="P133" i="15"/>
  <c r="Q133" i="15"/>
  <c r="R133" i="15"/>
  <c r="S133" i="15"/>
  <c r="T133" i="15"/>
  <c r="U133" i="15"/>
  <c r="V133" i="15"/>
  <c r="W133" i="15"/>
  <c r="BN133" i="15" s="1"/>
  <c r="X133" i="15"/>
  <c r="BO133" i="15" s="1"/>
  <c r="Y133" i="15"/>
  <c r="BP133" i="15" s="1"/>
  <c r="Z133" i="15"/>
  <c r="BQ133" i="15" s="1"/>
  <c r="AA133" i="15"/>
  <c r="BR133" i="15" s="1"/>
  <c r="AB133" i="15"/>
  <c r="F133" i="23" s="1"/>
  <c r="O133" i="23" s="1"/>
  <c r="AC133" i="15"/>
  <c r="AD133" i="15"/>
  <c r="AE133" i="15"/>
  <c r="E133" i="22" s="1"/>
  <c r="L133" i="22" s="1"/>
  <c r="AF133" i="15"/>
  <c r="F133" i="22" s="1"/>
  <c r="M133" i="22" s="1"/>
  <c r="AG133" i="15"/>
  <c r="BX133" i="15" s="1"/>
  <c r="AH133" i="15"/>
  <c r="BY133" i="15" s="1"/>
  <c r="AI133" i="15"/>
  <c r="AJ133" i="15"/>
  <c r="AK133" i="15"/>
  <c r="CB133" i="15" s="1"/>
  <c r="AL133" i="15"/>
  <c r="CC133" i="15" s="1"/>
  <c r="AN133" i="15"/>
  <c r="AO133" i="15"/>
  <c r="AP133" i="15"/>
  <c r="AQ133" i="15"/>
  <c r="AR133" i="15"/>
  <c r="AT133" i="15"/>
  <c r="AU133" i="15"/>
  <c r="AV133" i="15"/>
  <c r="AW133" i="15"/>
  <c r="AX133" i="15"/>
  <c r="AY133" i="15"/>
  <c r="AZ133" i="15"/>
  <c r="BA133" i="15"/>
  <c r="BB133" i="15"/>
  <c r="BC133" i="15"/>
  <c r="BD133" i="15"/>
  <c r="BE133" i="15"/>
  <c r="BF133" i="15"/>
  <c r="BG133" i="15"/>
  <c r="BI133" i="15" s="1"/>
  <c r="BH133" i="15"/>
  <c r="BK133" i="15"/>
  <c r="BZ133" i="15"/>
  <c r="CA133" i="15"/>
  <c r="Q133" i="22" l="1"/>
  <c r="BS133" i="15"/>
  <c r="BS131" i="15"/>
  <c r="Q130" i="22"/>
  <c r="BU131" i="15"/>
  <c r="F131" i="20"/>
  <c r="O131" i="20" s="1"/>
  <c r="J130" i="26"/>
  <c r="J130" i="20"/>
  <c r="S130" i="20" s="1"/>
  <c r="BW133" i="15"/>
  <c r="BU133" i="15"/>
  <c r="F133" i="20"/>
  <c r="O133" i="20" s="1"/>
  <c r="J132" i="26"/>
  <c r="J132" i="20"/>
  <c r="S132" i="20" s="1"/>
  <c r="BW131" i="15"/>
  <c r="E131" i="23"/>
  <c r="N131" i="23" s="1"/>
  <c r="E131" i="20"/>
  <c r="N131" i="20" s="1"/>
  <c r="I130" i="26"/>
  <c r="I130" i="20"/>
  <c r="R130" i="20" s="1"/>
  <c r="E130" i="23"/>
  <c r="N130" i="23" s="1"/>
  <c r="E130" i="20"/>
  <c r="N130" i="20" s="1"/>
  <c r="U130" i="20" s="1"/>
  <c r="BV132" i="15"/>
  <c r="E132" i="22"/>
  <c r="L132" i="22" s="1"/>
  <c r="Q132" i="22" s="1"/>
  <c r="BV133" i="15"/>
  <c r="BT133" i="15"/>
  <c r="E133" i="20"/>
  <c r="N133" i="20" s="1"/>
  <c r="E133" i="23"/>
  <c r="N133" i="23" s="1"/>
  <c r="I132" i="20"/>
  <c r="R132" i="20" s="1"/>
  <c r="I132" i="26"/>
  <c r="E132" i="20"/>
  <c r="N132" i="20" s="1"/>
  <c r="E132" i="23"/>
  <c r="N132" i="23" s="1"/>
  <c r="I131" i="26"/>
  <c r="I131" i="20"/>
  <c r="R131" i="20" s="1"/>
  <c r="Q131" i="22"/>
  <c r="I133" i="20" l="1"/>
  <c r="R133" i="20" s="1"/>
  <c r="I133" i="26"/>
  <c r="J133" i="20"/>
  <c r="S133" i="20" s="1"/>
  <c r="U133" i="20" s="1"/>
  <c r="J133" i="26"/>
  <c r="U132" i="20"/>
  <c r="J131" i="26"/>
  <c r="J131" i="20"/>
  <c r="S131" i="20" s="1"/>
  <c r="U131" i="20" s="1"/>
  <c r="B130" i="14" l="1"/>
  <c r="B131" i="14"/>
  <c r="B132" i="14"/>
  <c r="B133" i="14"/>
  <c r="B46" i="32"/>
  <c r="B47" i="32"/>
  <c r="B48" i="32"/>
  <c r="B49" i="32"/>
  <c r="B45" i="32"/>
  <c r="P14" i="25" l="1"/>
  <c r="I14" i="25"/>
  <c r="B14" i="25"/>
  <c r="B122" i="28"/>
  <c r="C122" i="28"/>
  <c r="G122" i="28"/>
  <c r="H122" i="28"/>
  <c r="I122" i="28"/>
  <c r="J122" i="28"/>
  <c r="B123" i="28"/>
  <c r="C123" i="28"/>
  <c r="G123" i="28"/>
  <c r="H123" i="28"/>
  <c r="I123" i="28"/>
  <c r="J123" i="28"/>
  <c r="B124" i="28"/>
  <c r="C124" i="28"/>
  <c r="G124" i="28"/>
  <c r="H124" i="28"/>
  <c r="I124" i="28"/>
  <c r="J124" i="28"/>
  <c r="B125" i="28"/>
  <c r="C125" i="28"/>
  <c r="G125" i="28"/>
  <c r="H125" i="28"/>
  <c r="I125" i="28"/>
  <c r="J125" i="28"/>
  <c r="B126" i="28"/>
  <c r="C126" i="28"/>
  <c r="G126" i="28"/>
  <c r="H126" i="28"/>
  <c r="I126" i="28"/>
  <c r="J126" i="28"/>
  <c r="B127" i="28"/>
  <c r="C127" i="28"/>
  <c r="G127" i="28"/>
  <c r="H127" i="28"/>
  <c r="I127" i="28"/>
  <c r="J127" i="28"/>
  <c r="B128" i="28"/>
  <c r="C128" i="28"/>
  <c r="G128" i="28"/>
  <c r="H128" i="28"/>
  <c r="I128" i="28"/>
  <c r="J128" i="28"/>
  <c r="B129" i="28"/>
  <c r="C129" i="28"/>
  <c r="G129" i="28"/>
  <c r="H129" i="28"/>
  <c r="I129" i="28"/>
  <c r="J129" i="28"/>
  <c r="B122" i="27"/>
  <c r="C122" i="27"/>
  <c r="G122" i="27"/>
  <c r="H122" i="27"/>
  <c r="I122" i="27"/>
  <c r="B123" i="27"/>
  <c r="C123" i="27"/>
  <c r="G123" i="27"/>
  <c r="H123" i="27"/>
  <c r="I123" i="27"/>
  <c r="B124" i="27"/>
  <c r="C124" i="27"/>
  <c r="G124" i="27"/>
  <c r="H124" i="27"/>
  <c r="I124" i="27"/>
  <c r="B125" i="27"/>
  <c r="C125" i="27"/>
  <c r="G125" i="27"/>
  <c r="H125" i="27"/>
  <c r="I125" i="27"/>
  <c r="B126" i="27"/>
  <c r="C126" i="27"/>
  <c r="G126" i="27"/>
  <c r="H126" i="27"/>
  <c r="I126" i="27"/>
  <c r="B127" i="27"/>
  <c r="C127" i="27"/>
  <c r="G127" i="27"/>
  <c r="H127" i="27"/>
  <c r="I127" i="27"/>
  <c r="B128" i="27"/>
  <c r="C128" i="27"/>
  <c r="G128" i="27"/>
  <c r="H128" i="27"/>
  <c r="I128" i="27"/>
  <c r="B129" i="27"/>
  <c r="C129" i="27"/>
  <c r="G129" i="27"/>
  <c r="H129" i="27"/>
  <c r="I129" i="27"/>
  <c r="B122" i="26"/>
  <c r="C122" i="26"/>
  <c r="G122" i="26"/>
  <c r="H122" i="26"/>
  <c r="B123" i="26"/>
  <c r="C123" i="26"/>
  <c r="G123" i="26"/>
  <c r="H123" i="26"/>
  <c r="B124" i="26"/>
  <c r="C124" i="26"/>
  <c r="G124" i="26"/>
  <c r="H124" i="26"/>
  <c r="B125" i="26"/>
  <c r="C125" i="26"/>
  <c r="G125" i="26"/>
  <c r="H125" i="26"/>
  <c r="B126" i="26"/>
  <c r="C126" i="26"/>
  <c r="G126" i="26"/>
  <c r="H126" i="26"/>
  <c r="B127" i="26"/>
  <c r="C127" i="26"/>
  <c r="G127" i="26"/>
  <c r="H127" i="26"/>
  <c r="B128" i="26"/>
  <c r="C128" i="26"/>
  <c r="G128" i="26"/>
  <c r="H128" i="26"/>
  <c r="B129" i="26"/>
  <c r="C129" i="26"/>
  <c r="G129" i="26"/>
  <c r="H129" i="26"/>
  <c r="A122" i="23"/>
  <c r="B122" i="23"/>
  <c r="C122" i="23"/>
  <c r="G122" i="23"/>
  <c r="H122" i="23"/>
  <c r="I122" i="23"/>
  <c r="J122" i="23"/>
  <c r="M122" i="23"/>
  <c r="P122" i="23"/>
  <c r="Q122" i="23"/>
  <c r="R122" i="23"/>
  <c r="S122" i="23"/>
  <c r="A123" i="23"/>
  <c r="B123" i="23"/>
  <c r="C123" i="23"/>
  <c r="G123" i="23"/>
  <c r="H123" i="23"/>
  <c r="I123" i="23"/>
  <c r="J123" i="23"/>
  <c r="M123" i="23"/>
  <c r="P123" i="23"/>
  <c r="Q123" i="23"/>
  <c r="R123" i="23"/>
  <c r="S123" i="23"/>
  <c r="A124" i="23"/>
  <c r="B124" i="23"/>
  <c r="C124" i="23"/>
  <c r="G124" i="23"/>
  <c r="H124" i="23"/>
  <c r="Q124" i="23" s="1"/>
  <c r="I124" i="23"/>
  <c r="R124" i="23" s="1"/>
  <c r="J124" i="23"/>
  <c r="M124" i="23"/>
  <c r="P124" i="23"/>
  <c r="S124" i="23"/>
  <c r="A125" i="23"/>
  <c r="B125" i="23"/>
  <c r="C125" i="23"/>
  <c r="G125" i="23"/>
  <c r="H125" i="23"/>
  <c r="I125" i="23"/>
  <c r="J125" i="23"/>
  <c r="M125" i="23"/>
  <c r="P125" i="23"/>
  <c r="Q125" i="23"/>
  <c r="R125" i="23"/>
  <c r="S125" i="23"/>
  <c r="A126" i="23"/>
  <c r="B126" i="23"/>
  <c r="C126" i="23"/>
  <c r="G126" i="23"/>
  <c r="H126" i="23"/>
  <c r="I126" i="23"/>
  <c r="J126" i="23"/>
  <c r="M126" i="23"/>
  <c r="P126" i="23"/>
  <c r="Q126" i="23"/>
  <c r="R126" i="23"/>
  <c r="S126" i="23"/>
  <c r="A127" i="23"/>
  <c r="B127" i="23"/>
  <c r="C127" i="23"/>
  <c r="G127" i="23"/>
  <c r="H127" i="23"/>
  <c r="I127" i="23"/>
  <c r="J127" i="23"/>
  <c r="S127" i="23" s="1"/>
  <c r="M127" i="23"/>
  <c r="P127" i="23"/>
  <c r="Q127" i="23"/>
  <c r="R127" i="23"/>
  <c r="A128" i="23"/>
  <c r="B128" i="23"/>
  <c r="C128" i="23"/>
  <c r="G128" i="23"/>
  <c r="H128" i="23"/>
  <c r="I128" i="23"/>
  <c r="J128" i="23"/>
  <c r="M128" i="23"/>
  <c r="P128" i="23"/>
  <c r="Q128" i="23"/>
  <c r="R128" i="23"/>
  <c r="S128" i="23"/>
  <c r="A129" i="23"/>
  <c r="B129" i="23"/>
  <c r="C129" i="23"/>
  <c r="G129" i="23"/>
  <c r="H129" i="23"/>
  <c r="I129" i="23"/>
  <c r="J129" i="23"/>
  <c r="M129" i="23"/>
  <c r="P129" i="23"/>
  <c r="Q129" i="23"/>
  <c r="R129" i="23"/>
  <c r="S129" i="23"/>
  <c r="A122" i="22"/>
  <c r="B122" i="22"/>
  <c r="C122" i="22"/>
  <c r="G122" i="22"/>
  <c r="H122" i="22"/>
  <c r="O122" i="22" s="1"/>
  <c r="I122" i="22"/>
  <c r="K122" i="22"/>
  <c r="N122" i="22"/>
  <c r="P122" i="22"/>
  <c r="A123" i="22"/>
  <c r="B123" i="22"/>
  <c r="C123" i="22"/>
  <c r="G123" i="22"/>
  <c r="H123" i="22"/>
  <c r="I123" i="22"/>
  <c r="P123" i="22" s="1"/>
  <c r="K123" i="22"/>
  <c r="N123" i="22"/>
  <c r="O123" i="22"/>
  <c r="A124" i="22"/>
  <c r="B124" i="22"/>
  <c r="C124" i="22"/>
  <c r="G124" i="22"/>
  <c r="N124" i="22" s="1"/>
  <c r="H124" i="22"/>
  <c r="O124" i="22" s="1"/>
  <c r="I124" i="22"/>
  <c r="K124" i="22"/>
  <c r="P124" i="22"/>
  <c r="A125" i="22"/>
  <c r="B125" i="22"/>
  <c r="C125" i="22"/>
  <c r="G125" i="22"/>
  <c r="N125" i="22" s="1"/>
  <c r="H125" i="22"/>
  <c r="I125" i="22"/>
  <c r="K125" i="22"/>
  <c r="O125" i="22"/>
  <c r="P125" i="22"/>
  <c r="A126" i="22"/>
  <c r="B126" i="22"/>
  <c r="C126" i="22"/>
  <c r="G126" i="22"/>
  <c r="H126" i="22"/>
  <c r="O126" i="22" s="1"/>
  <c r="I126" i="22"/>
  <c r="K126" i="22"/>
  <c r="N126" i="22"/>
  <c r="P126" i="22"/>
  <c r="A127" i="22"/>
  <c r="B127" i="22"/>
  <c r="C127" i="22"/>
  <c r="G127" i="22"/>
  <c r="H127" i="22"/>
  <c r="I127" i="22"/>
  <c r="P127" i="22" s="1"/>
  <c r="K127" i="22"/>
  <c r="N127" i="22"/>
  <c r="O127" i="22"/>
  <c r="A128" i="22"/>
  <c r="B128" i="22"/>
  <c r="C128" i="22"/>
  <c r="G128" i="22"/>
  <c r="N128" i="22" s="1"/>
  <c r="H128" i="22"/>
  <c r="O128" i="22" s="1"/>
  <c r="I128" i="22"/>
  <c r="P128" i="22" s="1"/>
  <c r="K128" i="22"/>
  <c r="A129" i="22"/>
  <c r="B129" i="22"/>
  <c r="C129" i="22"/>
  <c r="G129" i="22"/>
  <c r="N129" i="22" s="1"/>
  <c r="H129" i="22"/>
  <c r="I129" i="22"/>
  <c r="K129" i="22"/>
  <c r="O129" i="22"/>
  <c r="P129" i="22"/>
  <c r="A127" i="20"/>
  <c r="B127" i="20"/>
  <c r="C127" i="20"/>
  <c r="G127" i="20"/>
  <c r="H127" i="20"/>
  <c r="M127" i="20"/>
  <c r="P127" i="20"/>
  <c r="Q127" i="20"/>
  <c r="A128" i="20"/>
  <c r="B128" i="20"/>
  <c r="C128" i="20"/>
  <c r="G128" i="20"/>
  <c r="H128" i="20"/>
  <c r="M128" i="20"/>
  <c r="P128" i="20"/>
  <c r="Q128" i="20"/>
  <c r="A129" i="20"/>
  <c r="B129" i="20"/>
  <c r="C129" i="20"/>
  <c r="G129" i="20"/>
  <c r="H129" i="20"/>
  <c r="M129" i="20"/>
  <c r="P129" i="20"/>
  <c r="Q129" i="20"/>
  <c r="A122" i="20"/>
  <c r="B122" i="20"/>
  <c r="C122" i="20"/>
  <c r="G122" i="20"/>
  <c r="H122" i="20"/>
  <c r="M122" i="20"/>
  <c r="P122" i="20"/>
  <c r="Q122" i="20"/>
  <c r="A123" i="20"/>
  <c r="B123" i="20"/>
  <c r="C123" i="20"/>
  <c r="G123" i="20"/>
  <c r="H123" i="20"/>
  <c r="M123" i="20"/>
  <c r="P123" i="20"/>
  <c r="Q123" i="20"/>
  <c r="A124" i="20"/>
  <c r="B124" i="20"/>
  <c r="C124" i="20"/>
  <c r="G124" i="20"/>
  <c r="H124" i="20"/>
  <c r="M124" i="20"/>
  <c r="P124" i="20"/>
  <c r="Q124" i="20"/>
  <c r="A125" i="20"/>
  <c r="B125" i="20"/>
  <c r="C125" i="20"/>
  <c r="G125" i="20"/>
  <c r="H125" i="20"/>
  <c r="M125" i="20"/>
  <c r="P125" i="20"/>
  <c r="Q125" i="20"/>
  <c r="A126" i="20"/>
  <c r="B126" i="20"/>
  <c r="C126" i="20"/>
  <c r="G126" i="20"/>
  <c r="H126" i="20"/>
  <c r="M126" i="20"/>
  <c r="P126" i="20"/>
  <c r="Q126" i="20"/>
  <c r="L11" i="17"/>
  <c r="EG239" i="16"/>
  <c r="EH239" i="16"/>
  <c r="EI239" i="16"/>
  <c r="EG240" i="16"/>
  <c r="EH240" i="16"/>
  <c r="EI240" i="16"/>
  <c r="EG241" i="16"/>
  <c r="EH241" i="16"/>
  <c r="EI241" i="16"/>
  <c r="Y25" i="16"/>
  <c r="Z25" i="16"/>
  <c r="AA25" i="16"/>
  <c r="AB25" i="16"/>
  <c r="AC25" i="16"/>
  <c r="AD25" i="16"/>
  <c r="AE25" i="16"/>
  <c r="AF25" i="16"/>
  <c r="BK123" i="15" l="1"/>
  <c r="BK124" i="15"/>
  <c r="BK125" i="15"/>
  <c r="BK126" i="15"/>
  <c r="BK127" i="15"/>
  <c r="BK128" i="15"/>
  <c r="BK129" i="15"/>
  <c r="BK122" i="15"/>
  <c r="AT122" i="15"/>
  <c r="AU122" i="15"/>
  <c r="AV122" i="15"/>
  <c r="AW122" i="15"/>
  <c r="AX122" i="15"/>
  <c r="AY122" i="15"/>
  <c r="AZ122" i="15"/>
  <c r="BA122" i="15"/>
  <c r="BB122" i="15"/>
  <c r="BC122" i="15"/>
  <c r="BD122" i="15"/>
  <c r="BE122" i="15"/>
  <c r="BF122" i="15"/>
  <c r="BG122" i="15"/>
  <c r="BH122" i="15"/>
  <c r="BI122" i="15"/>
  <c r="BM122" i="15"/>
  <c r="AT123" i="15"/>
  <c r="AU123" i="15"/>
  <c r="AV123" i="15"/>
  <c r="AW123" i="15"/>
  <c r="AX123" i="15"/>
  <c r="AY123" i="15"/>
  <c r="AZ123" i="15"/>
  <c r="BA123" i="15"/>
  <c r="BB123" i="15"/>
  <c r="BC123" i="15"/>
  <c r="BD123" i="15"/>
  <c r="BE123" i="15"/>
  <c r="BF123" i="15"/>
  <c r="BG123" i="15"/>
  <c r="BH123" i="15"/>
  <c r="BI123" i="15"/>
  <c r="BM123" i="15"/>
  <c r="AT124" i="15"/>
  <c r="AU124" i="15"/>
  <c r="AV124" i="15"/>
  <c r="AW124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BM124" i="15"/>
  <c r="AT125" i="15"/>
  <c r="AU125" i="15"/>
  <c r="AV125" i="15"/>
  <c r="AW125" i="15"/>
  <c r="AX125" i="15"/>
  <c r="AY125" i="15"/>
  <c r="AZ125" i="15"/>
  <c r="BA125" i="15"/>
  <c r="BB125" i="15"/>
  <c r="BC125" i="15"/>
  <c r="BD125" i="15"/>
  <c r="BE125" i="15"/>
  <c r="BF125" i="15"/>
  <c r="BG125" i="15"/>
  <c r="BH125" i="15"/>
  <c r="BI125" i="15"/>
  <c r="BM125" i="15"/>
  <c r="AT126" i="15"/>
  <c r="AU126" i="15"/>
  <c r="AV126" i="15"/>
  <c r="AW126" i="15"/>
  <c r="AX126" i="15"/>
  <c r="AY126" i="15"/>
  <c r="AZ126" i="15"/>
  <c r="BA126" i="15"/>
  <c r="BB126" i="15"/>
  <c r="BC126" i="15"/>
  <c r="BD126" i="15"/>
  <c r="BE126" i="15"/>
  <c r="BF126" i="15"/>
  <c r="BG126" i="15"/>
  <c r="BH126" i="15"/>
  <c r="BI126" i="15"/>
  <c r="BM126" i="15"/>
  <c r="AT127" i="15"/>
  <c r="AU127" i="15"/>
  <c r="AV127" i="15"/>
  <c r="AW127" i="15"/>
  <c r="AX127" i="15"/>
  <c r="AY127" i="15"/>
  <c r="AZ127" i="15"/>
  <c r="BA127" i="15"/>
  <c r="BB127" i="15"/>
  <c r="BC127" i="15"/>
  <c r="BD127" i="15"/>
  <c r="BE127" i="15"/>
  <c r="BF127" i="15"/>
  <c r="BG127" i="15"/>
  <c r="BH127" i="15"/>
  <c r="BI127" i="15"/>
  <c r="BM127" i="15"/>
  <c r="AT128" i="15"/>
  <c r="AU128" i="15"/>
  <c r="AV128" i="15"/>
  <c r="AW128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BM128" i="15"/>
  <c r="AT129" i="15"/>
  <c r="AU129" i="15"/>
  <c r="AV129" i="15"/>
  <c r="AW129" i="15"/>
  <c r="AX129" i="15"/>
  <c r="AY129" i="15"/>
  <c r="AZ129" i="15"/>
  <c r="BA129" i="15"/>
  <c r="BB129" i="15"/>
  <c r="BC129" i="15"/>
  <c r="BD129" i="15"/>
  <c r="BE129" i="15"/>
  <c r="BF129" i="15"/>
  <c r="BG129" i="15"/>
  <c r="BH129" i="15"/>
  <c r="BI129" i="15"/>
  <c r="BM129" i="15"/>
  <c r="A122" i="15"/>
  <c r="C122" i="15" s="1"/>
  <c r="B122" i="15"/>
  <c r="D122" i="15"/>
  <c r="G122" i="15"/>
  <c r="J122" i="15"/>
  <c r="M122" i="15"/>
  <c r="N122" i="15"/>
  <c r="O122" i="15"/>
  <c r="P122" i="15"/>
  <c r="Q122" i="15"/>
  <c r="R122" i="15"/>
  <c r="G22" i="18" s="1"/>
  <c r="S122" i="15"/>
  <c r="K22" i="18" s="1"/>
  <c r="L23" i="18" s="1"/>
  <c r="T122" i="15"/>
  <c r="O22" i="18" s="1"/>
  <c r="U122" i="15"/>
  <c r="S22" i="18" s="1"/>
  <c r="V122" i="15"/>
  <c r="W122" i="15"/>
  <c r="BN122" i="15" s="1"/>
  <c r="X122" i="15"/>
  <c r="BO122" i="15" s="1"/>
  <c r="Y122" i="15"/>
  <c r="BP122" i="15" s="1"/>
  <c r="Z122" i="15"/>
  <c r="BQ122" i="15" s="1"/>
  <c r="AA122" i="15"/>
  <c r="BR122" i="15" s="1"/>
  <c r="AB122" i="15"/>
  <c r="AC122" i="15"/>
  <c r="AD122" i="15"/>
  <c r="AE122" i="15"/>
  <c r="AF122" i="15"/>
  <c r="AG122" i="15"/>
  <c r="BX122" i="15" s="1"/>
  <c r="AH122" i="15"/>
  <c r="BY122" i="15" s="1"/>
  <c r="AI122" i="15"/>
  <c r="BZ122" i="15" s="1"/>
  <c r="AJ122" i="15"/>
  <c r="CA122" i="15" s="1"/>
  <c r="AK122" i="15"/>
  <c r="CB122" i="15" s="1"/>
  <c r="AL122" i="15"/>
  <c r="CC122" i="15" s="1"/>
  <c r="AN122" i="15"/>
  <c r="AO122" i="15"/>
  <c r="AP122" i="15"/>
  <c r="AQ122" i="15"/>
  <c r="AR122" i="15"/>
  <c r="A123" i="15"/>
  <c r="B123" i="15"/>
  <c r="C123" i="15"/>
  <c r="D123" i="15"/>
  <c r="EG243" i="16" s="1"/>
  <c r="G123" i="15"/>
  <c r="EH243" i="16" s="1"/>
  <c r="J123" i="15"/>
  <c r="EI243" i="16" s="1"/>
  <c r="M123" i="15"/>
  <c r="N123" i="15"/>
  <c r="O123" i="15"/>
  <c r="P123" i="15"/>
  <c r="Q123" i="15"/>
  <c r="R123" i="15"/>
  <c r="G23" i="18" s="1"/>
  <c r="S123" i="15"/>
  <c r="K23" i="18" s="1"/>
  <c r="T123" i="15"/>
  <c r="O23" i="18" s="1"/>
  <c r="P23" i="18" s="1"/>
  <c r="U123" i="15"/>
  <c r="S23" i="18" s="1"/>
  <c r="T23" i="18" s="1"/>
  <c r="V123" i="15"/>
  <c r="W123" i="15"/>
  <c r="BN123" i="15" s="1"/>
  <c r="X123" i="15"/>
  <c r="BO123" i="15" s="1"/>
  <c r="Y123" i="15"/>
  <c r="BP123" i="15" s="1"/>
  <c r="Z123" i="15"/>
  <c r="BQ123" i="15" s="1"/>
  <c r="AA123" i="15"/>
  <c r="BR123" i="15" s="1"/>
  <c r="AB123" i="15"/>
  <c r="AC123" i="15"/>
  <c r="AD123" i="15"/>
  <c r="AE123" i="15"/>
  <c r="AF123" i="15"/>
  <c r="AG123" i="15"/>
  <c r="BX123" i="15" s="1"/>
  <c r="AH123" i="15"/>
  <c r="BY123" i="15" s="1"/>
  <c r="AI123" i="15"/>
  <c r="BZ123" i="15" s="1"/>
  <c r="AJ123" i="15"/>
  <c r="CA123" i="15" s="1"/>
  <c r="AK123" i="15"/>
  <c r="CB123" i="15" s="1"/>
  <c r="AL123" i="15"/>
  <c r="CC123" i="15" s="1"/>
  <c r="AN123" i="15"/>
  <c r="AO123" i="15"/>
  <c r="AP123" i="15"/>
  <c r="AQ123" i="15"/>
  <c r="AR123" i="15"/>
  <c r="A124" i="15"/>
  <c r="B124" i="15"/>
  <c r="C124" i="15"/>
  <c r="D124" i="15"/>
  <c r="EG244" i="16" s="1"/>
  <c r="G124" i="15"/>
  <c r="EH244" i="16" s="1"/>
  <c r="J124" i="15"/>
  <c r="EI244" i="16" s="1"/>
  <c r="M124" i="15"/>
  <c r="N124" i="15"/>
  <c r="O124" i="15"/>
  <c r="P124" i="15"/>
  <c r="Q124" i="15"/>
  <c r="R124" i="15"/>
  <c r="G24" i="18" s="1"/>
  <c r="S124" i="15"/>
  <c r="K24" i="18" s="1"/>
  <c r="L24" i="18" s="1"/>
  <c r="T124" i="15"/>
  <c r="O24" i="18" s="1"/>
  <c r="P24" i="18" s="1"/>
  <c r="U124" i="15"/>
  <c r="S24" i="18" s="1"/>
  <c r="V124" i="15"/>
  <c r="W124" i="15"/>
  <c r="BN124" i="15" s="1"/>
  <c r="X124" i="15"/>
  <c r="BO124" i="15" s="1"/>
  <c r="Y124" i="15"/>
  <c r="BP124" i="15" s="1"/>
  <c r="Z124" i="15"/>
  <c r="BQ124" i="15" s="1"/>
  <c r="AA124" i="15"/>
  <c r="BR124" i="15" s="1"/>
  <c r="AB124" i="15"/>
  <c r="AC124" i="15"/>
  <c r="AD124" i="15"/>
  <c r="AE124" i="15"/>
  <c r="AF124" i="15"/>
  <c r="AG124" i="15"/>
  <c r="BX124" i="15" s="1"/>
  <c r="AH124" i="15"/>
  <c r="BY124" i="15" s="1"/>
  <c r="AI124" i="15"/>
  <c r="BZ124" i="15" s="1"/>
  <c r="AJ124" i="15"/>
  <c r="CA124" i="15" s="1"/>
  <c r="AK124" i="15"/>
  <c r="CB124" i="15" s="1"/>
  <c r="AL124" i="15"/>
  <c r="CC124" i="15" s="1"/>
  <c r="AN124" i="15"/>
  <c r="AO124" i="15"/>
  <c r="AP124" i="15"/>
  <c r="AQ124" i="15"/>
  <c r="AR124" i="15"/>
  <c r="A125" i="15"/>
  <c r="B125" i="15"/>
  <c r="C125" i="15"/>
  <c r="D125" i="15"/>
  <c r="EG245" i="16" s="1"/>
  <c r="G125" i="15"/>
  <c r="EH245" i="16" s="1"/>
  <c r="J125" i="15"/>
  <c r="EI245" i="16" s="1"/>
  <c r="M125" i="15"/>
  <c r="N125" i="15"/>
  <c r="O125" i="15"/>
  <c r="P125" i="15"/>
  <c r="Q125" i="15"/>
  <c r="R125" i="15"/>
  <c r="G25" i="18" s="1"/>
  <c r="H25" i="18" s="1"/>
  <c r="S125" i="15"/>
  <c r="K25" i="18" s="1"/>
  <c r="L25" i="18" s="1"/>
  <c r="T125" i="15"/>
  <c r="O25" i="18" s="1"/>
  <c r="P25" i="18" s="1"/>
  <c r="U125" i="15"/>
  <c r="S25" i="18" s="1"/>
  <c r="V125" i="15"/>
  <c r="W125" i="15"/>
  <c r="BN125" i="15" s="1"/>
  <c r="X125" i="15"/>
  <c r="BO125" i="15" s="1"/>
  <c r="Y125" i="15"/>
  <c r="BP125" i="15" s="1"/>
  <c r="Z125" i="15"/>
  <c r="BQ125" i="15" s="1"/>
  <c r="AA125" i="15"/>
  <c r="BR125" i="15" s="1"/>
  <c r="AB125" i="15"/>
  <c r="AC125" i="15"/>
  <c r="AD125" i="15"/>
  <c r="AE125" i="15"/>
  <c r="AF125" i="15"/>
  <c r="AG125" i="15"/>
  <c r="BX125" i="15" s="1"/>
  <c r="AH125" i="15"/>
  <c r="BY125" i="15" s="1"/>
  <c r="AI125" i="15"/>
  <c r="BZ125" i="15" s="1"/>
  <c r="AJ125" i="15"/>
  <c r="CA125" i="15" s="1"/>
  <c r="AK125" i="15"/>
  <c r="CB125" i="15" s="1"/>
  <c r="AL125" i="15"/>
  <c r="CC125" i="15" s="1"/>
  <c r="AN125" i="15"/>
  <c r="AO125" i="15"/>
  <c r="AP125" i="15"/>
  <c r="AQ125" i="15"/>
  <c r="AR125" i="15"/>
  <c r="A126" i="15"/>
  <c r="B126" i="15"/>
  <c r="C126" i="15"/>
  <c r="D126" i="15"/>
  <c r="EG246" i="16" s="1"/>
  <c r="G126" i="15"/>
  <c r="EH246" i="16" s="1"/>
  <c r="J126" i="15"/>
  <c r="EI246" i="16" s="1"/>
  <c r="M126" i="15"/>
  <c r="N126" i="15"/>
  <c r="O126" i="15"/>
  <c r="P126" i="15"/>
  <c r="Q126" i="15"/>
  <c r="R126" i="15"/>
  <c r="G26" i="18" s="1"/>
  <c r="H26" i="18" s="1"/>
  <c r="S126" i="15"/>
  <c r="K26" i="18" s="1"/>
  <c r="L26" i="18" s="1"/>
  <c r="T126" i="15"/>
  <c r="O26" i="18" s="1"/>
  <c r="U126" i="15"/>
  <c r="S26" i="18" s="1"/>
  <c r="T26" i="18" s="1"/>
  <c r="V126" i="15"/>
  <c r="W126" i="15"/>
  <c r="BN126" i="15" s="1"/>
  <c r="X126" i="15"/>
  <c r="BO126" i="15" s="1"/>
  <c r="Y126" i="15"/>
  <c r="BP126" i="15" s="1"/>
  <c r="Z126" i="15"/>
  <c r="BQ126" i="15" s="1"/>
  <c r="AA126" i="15"/>
  <c r="BR126" i="15" s="1"/>
  <c r="AB126" i="15"/>
  <c r="AC126" i="15"/>
  <c r="AD126" i="15"/>
  <c r="AE126" i="15"/>
  <c r="AF126" i="15"/>
  <c r="AG126" i="15"/>
  <c r="BX126" i="15" s="1"/>
  <c r="AH126" i="15"/>
  <c r="BY126" i="15" s="1"/>
  <c r="AI126" i="15"/>
  <c r="BZ126" i="15" s="1"/>
  <c r="AJ126" i="15"/>
  <c r="CA126" i="15" s="1"/>
  <c r="AK126" i="15"/>
  <c r="CB126" i="15" s="1"/>
  <c r="AL126" i="15"/>
  <c r="CC126" i="15" s="1"/>
  <c r="AN126" i="15"/>
  <c r="AO126" i="15"/>
  <c r="AP126" i="15"/>
  <c r="AQ126" i="15"/>
  <c r="AR126" i="15"/>
  <c r="A127" i="15"/>
  <c r="B127" i="15"/>
  <c r="C127" i="15"/>
  <c r="D127" i="15"/>
  <c r="EG247" i="16" s="1"/>
  <c r="G127" i="15"/>
  <c r="EH247" i="16" s="1"/>
  <c r="J127" i="15"/>
  <c r="EI247" i="16" s="1"/>
  <c r="M127" i="15"/>
  <c r="N127" i="15"/>
  <c r="O127" i="15"/>
  <c r="P127" i="15"/>
  <c r="Q127" i="15"/>
  <c r="R127" i="15"/>
  <c r="G27" i="18" s="1"/>
  <c r="S127" i="15"/>
  <c r="K27" i="18" s="1"/>
  <c r="T127" i="15"/>
  <c r="O27" i="18" s="1"/>
  <c r="P27" i="18" s="1"/>
  <c r="U127" i="15"/>
  <c r="S27" i="18" s="1"/>
  <c r="T27" i="18" s="1"/>
  <c r="V127" i="15"/>
  <c r="W127" i="15"/>
  <c r="BN127" i="15" s="1"/>
  <c r="X127" i="15"/>
  <c r="BO127" i="15" s="1"/>
  <c r="Y127" i="15"/>
  <c r="BP127" i="15" s="1"/>
  <c r="Z127" i="15"/>
  <c r="BQ127" i="15" s="1"/>
  <c r="AA127" i="15"/>
  <c r="BR127" i="15" s="1"/>
  <c r="AB127" i="15"/>
  <c r="AC127" i="15"/>
  <c r="AD127" i="15"/>
  <c r="AE127" i="15"/>
  <c r="AF127" i="15"/>
  <c r="AG127" i="15"/>
  <c r="BX127" i="15" s="1"/>
  <c r="AH127" i="15"/>
  <c r="BY127" i="15" s="1"/>
  <c r="AI127" i="15"/>
  <c r="BZ127" i="15" s="1"/>
  <c r="AJ127" i="15"/>
  <c r="CA127" i="15" s="1"/>
  <c r="AK127" i="15"/>
  <c r="CB127" i="15" s="1"/>
  <c r="AL127" i="15"/>
  <c r="CC127" i="15" s="1"/>
  <c r="AN127" i="15"/>
  <c r="AO127" i="15"/>
  <c r="AP127" i="15"/>
  <c r="AQ127" i="15"/>
  <c r="AR127" i="15"/>
  <c r="A128" i="15"/>
  <c r="B128" i="15"/>
  <c r="C128" i="15"/>
  <c r="D128" i="15"/>
  <c r="EG248" i="16" s="1"/>
  <c r="G128" i="15"/>
  <c r="EH248" i="16" s="1"/>
  <c r="J128" i="15"/>
  <c r="EI248" i="16" s="1"/>
  <c r="M128" i="15"/>
  <c r="N128" i="15"/>
  <c r="O128" i="15"/>
  <c r="P128" i="15"/>
  <c r="Q128" i="15"/>
  <c r="R128" i="15"/>
  <c r="G28" i="18" s="1"/>
  <c r="S128" i="15"/>
  <c r="K28" i="18" s="1"/>
  <c r="L28" i="18" s="1"/>
  <c r="T128" i="15"/>
  <c r="O28" i="18" s="1"/>
  <c r="P28" i="18" s="1"/>
  <c r="U128" i="15"/>
  <c r="S28" i="18" s="1"/>
  <c r="V128" i="15"/>
  <c r="W128" i="15"/>
  <c r="BN128" i="15" s="1"/>
  <c r="X128" i="15"/>
  <c r="BO128" i="15" s="1"/>
  <c r="Y128" i="15"/>
  <c r="BP128" i="15" s="1"/>
  <c r="Z128" i="15"/>
  <c r="BQ128" i="15" s="1"/>
  <c r="AA128" i="15"/>
  <c r="BR128" i="15" s="1"/>
  <c r="AB128" i="15"/>
  <c r="AC128" i="15"/>
  <c r="AD128" i="15"/>
  <c r="AE128" i="15"/>
  <c r="AF128" i="15"/>
  <c r="AG128" i="15"/>
  <c r="BX128" i="15" s="1"/>
  <c r="AH128" i="15"/>
  <c r="BY128" i="15" s="1"/>
  <c r="AI128" i="15"/>
  <c r="BZ128" i="15" s="1"/>
  <c r="AJ128" i="15"/>
  <c r="CA128" i="15" s="1"/>
  <c r="AK128" i="15"/>
  <c r="CB128" i="15" s="1"/>
  <c r="AL128" i="15"/>
  <c r="CC128" i="15" s="1"/>
  <c r="AN128" i="15"/>
  <c r="AO128" i="15"/>
  <c r="AP128" i="15"/>
  <c r="AQ128" i="15"/>
  <c r="AR128" i="15"/>
  <c r="A129" i="15"/>
  <c r="B129" i="15"/>
  <c r="C129" i="15"/>
  <c r="D129" i="15"/>
  <c r="EG249" i="16" s="1"/>
  <c r="G129" i="15"/>
  <c r="EH249" i="16" s="1"/>
  <c r="J129" i="15"/>
  <c r="EI249" i="16" s="1"/>
  <c r="M129" i="15"/>
  <c r="N129" i="15"/>
  <c r="O129" i="15"/>
  <c r="P129" i="15"/>
  <c r="Q129" i="15"/>
  <c r="R129" i="15"/>
  <c r="G29" i="18" s="1"/>
  <c r="H29" i="18" s="1"/>
  <c r="S129" i="15"/>
  <c r="K29" i="18" s="1"/>
  <c r="L29" i="18" s="1"/>
  <c r="T129" i="15"/>
  <c r="O29" i="18" s="1"/>
  <c r="P29" i="18" s="1"/>
  <c r="U129" i="15"/>
  <c r="S29" i="18" s="1"/>
  <c r="V129" i="15"/>
  <c r="W129" i="15"/>
  <c r="BN129" i="15" s="1"/>
  <c r="X129" i="15"/>
  <c r="BO129" i="15" s="1"/>
  <c r="Y129" i="15"/>
  <c r="BP129" i="15" s="1"/>
  <c r="Z129" i="15"/>
  <c r="BQ129" i="15" s="1"/>
  <c r="AA129" i="15"/>
  <c r="BR129" i="15" s="1"/>
  <c r="AB129" i="15"/>
  <c r="AC129" i="15"/>
  <c r="AD129" i="15"/>
  <c r="AE129" i="15"/>
  <c r="AF129" i="15"/>
  <c r="AG129" i="15"/>
  <c r="BX129" i="15" s="1"/>
  <c r="AH129" i="15"/>
  <c r="BY129" i="15" s="1"/>
  <c r="AI129" i="15"/>
  <c r="BZ129" i="15" s="1"/>
  <c r="AJ129" i="15"/>
  <c r="CA129" i="15" s="1"/>
  <c r="AK129" i="15"/>
  <c r="CB129" i="15" s="1"/>
  <c r="AL129" i="15"/>
  <c r="CC129" i="15" s="1"/>
  <c r="AN129" i="15"/>
  <c r="AO129" i="15"/>
  <c r="AP129" i="15"/>
  <c r="AQ129" i="15"/>
  <c r="AR129" i="15"/>
  <c r="BS129" i="15" l="1"/>
  <c r="F129" i="23"/>
  <c r="O129" i="23" s="1"/>
  <c r="BS125" i="15"/>
  <c r="F125" i="23"/>
  <c r="O125" i="23" s="1"/>
  <c r="BV129" i="15"/>
  <c r="E129" i="22"/>
  <c r="L129" i="22" s="1"/>
  <c r="BW128" i="15"/>
  <c r="F128" i="22"/>
  <c r="M128" i="22" s="1"/>
  <c r="BS128" i="15"/>
  <c r="F128" i="23"/>
  <c r="O128" i="23" s="1"/>
  <c r="BT127" i="15"/>
  <c r="E127" i="20"/>
  <c r="N127" i="20" s="1"/>
  <c r="E127" i="23"/>
  <c r="N127" i="23" s="1"/>
  <c r="BU126" i="15"/>
  <c r="F126" i="20"/>
  <c r="O126" i="20" s="1"/>
  <c r="BV125" i="15"/>
  <c r="E125" i="22"/>
  <c r="L125" i="22" s="1"/>
  <c r="BW124" i="15"/>
  <c r="F124" i="22"/>
  <c r="M124" i="22" s="1"/>
  <c r="BS124" i="15"/>
  <c r="F124" i="23"/>
  <c r="O124" i="23" s="1"/>
  <c r="BT123" i="15"/>
  <c r="E123" i="23"/>
  <c r="N123" i="23" s="1"/>
  <c r="E123" i="20"/>
  <c r="N123" i="20" s="1"/>
  <c r="BU122" i="15"/>
  <c r="F122" i="20"/>
  <c r="O122" i="20" s="1"/>
  <c r="BT128" i="15"/>
  <c r="E128" i="23"/>
  <c r="N128" i="23" s="1"/>
  <c r="E128" i="20"/>
  <c r="N128" i="20" s="1"/>
  <c r="BV126" i="15"/>
  <c r="E126" i="22"/>
  <c r="L126" i="22" s="1"/>
  <c r="BT124" i="15"/>
  <c r="E124" i="23"/>
  <c r="N124" i="23" s="1"/>
  <c r="E124" i="20"/>
  <c r="N124" i="20" s="1"/>
  <c r="BV122" i="15"/>
  <c r="E122" i="22"/>
  <c r="L122" i="22" s="1"/>
  <c r="Q122" i="22" s="1"/>
  <c r="BU129" i="15"/>
  <c r="F129" i="20"/>
  <c r="O129" i="20" s="1"/>
  <c r="BV128" i="15"/>
  <c r="E128" i="22"/>
  <c r="L128" i="22" s="1"/>
  <c r="Q128" i="22" s="1"/>
  <c r="BW127" i="15"/>
  <c r="F127" i="22"/>
  <c r="M127" i="22" s="1"/>
  <c r="BS127" i="15"/>
  <c r="F127" i="23"/>
  <c r="O127" i="23" s="1"/>
  <c r="BT126" i="15"/>
  <c r="E126" i="23"/>
  <c r="N126" i="23" s="1"/>
  <c r="E126" i="20"/>
  <c r="N126" i="20" s="1"/>
  <c r="BU125" i="15"/>
  <c r="F125" i="20"/>
  <c r="O125" i="20" s="1"/>
  <c r="BV124" i="15"/>
  <c r="E124" i="22"/>
  <c r="L124" i="22" s="1"/>
  <c r="Q124" i="22" s="1"/>
  <c r="BW123" i="15"/>
  <c r="F123" i="22"/>
  <c r="M123" i="22" s="1"/>
  <c r="BS123" i="15"/>
  <c r="F123" i="23"/>
  <c r="O123" i="23" s="1"/>
  <c r="BT122" i="15"/>
  <c r="E122" i="23"/>
  <c r="N122" i="23" s="1"/>
  <c r="E122" i="20"/>
  <c r="N122" i="20" s="1"/>
  <c r="BW129" i="15"/>
  <c r="F129" i="22"/>
  <c r="M129" i="22" s="1"/>
  <c r="BU127" i="15"/>
  <c r="F127" i="20"/>
  <c r="O127" i="20" s="1"/>
  <c r="BW125" i="15"/>
  <c r="F125" i="22"/>
  <c r="M125" i="22" s="1"/>
  <c r="BU123" i="15"/>
  <c r="F123" i="20"/>
  <c r="O123" i="20" s="1"/>
  <c r="BT129" i="15"/>
  <c r="E129" i="20"/>
  <c r="N129" i="20" s="1"/>
  <c r="E129" i="23"/>
  <c r="N129" i="23" s="1"/>
  <c r="BU128" i="15"/>
  <c r="F128" i="20"/>
  <c r="O128" i="20" s="1"/>
  <c r="BV127" i="15"/>
  <c r="E127" i="22"/>
  <c r="L127" i="22" s="1"/>
  <c r="BW126" i="15"/>
  <c r="F126" i="22"/>
  <c r="M126" i="22" s="1"/>
  <c r="BS126" i="15"/>
  <c r="F126" i="23"/>
  <c r="O126" i="23" s="1"/>
  <c r="BT125" i="15"/>
  <c r="E125" i="20"/>
  <c r="N125" i="20" s="1"/>
  <c r="E125" i="23"/>
  <c r="N125" i="23" s="1"/>
  <c r="BU124" i="15"/>
  <c r="F124" i="20"/>
  <c r="O124" i="20" s="1"/>
  <c r="BV123" i="15"/>
  <c r="E123" i="22"/>
  <c r="L123" i="22" s="1"/>
  <c r="Q123" i="22" s="1"/>
  <c r="BW122" i="15"/>
  <c r="F122" i="22"/>
  <c r="M122" i="22" s="1"/>
  <c r="BS122" i="15"/>
  <c r="F122" i="23"/>
  <c r="O122" i="23" s="1"/>
  <c r="K127" i="26"/>
  <c r="C27" i="18"/>
  <c r="K127" i="20"/>
  <c r="T127" i="20" s="1"/>
  <c r="K123" i="26"/>
  <c r="C23" i="18"/>
  <c r="K123" i="20"/>
  <c r="T123" i="20" s="1"/>
  <c r="K124" i="20"/>
  <c r="T124" i="20" s="1"/>
  <c r="K124" i="26"/>
  <c r="C24" i="18"/>
  <c r="D24" i="18" s="1"/>
  <c r="K126" i="20"/>
  <c r="T126" i="20" s="1"/>
  <c r="C26" i="18"/>
  <c r="K126" i="26"/>
  <c r="K122" i="20"/>
  <c r="T122" i="20" s="1"/>
  <c r="C22" i="18"/>
  <c r="K122" i="26"/>
  <c r="K128" i="20"/>
  <c r="T128" i="20" s="1"/>
  <c r="K128" i="26"/>
  <c r="C28" i="18"/>
  <c r="D28" i="18" s="1"/>
  <c r="C29" i="18"/>
  <c r="K129" i="26"/>
  <c r="K129" i="20"/>
  <c r="T129" i="20" s="1"/>
  <c r="C25" i="18"/>
  <c r="D25" i="18" s="1"/>
  <c r="K125" i="26"/>
  <c r="K125" i="20"/>
  <c r="T125" i="20" s="1"/>
  <c r="T25" i="18"/>
  <c r="T24" i="18"/>
  <c r="T29" i="18"/>
  <c r="T28" i="18"/>
  <c r="P26" i="18"/>
  <c r="L27" i="18"/>
  <c r="H28" i="18"/>
  <c r="H27" i="18"/>
  <c r="H24" i="18"/>
  <c r="H23" i="18"/>
  <c r="EI242" i="16"/>
  <c r="C15" i="19"/>
  <c r="L15" i="31"/>
  <c r="EH242" i="16"/>
  <c r="C15" i="31"/>
  <c r="EG242" i="16"/>
  <c r="B121" i="14"/>
  <c r="B122" i="14"/>
  <c r="B123" i="14"/>
  <c r="B124" i="14"/>
  <c r="B125" i="14"/>
  <c r="B126" i="14"/>
  <c r="B127" i="14"/>
  <c r="B128" i="14"/>
  <c r="B129" i="14"/>
  <c r="Q127" i="22" l="1"/>
  <c r="I129" i="20"/>
  <c r="R129" i="20" s="1"/>
  <c r="I129" i="26"/>
  <c r="Q126" i="22"/>
  <c r="I128" i="20"/>
  <c r="R128" i="20" s="1"/>
  <c r="I128" i="26"/>
  <c r="I127" i="20"/>
  <c r="R127" i="20" s="1"/>
  <c r="I127" i="26"/>
  <c r="I125" i="20"/>
  <c r="R125" i="20" s="1"/>
  <c r="I125" i="26"/>
  <c r="J128" i="26"/>
  <c r="J128" i="20"/>
  <c r="S128" i="20" s="1"/>
  <c r="I123" i="20"/>
  <c r="R123" i="20" s="1"/>
  <c r="I123" i="26"/>
  <c r="J126" i="26"/>
  <c r="J126" i="20"/>
  <c r="S126" i="20" s="1"/>
  <c r="Q129" i="22"/>
  <c r="I122" i="20"/>
  <c r="R122" i="20" s="1"/>
  <c r="I122" i="26"/>
  <c r="J125" i="20"/>
  <c r="S125" i="20" s="1"/>
  <c r="J125" i="26"/>
  <c r="I124" i="26"/>
  <c r="I124" i="20"/>
  <c r="R124" i="20" s="1"/>
  <c r="J124" i="26"/>
  <c r="J124" i="20"/>
  <c r="S124" i="20" s="1"/>
  <c r="J123" i="20"/>
  <c r="S123" i="20" s="1"/>
  <c r="J123" i="26"/>
  <c r="J127" i="20"/>
  <c r="S127" i="20" s="1"/>
  <c r="J127" i="26"/>
  <c r="I126" i="26"/>
  <c r="I126" i="20"/>
  <c r="R126" i="20" s="1"/>
  <c r="J129" i="20"/>
  <c r="S129" i="20" s="1"/>
  <c r="J129" i="26"/>
  <c r="J122" i="26"/>
  <c r="J122" i="20"/>
  <c r="S122" i="20" s="1"/>
  <c r="Q125" i="22"/>
  <c r="D29" i="18"/>
  <c r="D26" i="18"/>
  <c r="D27" i="18"/>
  <c r="D23" i="18"/>
  <c r="J2" i="28"/>
  <c r="J3" i="28"/>
  <c r="J4" i="28"/>
  <c r="J5" i="28"/>
  <c r="S5" i="28" s="1"/>
  <c r="J6" i="28"/>
  <c r="J7" i="28"/>
  <c r="J8" i="28"/>
  <c r="J9" i="28"/>
  <c r="S9" i="28" s="1"/>
  <c r="J10" i="28"/>
  <c r="J11" i="28"/>
  <c r="J12" i="28"/>
  <c r="J13" i="28"/>
  <c r="S13" i="28" s="1"/>
  <c r="J14" i="28"/>
  <c r="J15" i="28"/>
  <c r="J16" i="28"/>
  <c r="J17" i="28"/>
  <c r="S17" i="28" s="1"/>
  <c r="J18" i="28"/>
  <c r="J19" i="28"/>
  <c r="J20" i="28"/>
  <c r="J21" i="28"/>
  <c r="S21" i="28" s="1"/>
  <c r="J22" i="28"/>
  <c r="J23" i="28"/>
  <c r="J24" i="28"/>
  <c r="J25" i="28"/>
  <c r="S25" i="28" s="1"/>
  <c r="J26" i="28"/>
  <c r="J27" i="28"/>
  <c r="J28" i="28"/>
  <c r="J29" i="28"/>
  <c r="S29" i="28" s="1"/>
  <c r="J30" i="28"/>
  <c r="J31" i="28"/>
  <c r="J32" i="28"/>
  <c r="J33" i="28"/>
  <c r="S33" i="28" s="1"/>
  <c r="J34" i="28"/>
  <c r="J35" i="28"/>
  <c r="J36" i="28"/>
  <c r="J37" i="28"/>
  <c r="S37" i="28" s="1"/>
  <c r="J38" i="28"/>
  <c r="J39" i="28"/>
  <c r="J40" i="28"/>
  <c r="J41" i="28"/>
  <c r="S41" i="28" s="1"/>
  <c r="J42" i="28"/>
  <c r="J43" i="28"/>
  <c r="J44" i="28"/>
  <c r="J45" i="28"/>
  <c r="S45" i="28" s="1"/>
  <c r="J46" i="28"/>
  <c r="J47" i="28"/>
  <c r="J48" i="28"/>
  <c r="J49" i="28"/>
  <c r="S49" i="28" s="1"/>
  <c r="J50" i="28"/>
  <c r="J51" i="28"/>
  <c r="J52" i="28"/>
  <c r="J53" i="28"/>
  <c r="S53" i="28" s="1"/>
  <c r="J54" i="28"/>
  <c r="J55" i="28"/>
  <c r="J56" i="28"/>
  <c r="J57" i="28"/>
  <c r="S57" i="28" s="1"/>
  <c r="J58" i="28"/>
  <c r="J59" i="28"/>
  <c r="J60" i="28"/>
  <c r="J61" i="28"/>
  <c r="S61" i="28" s="1"/>
  <c r="J62" i="28"/>
  <c r="J63" i="28"/>
  <c r="J64" i="28"/>
  <c r="J65" i="28"/>
  <c r="S65" i="28" s="1"/>
  <c r="J66" i="28"/>
  <c r="J67" i="28"/>
  <c r="J68" i="28"/>
  <c r="J69" i="28"/>
  <c r="S69" i="28" s="1"/>
  <c r="J70" i="28"/>
  <c r="J71" i="28"/>
  <c r="J72" i="28"/>
  <c r="J73" i="28"/>
  <c r="S73" i="28" s="1"/>
  <c r="J74" i="28"/>
  <c r="J75" i="28"/>
  <c r="J76" i="28"/>
  <c r="J77" i="28"/>
  <c r="S77" i="28" s="1"/>
  <c r="J78" i="28"/>
  <c r="J79" i="28"/>
  <c r="J80" i="28"/>
  <c r="J81" i="28"/>
  <c r="S81" i="28" s="1"/>
  <c r="J82" i="28"/>
  <c r="J83" i="28"/>
  <c r="J84" i="28"/>
  <c r="J85" i="28"/>
  <c r="S85" i="28" s="1"/>
  <c r="J86" i="28"/>
  <c r="J87" i="28"/>
  <c r="J88" i="28"/>
  <c r="J89" i="28"/>
  <c r="S89" i="28" s="1"/>
  <c r="J90" i="28"/>
  <c r="J91" i="28"/>
  <c r="J92" i="28"/>
  <c r="J93" i="28"/>
  <c r="S93" i="28" s="1"/>
  <c r="J94" i="28"/>
  <c r="J95" i="28"/>
  <c r="J96" i="28"/>
  <c r="J97" i="28"/>
  <c r="S97" i="28" s="1"/>
  <c r="J98" i="28"/>
  <c r="J99" i="28"/>
  <c r="J100" i="28"/>
  <c r="J101" i="28"/>
  <c r="S101" i="28" s="1"/>
  <c r="J102" i="28"/>
  <c r="J103" i="28"/>
  <c r="J104" i="28"/>
  <c r="J105" i="28"/>
  <c r="S105" i="28" s="1"/>
  <c r="J106" i="28"/>
  <c r="J107" i="28"/>
  <c r="J108" i="28"/>
  <c r="J109" i="28"/>
  <c r="S109" i="28" s="1"/>
  <c r="J110" i="28"/>
  <c r="J111" i="28"/>
  <c r="J112" i="28"/>
  <c r="J113" i="28"/>
  <c r="S113" i="28" s="1"/>
  <c r="J114" i="28"/>
  <c r="J115" i="28"/>
  <c r="J116" i="28"/>
  <c r="J117" i="28"/>
  <c r="S117" i="28" s="1"/>
  <c r="J118" i="28"/>
  <c r="J119" i="28"/>
  <c r="J120" i="28"/>
  <c r="J121" i="28"/>
  <c r="S121" i="28" s="1"/>
  <c r="S123" i="28"/>
  <c r="S125" i="28"/>
  <c r="S127" i="28"/>
  <c r="S129" i="28"/>
  <c r="S133" i="28"/>
  <c r="J134" i="28"/>
  <c r="J135" i="28"/>
  <c r="J136" i="28"/>
  <c r="J137" i="28"/>
  <c r="S137" i="28" s="1"/>
  <c r="J138" i="28"/>
  <c r="J139" i="28"/>
  <c r="J140" i="28"/>
  <c r="J141" i="28"/>
  <c r="S141" i="28" s="1"/>
  <c r="J142" i="28"/>
  <c r="J143" i="28"/>
  <c r="J144" i="28"/>
  <c r="J145" i="28"/>
  <c r="S145" i="28" s="1"/>
  <c r="J146" i="28"/>
  <c r="J147" i="28"/>
  <c r="J148" i="28"/>
  <c r="J149" i="28"/>
  <c r="S149" i="28" s="1"/>
  <c r="J150" i="28"/>
  <c r="J151" i="28"/>
  <c r="J152" i="28"/>
  <c r="J153" i="28"/>
  <c r="S153" i="28" s="1"/>
  <c r="J154" i="28"/>
  <c r="J155" i="28"/>
  <c r="J156" i="28"/>
  <c r="J157" i="28"/>
  <c r="S157" i="28" s="1"/>
  <c r="J158" i="28"/>
  <c r="J159" i="28"/>
  <c r="J160" i="28"/>
  <c r="J161" i="28"/>
  <c r="S161" i="28" s="1"/>
  <c r="J162" i="28"/>
  <c r="J163" i="28"/>
  <c r="J164" i="28"/>
  <c r="J165" i="28"/>
  <c r="S165" i="28" s="1"/>
  <c r="J166" i="28"/>
  <c r="J167" i="28"/>
  <c r="J168" i="28"/>
  <c r="J169" i="28"/>
  <c r="S169" i="28" s="1"/>
  <c r="J170" i="28"/>
  <c r="J171" i="28"/>
  <c r="J172" i="28"/>
  <c r="J173" i="28"/>
  <c r="S173" i="28" s="1"/>
  <c r="J174" i="28"/>
  <c r="J175" i="28"/>
  <c r="J176" i="28"/>
  <c r="J177" i="28"/>
  <c r="S177" i="28" s="1"/>
  <c r="J178" i="28"/>
  <c r="J179" i="28"/>
  <c r="J180" i="28"/>
  <c r="J181" i="28"/>
  <c r="S181" i="28" s="1"/>
  <c r="J182" i="28"/>
  <c r="J183" i="28"/>
  <c r="J184" i="28"/>
  <c r="J185" i="28"/>
  <c r="S185" i="28" s="1"/>
  <c r="J186" i="28"/>
  <c r="J187" i="28"/>
  <c r="J188" i="28"/>
  <c r="J189" i="28"/>
  <c r="S189" i="28" s="1"/>
  <c r="J190" i="28"/>
  <c r="J191" i="28"/>
  <c r="J192" i="28"/>
  <c r="J193" i="28"/>
  <c r="S193" i="28" s="1"/>
  <c r="S3" i="28"/>
  <c r="S4" i="28"/>
  <c r="S6" i="28"/>
  <c r="S7" i="28"/>
  <c r="S8" i="28"/>
  <c r="S10" i="28"/>
  <c r="S11" i="28"/>
  <c r="S12" i="28"/>
  <c r="S14" i="28"/>
  <c r="S15" i="28"/>
  <c r="S16" i="28"/>
  <c r="S18" i="28"/>
  <c r="S19" i="28"/>
  <c r="S20" i="28"/>
  <c r="S22" i="28"/>
  <c r="S23" i="28"/>
  <c r="S24" i="28"/>
  <c r="S26" i="28"/>
  <c r="S27" i="28"/>
  <c r="S28" i="28"/>
  <c r="S30" i="28"/>
  <c r="S31" i="28"/>
  <c r="S32" i="28"/>
  <c r="S34" i="28"/>
  <c r="S35" i="28"/>
  <c r="S36" i="28"/>
  <c r="S38" i="28"/>
  <c r="S39" i="28"/>
  <c r="S40" i="28"/>
  <c r="S42" i="28"/>
  <c r="S43" i="28"/>
  <c r="S44" i="28"/>
  <c r="S46" i="28"/>
  <c r="S47" i="28"/>
  <c r="S48" i="28"/>
  <c r="S50" i="28"/>
  <c r="S51" i="28"/>
  <c r="S52" i="28"/>
  <c r="S54" i="28"/>
  <c r="S55" i="28"/>
  <c r="S56" i="28"/>
  <c r="S58" i="28"/>
  <c r="S59" i="28"/>
  <c r="S60" i="28"/>
  <c r="S62" i="28"/>
  <c r="S63" i="28"/>
  <c r="S64" i="28"/>
  <c r="S66" i="28"/>
  <c r="S67" i="28"/>
  <c r="S68" i="28"/>
  <c r="S70" i="28"/>
  <c r="S71" i="28"/>
  <c r="S72" i="28"/>
  <c r="S74" i="28"/>
  <c r="S75" i="28"/>
  <c r="S76" i="28"/>
  <c r="S78" i="28"/>
  <c r="S79" i="28"/>
  <c r="S80" i="28"/>
  <c r="S82" i="28"/>
  <c r="S83" i="28"/>
  <c r="S84" i="28"/>
  <c r="S86" i="28"/>
  <c r="S87" i="28"/>
  <c r="S88" i="28"/>
  <c r="S90" i="28"/>
  <c r="S91" i="28"/>
  <c r="S92" i="28"/>
  <c r="S94" i="28"/>
  <c r="S95" i="28"/>
  <c r="S96" i="28"/>
  <c r="S98" i="28"/>
  <c r="S99" i="28"/>
  <c r="S100" i="28"/>
  <c r="S102" i="28"/>
  <c r="S103" i="28"/>
  <c r="S104" i="28"/>
  <c r="S106" i="28"/>
  <c r="S107" i="28"/>
  <c r="S108" i="28"/>
  <c r="S110" i="28"/>
  <c r="S111" i="28"/>
  <c r="S112" i="28"/>
  <c r="S114" i="28"/>
  <c r="S115" i="28"/>
  <c r="S116" i="28"/>
  <c r="S118" i="28"/>
  <c r="S119" i="28"/>
  <c r="S120" i="28"/>
  <c r="S122" i="28"/>
  <c r="S124" i="28"/>
  <c r="S126" i="28"/>
  <c r="S128" i="28"/>
  <c r="S130" i="28"/>
  <c r="S131" i="28"/>
  <c r="S132" i="28"/>
  <c r="S134" i="28"/>
  <c r="S135" i="28"/>
  <c r="S136" i="28"/>
  <c r="S138" i="28"/>
  <c r="S139" i="28"/>
  <c r="S140" i="28"/>
  <c r="S142" i="28"/>
  <c r="S143" i="28"/>
  <c r="S144" i="28"/>
  <c r="S146" i="28"/>
  <c r="S147" i="28"/>
  <c r="S148" i="28"/>
  <c r="S150" i="28"/>
  <c r="S151" i="28"/>
  <c r="S152" i="28"/>
  <c r="S154" i="28"/>
  <c r="S155" i="28"/>
  <c r="S156" i="28"/>
  <c r="S158" i="28"/>
  <c r="S159" i="28"/>
  <c r="S160" i="28"/>
  <c r="S162" i="28"/>
  <c r="S163" i="28"/>
  <c r="S164" i="28"/>
  <c r="S166" i="28"/>
  <c r="S167" i="28"/>
  <c r="S168" i="28"/>
  <c r="S170" i="28"/>
  <c r="S171" i="28"/>
  <c r="S172" i="28"/>
  <c r="S174" i="28"/>
  <c r="S175" i="28"/>
  <c r="S176" i="28"/>
  <c r="S178" i="28"/>
  <c r="S179" i="28"/>
  <c r="S180" i="28"/>
  <c r="S182" i="28"/>
  <c r="S183" i="28"/>
  <c r="S184" i="28"/>
  <c r="S186" i="28"/>
  <c r="S187" i="28"/>
  <c r="S188" i="28"/>
  <c r="S190" i="28"/>
  <c r="S191" i="28"/>
  <c r="S192" i="28"/>
  <c r="S2" i="28"/>
  <c r="S1" i="28"/>
  <c r="J1" i="28"/>
  <c r="I1" i="28"/>
  <c r="H1" i="28"/>
  <c r="G1" i="28"/>
  <c r="D1" i="28"/>
  <c r="C1" i="28"/>
  <c r="B1" i="28"/>
  <c r="A1" i="28"/>
  <c r="I3" i="28"/>
  <c r="I2" i="28"/>
  <c r="Q3" i="26"/>
  <c r="T3" i="26"/>
  <c r="Q4" i="26"/>
  <c r="T4" i="26"/>
  <c r="Q5" i="26"/>
  <c r="T5" i="26"/>
  <c r="Q6" i="26"/>
  <c r="T6" i="26"/>
  <c r="Q7" i="26"/>
  <c r="T7" i="26"/>
  <c r="Q8" i="26"/>
  <c r="T8" i="26"/>
  <c r="Q9" i="26"/>
  <c r="T9" i="26"/>
  <c r="Q10" i="26"/>
  <c r="T10" i="26"/>
  <c r="Q11" i="26"/>
  <c r="T11" i="26"/>
  <c r="Q12" i="26"/>
  <c r="T12" i="26"/>
  <c r="Q13" i="26"/>
  <c r="T13" i="26"/>
  <c r="Q14" i="26"/>
  <c r="T14" i="26"/>
  <c r="Q15" i="26"/>
  <c r="T15" i="26"/>
  <c r="Q16" i="26"/>
  <c r="T16" i="26"/>
  <c r="Q17" i="26"/>
  <c r="T17" i="26"/>
  <c r="Q18" i="26"/>
  <c r="T18" i="26"/>
  <c r="Q19" i="26"/>
  <c r="T19" i="26"/>
  <c r="Q20" i="26"/>
  <c r="T20" i="26"/>
  <c r="Q21" i="26"/>
  <c r="T21" i="26"/>
  <c r="Q22" i="26"/>
  <c r="T22" i="26"/>
  <c r="Q23" i="26"/>
  <c r="T23" i="26"/>
  <c r="Q24" i="26"/>
  <c r="T24" i="26"/>
  <c r="Q25" i="26"/>
  <c r="T25" i="26"/>
  <c r="Q26" i="26"/>
  <c r="T26" i="26"/>
  <c r="Q27" i="26"/>
  <c r="T27" i="26"/>
  <c r="Q28" i="26"/>
  <c r="T28" i="26"/>
  <c r="Q29" i="26"/>
  <c r="T29" i="26"/>
  <c r="Q30" i="26"/>
  <c r="T30" i="26"/>
  <c r="Q31" i="26"/>
  <c r="T31" i="26"/>
  <c r="Q32" i="26"/>
  <c r="T32" i="26"/>
  <c r="Q33" i="26"/>
  <c r="T33" i="26"/>
  <c r="Q34" i="26"/>
  <c r="T34" i="26"/>
  <c r="Q35" i="26"/>
  <c r="T35" i="26"/>
  <c r="Q36" i="26"/>
  <c r="T36" i="26"/>
  <c r="Q37" i="26"/>
  <c r="T37" i="26"/>
  <c r="Q38" i="26"/>
  <c r="T38" i="26"/>
  <c r="Q39" i="26"/>
  <c r="T39" i="26"/>
  <c r="Q40" i="26"/>
  <c r="T40" i="26"/>
  <c r="Q41" i="26"/>
  <c r="T41" i="26"/>
  <c r="Q42" i="26"/>
  <c r="T42" i="26"/>
  <c r="Q43" i="26"/>
  <c r="T43" i="26"/>
  <c r="Q44" i="26"/>
  <c r="T44" i="26"/>
  <c r="Q45" i="26"/>
  <c r="T45" i="26"/>
  <c r="Q46" i="26"/>
  <c r="T46" i="26"/>
  <c r="Q47" i="26"/>
  <c r="T47" i="26"/>
  <c r="Q48" i="26"/>
  <c r="T48" i="26"/>
  <c r="Q49" i="26"/>
  <c r="T49" i="26"/>
  <c r="Q50" i="26"/>
  <c r="T50" i="26"/>
  <c r="Q51" i="26"/>
  <c r="T51" i="26"/>
  <c r="Q52" i="26"/>
  <c r="T52" i="26"/>
  <c r="Q53" i="26"/>
  <c r="T53" i="26"/>
  <c r="Q54" i="26"/>
  <c r="T54" i="26"/>
  <c r="Q55" i="26"/>
  <c r="T55" i="26"/>
  <c r="Q56" i="26"/>
  <c r="T56" i="26"/>
  <c r="Q57" i="26"/>
  <c r="T57" i="26"/>
  <c r="Q58" i="26"/>
  <c r="T58" i="26"/>
  <c r="Q59" i="26"/>
  <c r="T59" i="26"/>
  <c r="Q60" i="26"/>
  <c r="T60" i="26"/>
  <c r="Q61" i="26"/>
  <c r="T61" i="26"/>
  <c r="Q62" i="26"/>
  <c r="T62" i="26"/>
  <c r="Q63" i="26"/>
  <c r="T63" i="26"/>
  <c r="Q64" i="26"/>
  <c r="T64" i="26"/>
  <c r="Q65" i="26"/>
  <c r="T65" i="26"/>
  <c r="Q66" i="26"/>
  <c r="T66" i="26"/>
  <c r="Q67" i="26"/>
  <c r="T67" i="26"/>
  <c r="Q68" i="26"/>
  <c r="T68" i="26"/>
  <c r="Q69" i="26"/>
  <c r="T69" i="26"/>
  <c r="Q70" i="26"/>
  <c r="T70" i="26"/>
  <c r="Q71" i="26"/>
  <c r="T71" i="26"/>
  <c r="Q72" i="26"/>
  <c r="T72" i="26"/>
  <c r="Q73" i="26"/>
  <c r="T73" i="26"/>
  <c r="Q74" i="26"/>
  <c r="T74" i="26"/>
  <c r="Q75" i="26"/>
  <c r="T75" i="26"/>
  <c r="Q76" i="26"/>
  <c r="T76" i="26"/>
  <c r="Q77" i="26"/>
  <c r="T77" i="26"/>
  <c r="Q78" i="26"/>
  <c r="T78" i="26"/>
  <c r="Q79" i="26"/>
  <c r="T79" i="26"/>
  <c r="Q80" i="26"/>
  <c r="T80" i="26"/>
  <c r="Q81" i="26"/>
  <c r="T81" i="26"/>
  <c r="Q82" i="26"/>
  <c r="T82" i="26"/>
  <c r="Q83" i="26"/>
  <c r="T83" i="26"/>
  <c r="Q84" i="26"/>
  <c r="T84" i="26"/>
  <c r="Q85" i="26"/>
  <c r="T85" i="26"/>
  <c r="Q86" i="26"/>
  <c r="T86" i="26"/>
  <c r="Q87" i="26"/>
  <c r="T87" i="26"/>
  <c r="Q88" i="26"/>
  <c r="T88" i="26"/>
  <c r="Q89" i="26"/>
  <c r="T89" i="26"/>
  <c r="Q90" i="26"/>
  <c r="T90" i="26"/>
  <c r="Q91" i="26"/>
  <c r="T91" i="26"/>
  <c r="Q92" i="26"/>
  <c r="T92" i="26"/>
  <c r="Q93" i="26"/>
  <c r="T93" i="26"/>
  <c r="Q94" i="26"/>
  <c r="T94" i="26"/>
  <c r="Q95" i="26"/>
  <c r="T95" i="26"/>
  <c r="Q96" i="26"/>
  <c r="T96" i="26"/>
  <c r="Q97" i="26"/>
  <c r="T97" i="26"/>
  <c r="Q98" i="26"/>
  <c r="T98" i="26"/>
  <c r="Q99" i="26"/>
  <c r="T99" i="26"/>
  <c r="Q100" i="26"/>
  <c r="T100" i="26"/>
  <c r="Q101" i="26"/>
  <c r="T101" i="26"/>
  <c r="Q102" i="26"/>
  <c r="T102" i="26"/>
  <c r="Q103" i="26"/>
  <c r="T103" i="26"/>
  <c r="Q104" i="26"/>
  <c r="T104" i="26"/>
  <c r="Q105" i="26"/>
  <c r="T105" i="26"/>
  <c r="Q106" i="26"/>
  <c r="T106" i="26"/>
  <c r="Q107" i="26"/>
  <c r="T107" i="26"/>
  <c r="Q108" i="26"/>
  <c r="T108" i="26"/>
  <c r="Q109" i="26"/>
  <c r="T109" i="26"/>
  <c r="Q110" i="26"/>
  <c r="T110" i="26"/>
  <c r="Q111" i="26"/>
  <c r="T111" i="26"/>
  <c r="Q112" i="26"/>
  <c r="T112" i="26"/>
  <c r="Q113" i="26"/>
  <c r="T113" i="26"/>
  <c r="Q114" i="26"/>
  <c r="T114" i="26"/>
  <c r="Q115" i="26"/>
  <c r="T115" i="26"/>
  <c r="Q116" i="26"/>
  <c r="T116" i="26"/>
  <c r="Q117" i="26"/>
  <c r="T117" i="26"/>
  <c r="Q118" i="26"/>
  <c r="T118" i="26"/>
  <c r="Q119" i="26"/>
  <c r="T119" i="26"/>
  <c r="Q120" i="26"/>
  <c r="T120" i="26"/>
  <c r="Q121" i="26"/>
  <c r="T121" i="26"/>
  <c r="Q122" i="26"/>
  <c r="Q123" i="26"/>
  <c r="Q124" i="26"/>
  <c r="Q125" i="26"/>
  <c r="Q126" i="26"/>
  <c r="Q127" i="26"/>
  <c r="Q128" i="26"/>
  <c r="Q129" i="26"/>
  <c r="Q130" i="26"/>
  <c r="Q131" i="26"/>
  <c r="Q132" i="26"/>
  <c r="Q133" i="26"/>
  <c r="T2" i="26"/>
  <c r="Q2" i="26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J110" i="33"/>
  <c r="J111" i="33"/>
  <c r="J112" i="33"/>
  <c r="J113" i="33"/>
  <c r="J114" i="33"/>
  <c r="J115" i="33"/>
  <c r="J116" i="33"/>
  <c r="J117" i="33"/>
  <c r="J118" i="33"/>
  <c r="J119" i="33"/>
  <c r="J120" i="33"/>
  <c r="J121" i="33"/>
  <c r="J2" i="33"/>
  <c r="J3" i="33"/>
  <c r="I3" i="33"/>
  <c r="I2" i="33"/>
  <c r="J1" i="33"/>
  <c r="I1" i="33"/>
  <c r="J2" i="23"/>
  <c r="S2" i="23" s="1"/>
  <c r="J3" i="23"/>
  <c r="S3" i="23" s="1"/>
  <c r="J4" i="23"/>
  <c r="S4" i="23" s="1"/>
  <c r="J5" i="23"/>
  <c r="S5" i="23" s="1"/>
  <c r="J6" i="23"/>
  <c r="S6" i="23" s="1"/>
  <c r="J7" i="23"/>
  <c r="S7" i="23" s="1"/>
  <c r="J8" i="23"/>
  <c r="S8" i="23" s="1"/>
  <c r="J9" i="23"/>
  <c r="S9" i="23" s="1"/>
  <c r="J10" i="23"/>
  <c r="S10" i="23" s="1"/>
  <c r="J11" i="23"/>
  <c r="S11" i="23" s="1"/>
  <c r="J12" i="23"/>
  <c r="S12" i="23" s="1"/>
  <c r="J13" i="23"/>
  <c r="S13" i="23" s="1"/>
  <c r="J14" i="23"/>
  <c r="S14" i="23" s="1"/>
  <c r="J15" i="23"/>
  <c r="S15" i="23" s="1"/>
  <c r="J16" i="23"/>
  <c r="S16" i="23" s="1"/>
  <c r="J17" i="23"/>
  <c r="S17" i="23" s="1"/>
  <c r="J18" i="23"/>
  <c r="S18" i="23" s="1"/>
  <c r="J19" i="23"/>
  <c r="S19" i="23" s="1"/>
  <c r="J20" i="23"/>
  <c r="S20" i="23" s="1"/>
  <c r="J21" i="23"/>
  <c r="S21" i="23" s="1"/>
  <c r="J22" i="23"/>
  <c r="S22" i="23" s="1"/>
  <c r="J23" i="23"/>
  <c r="S23" i="23" s="1"/>
  <c r="J24" i="23"/>
  <c r="S24" i="23" s="1"/>
  <c r="J25" i="23"/>
  <c r="S25" i="23" s="1"/>
  <c r="J26" i="23"/>
  <c r="S26" i="23" s="1"/>
  <c r="J27" i="23"/>
  <c r="S27" i="23" s="1"/>
  <c r="J28" i="23"/>
  <c r="S28" i="23" s="1"/>
  <c r="J29" i="23"/>
  <c r="S29" i="23" s="1"/>
  <c r="J30" i="23"/>
  <c r="S30" i="23" s="1"/>
  <c r="J31" i="23"/>
  <c r="S31" i="23" s="1"/>
  <c r="J32" i="23"/>
  <c r="S32" i="23" s="1"/>
  <c r="J33" i="23"/>
  <c r="S33" i="23" s="1"/>
  <c r="J34" i="23"/>
  <c r="S34" i="23" s="1"/>
  <c r="J35" i="23"/>
  <c r="S35" i="23" s="1"/>
  <c r="J36" i="23"/>
  <c r="S36" i="23" s="1"/>
  <c r="J37" i="23"/>
  <c r="S37" i="23" s="1"/>
  <c r="J38" i="23"/>
  <c r="S38" i="23" s="1"/>
  <c r="J39" i="23"/>
  <c r="S39" i="23" s="1"/>
  <c r="J40" i="23"/>
  <c r="S40" i="23" s="1"/>
  <c r="J41" i="23"/>
  <c r="S41" i="23" s="1"/>
  <c r="J42" i="23"/>
  <c r="S42" i="23" s="1"/>
  <c r="J43" i="23"/>
  <c r="S43" i="23" s="1"/>
  <c r="J44" i="23"/>
  <c r="S44" i="23" s="1"/>
  <c r="J45" i="23"/>
  <c r="S45" i="23" s="1"/>
  <c r="J46" i="23"/>
  <c r="S46" i="23" s="1"/>
  <c r="J47" i="23"/>
  <c r="S47" i="23" s="1"/>
  <c r="J48" i="23"/>
  <c r="S48" i="23" s="1"/>
  <c r="J49" i="23"/>
  <c r="S49" i="23" s="1"/>
  <c r="J50" i="23"/>
  <c r="S50" i="23" s="1"/>
  <c r="J51" i="23"/>
  <c r="S51" i="23" s="1"/>
  <c r="J52" i="23"/>
  <c r="S52" i="23" s="1"/>
  <c r="J53" i="23"/>
  <c r="S53" i="23" s="1"/>
  <c r="J54" i="23"/>
  <c r="S54" i="23" s="1"/>
  <c r="J55" i="23"/>
  <c r="S55" i="23" s="1"/>
  <c r="J56" i="23"/>
  <c r="S56" i="23" s="1"/>
  <c r="J57" i="23"/>
  <c r="S57" i="23" s="1"/>
  <c r="J58" i="23"/>
  <c r="S58" i="23" s="1"/>
  <c r="J59" i="23"/>
  <c r="S59" i="23" s="1"/>
  <c r="J60" i="23"/>
  <c r="S60" i="23" s="1"/>
  <c r="J61" i="23"/>
  <c r="S61" i="23" s="1"/>
  <c r="J62" i="23"/>
  <c r="S62" i="23" s="1"/>
  <c r="J63" i="23"/>
  <c r="S63" i="23" s="1"/>
  <c r="J64" i="23"/>
  <c r="S64" i="23" s="1"/>
  <c r="J65" i="23"/>
  <c r="S65" i="23" s="1"/>
  <c r="J66" i="23"/>
  <c r="S66" i="23" s="1"/>
  <c r="J67" i="23"/>
  <c r="S67" i="23" s="1"/>
  <c r="J68" i="23"/>
  <c r="S68" i="23" s="1"/>
  <c r="J69" i="23"/>
  <c r="S69" i="23" s="1"/>
  <c r="J70" i="23"/>
  <c r="S70" i="23" s="1"/>
  <c r="J71" i="23"/>
  <c r="S71" i="23" s="1"/>
  <c r="J72" i="23"/>
  <c r="S72" i="23" s="1"/>
  <c r="J73" i="23"/>
  <c r="S73" i="23" s="1"/>
  <c r="J74" i="23"/>
  <c r="S74" i="23" s="1"/>
  <c r="J75" i="23"/>
  <c r="S75" i="23" s="1"/>
  <c r="J76" i="23"/>
  <c r="S76" i="23" s="1"/>
  <c r="J77" i="23"/>
  <c r="S77" i="23" s="1"/>
  <c r="J78" i="23"/>
  <c r="S78" i="23" s="1"/>
  <c r="J79" i="23"/>
  <c r="S79" i="23" s="1"/>
  <c r="J80" i="23"/>
  <c r="S80" i="23" s="1"/>
  <c r="J81" i="23"/>
  <c r="S81" i="23" s="1"/>
  <c r="J82" i="23"/>
  <c r="S82" i="23" s="1"/>
  <c r="J83" i="23"/>
  <c r="S83" i="23" s="1"/>
  <c r="J84" i="23"/>
  <c r="S84" i="23" s="1"/>
  <c r="J85" i="23"/>
  <c r="S85" i="23" s="1"/>
  <c r="J86" i="23"/>
  <c r="S86" i="23" s="1"/>
  <c r="J87" i="23"/>
  <c r="S87" i="23" s="1"/>
  <c r="J88" i="23"/>
  <c r="S88" i="23" s="1"/>
  <c r="J89" i="23"/>
  <c r="S89" i="23" s="1"/>
  <c r="J90" i="23"/>
  <c r="S90" i="23" s="1"/>
  <c r="J91" i="23"/>
  <c r="S91" i="23" s="1"/>
  <c r="J92" i="23"/>
  <c r="S92" i="23" s="1"/>
  <c r="J93" i="23"/>
  <c r="S93" i="23" s="1"/>
  <c r="J94" i="23"/>
  <c r="S94" i="23" s="1"/>
  <c r="J95" i="23"/>
  <c r="S95" i="23" s="1"/>
  <c r="J96" i="23"/>
  <c r="S96" i="23" s="1"/>
  <c r="J97" i="23"/>
  <c r="S97" i="23" s="1"/>
  <c r="J98" i="23"/>
  <c r="S98" i="23" s="1"/>
  <c r="J99" i="23"/>
  <c r="S99" i="23" s="1"/>
  <c r="J100" i="23"/>
  <c r="S100" i="23" s="1"/>
  <c r="J101" i="23"/>
  <c r="S101" i="23" s="1"/>
  <c r="J102" i="23"/>
  <c r="S102" i="23" s="1"/>
  <c r="J103" i="23"/>
  <c r="S103" i="23" s="1"/>
  <c r="J104" i="23"/>
  <c r="S104" i="23" s="1"/>
  <c r="J105" i="23"/>
  <c r="S105" i="23" s="1"/>
  <c r="J106" i="23"/>
  <c r="S106" i="23" s="1"/>
  <c r="J107" i="23"/>
  <c r="S107" i="23" s="1"/>
  <c r="J108" i="23"/>
  <c r="S108" i="23" s="1"/>
  <c r="J109" i="23"/>
  <c r="S109" i="23" s="1"/>
  <c r="J110" i="23"/>
  <c r="S110" i="23" s="1"/>
  <c r="J111" i="23"/>
  <c r="S111" i="23" s="1"/>
  <c r="J112" i="23"/>
  <c r="S112" i="23" s="1"/>
  <c r="J113" i="23"/>
  <c r="S113" i="23" s="1"/>
  <c r="J114" i="23"/>
  <c r="S114" i="23" s="1"/>
  <c r="J115" i="23"/>
  <c r="S115" i="23" s="1"/>
  <c r="J116" i="23"/>
  <c r="S116" i="23" s="1"/>
  <c r="J117" i="23"/>
  <c r="S117" i="23" s="1"/>
  <c r="J118" i="23"/>
  <c r="S118" i="23" s="1"/>
  <c r="J119" i="23"/>
  <c r="S119" i="23" s="1"/>
  <c r="J120" i="23"/>
  <c r="S120" i="23" s="1"/>
  <c r="J121" i="23"/>
  <c r="S121" i="23" s="1"/>
  <c r="J1" i="23"/>
  <c r="S1" i="23" s="1"/>
  <c r="BM14" i="15"/>
  <c r="BM15" i="15" s="1"/>
  <c r="BM16" i="15" s="1"/>
  <c r="BM17" i="15" s="1"/>
  <c r="BM18" i="15" s="1"/>
  <c r="BM19" i="15" s="1"/>
  <c r="BM20" i="15" s="1"/>
  <c r="BM21" i="15" s="1"/>
  <c r="BM22" i="15" s="1"/>
  <c r="BM23" i="15" s="1"/>
  <c r="BM24" i="15" s="1"/>
  <c r="BM25" i="15" s="1"/>
  <c r="BM26" i="15" s="1"/>
  <c r="BM27" i="15" s="1"/>
  <c r="BM28" i="15" s="1"/>
  <c r="BM29" i="15" s="1"/>
  <c r="BM30" i="15" s="1"/>
  <c r="BM31" i="15" s="1"/>
  <c r="BM32" i="15" s="1"/>
  <c r="BM33" i="15" s="1"/>
  <c r="BM34" i="15" s="1"/>
  <c r="BM35" i="15" s="1"/>
  <c r="BM36" i="15" s="1"/>
  <c r="BM37" i="15" s="1"/>
  <c r="BM38" i="15" s="1"/>
  <c r="BM39" i="15" s="1"/>
  <c r="BM40" i="15" s="1"/>
  <c r="BM41" i="15" s="1"/>
  <c r="BM42" i="15" s="1"/>
  <c r="BM43" i="15" s="1"/>
  <c r="BM44" i="15" s="1"/>
  <c r="BM45" i="15" s="1"/>
  <c r="BM46" i="15" s="1"/>
  <c r="BM47" i="15" s="1"/>
  <c r="BM48" i="15" s="1"/>
  <c r="BM49" i="15" s="1"/>
  <c r="BM50" i="15" s="1"/>
  <c r="BM51" i="15" s="1"/>
  <c r="BM52" i="15" s="1"/>
  <c r="BM53" i="15" s="1"/>
  <c r="BM54" i="15" s="1"/>
  <c r="BM55" i="15" s="1"/>
  <c r="BM56" i="15" s="1"/>
  <c r="BM57" i="15" s="1"/>
  <c r="BM58" i="15" s="1"/>
  <c r="BM59" i="15" s="1"/>
  <c r="BM60" i="15" s="1"/>
  <c r="BM61" i="15" s="1"/>
  <c r="BM62" i="15" s="1"/>
  <c r="BM63" i="15" s="1"/>
  <c r="BM64" i="15" s="1"/>
  <c r="BM65" i="15" s="1"/>
  <c r="BM66" i="15" s="1"/>
  <c r="BM67" i="15" s="1"/>
  <c r="BM68" i="15" s="1"/>
  <c r="BM69" i="15" s="1"/>
  <c r="BM70" i="15" s="1"/>
  <c r="BM71" i="15" s="1"/>
  <c r="BM72" i="15" s="1"/>
  <c r="BM73" i="15" s="1"/>
  <c r="BM74" i="15" s="1"/>
  <c r="BM75" i="15" s="1"/>
  <c r="BM76" i="15" s="1"/>
  <c r="BM77" i="15" s="1"/>
  <c r="BM78" i="15" s="1"/>
  <c r="BM79" i="15" s="1"/>
  <c r="BM80" i="15" s="1"/>
  <c r="BM81" i="15" s="1"/>
  <c r="BM82" i="15" s="1"/>
  <c r="BM83" i="15" s="1"/>
  <c r="BM84" i="15" s="1"/>
  <c r="BM85" i="15" s="1"/>
  <c r="BM86" i="15" s="1"/>
  <c r="BM87" i="15" s="1"/>
  <c r="BM88" i="15" s="1"/>
  <c r="BM89" i="15" s="1"/>
  <c r="BM90" i="15" s="1"/>
  <c r="BM91" i="15" s="1"/>
  <c r="BM92" i="15" s="1"/>
  <c r="BM93" i="15" s="1"/>
  <c r="BM94" i="15" s="1"/>
  <c r="BM95" i="15" s="1"/>
  <c r="BM96" i="15" s="1"/>
  <c r="BM97" i="15" s="1"/>
  <c r="BM98" i="15" s="1"/>
  <c r="BM99" i="15" s="1"/>
  <c r="BM100" i="15" s="1"/>
  <c r="BM101" i="15" s="1"/>
  <c r="BM102" i="15" s="1"/>
  <c r="BM103" i="15" s="1"/>
  <c r="BM104" i="15" s="1"/>
  <c r="BM105" i="15" s="1"/>
  <c r="BM106" i="15" s="1"/>
  <c r="BM107" i="15" s="1"/>
  <c r="BM108" i="15" s="1"/>
  <c r="BM109" i="15" s="1"/>
  <c r="BM110" i="15" s="1"/>
  <c r="BM111" i="15" s="1"/>
  <c r="BM112" i="15" s="1"/>
  <c r="BM113" i="15" s="1"/>
  <c r="BM114" i="15" s="1"/>
  <c r="BM115" i="15" s="1"/>
  <c r="BM116" i="15" s="1"/>
  <c r="BM117" i="15" s="1"/>
  <c r="BM118" i="15" s="1"/>
  <c r="BM119" i="15" s="1"/>
  <c r="BM120" i="15" s="1"/>
  <c r="BM121" i="15" s="1"/>
  <c r="BM13" i="15"/>
  <c r="B14" i="31"/>
  <c r="K14" i="31"/>
  <c r="T14" i="31"/>
  <c r="AC14" i="31"/>
  <c r="AK14" i="31"/>
  <c r="H118" i="28"/>
  <c r="Q118" i="28" s="1"/>
  <c r="M118" i="28"/>
  <c r="H119" i="28"/>
  <c r="Q119" i="28" s="1"/>
  <c r="M119" i="28"/>
  <c r="H120" i="28"/>
  <c r="Q120" i="28" s="1"/>
  <c r="M120" i="28"/>
  <c r="H121" i="28"/>
  <c r="Q121" i="28" s="1"/>
  <c r="M121" i="28"/>
  <c r="H119" i="27"/>
  <c r="O119" i="27" s="1"/>
  <c r="K119" i="27"/>
  <c r="B120" i="27"/>
  <c r="C120" i="27"/>
  <c r="H120" i="27"/>
  <c r="O120" i="27" s="1"/>
  <c r="K120" i="27"/>
  <c r="H121" i="27"/>
  <c r="O121" i="27" s="1"/>
  <c r="K121" i="27"/>
  <c r="B119" i="26"/>
  <c r="C119" i="26"/>
  <c r="M119" i="26"/>
  <c r="B120" i="26"/>
  <c r="C120" i="26"/>
  <c r="M120" i="26"/>
  <c r="B121" i="26"/>
  <c r="C121" i="26"/>
  <c r="M121" i="26"/>
  <c r="H118" i="33"/>
  <c r="Q118" i="33" s="1"/>
  <c r="M118" i="33"/>
  <c r="H119" i="33"/>
  <c r="Q119" i="33" s="1"/>
  <c r="M119" i="33"/>
  <c r="H120" i="33"/>
  <c r="Q120" i="33" s="1"/>
  <c r="M120" i="33"/>
  <c r="H121" i="33"/>
  <c r="Q121" i="33" s="1"/>
  <c r="M121" i="33"/>
  <c r="H118" i="23"/>
  <c r="Q118" i="23" s="1"/>
  <c r="M118" i="23"/>
  <c r="H119" i="23"/>
  <c r="Q119" i="23" s="1"/>
  <c r="M119" i="23"/>
  <c r="H120" i="23"/>
  <c r="Q120" i="23" s="1"/>
  <c r="M120" i="23"/>
  <c r="H121" i="23"/>
  <c r="Q121" i="23" s="1"/>
  <c r="M121" i="23"/>
  <c r="H118" i="22"/>
  <c r="O118" i="22" s="1"/>
  <c r="K118" i="22"/>
  <c r="H119" i="22"/>
  <c r="O119" i="22" s="1"/>
  <c r="K119" i="22"/>
  <c r="H120" i="22"/>
  <c r="O120" i="22" s="1"/>
  <c r="K120" i="22"/>
  <c r="H121" i="22"/>
  <c r="K121" i="22"/>
  <c r="O121" i="22"/>
  <c r="M118" i="20"/>
  <c r="M119" i="20"/>
  <c r="M120" i="20"/>
  <c r="M121" i="20"/>
  <c r="R15" i="17"/>
  <c r="R14" i="17"/>
  <c r="R13" i="17"/>
  <c r="R9" i="17"/>
  <c r="U123" i="20" l="1"/>
  <c r="U122" i="20"/>
  <c r="U126" i="20"/>
  <c r="D134" i="17"/>
  <c r="D135" i="17"/>
  <c r="D136" i="17"/>
  <c r="D137" i="17"/>
  <c r="D138" i="17"/>
  <c r="D139" i="17"/>
  <c r="E134" i="17"/>
  <c r="E135" i="17"/>
  <c r="E136" i="17"/>
  <c r="E137" i="17"/>
  <c r="E138" i="17"/>
  <c r="E139" i="17"/>
  <c r="F134" i="17"/>
  <c r="F135" i="17"/>
  <c r="F136" i="17"/>
  <c r="F137" i="17"/>
  <c r="F138" i="17"/>
  <c r="F139" i="17"/>
  <c r="G134" i="17"/>
  <c r="G135" i="17"/>
  <c r="G136" i="17"/>
  <c r="G137" i="17"/>
  <c r="G138" i="17"/>
  <c r="G139" i="17"/>
  <c r="U127" i="20"/>
  <c r="U125" i="20"/>
  <c r="U124" i="20"/>
  <c r="U128" i="20"/>
  <c r="U129" i="20"/>
  <c r="AM133" i="15"/>
  <c r="AM130" i="15"/>
  <c r="AM131" i="15"/>
  <c r="AM132" i="15"/>
  <c r="K133" i="28" l="1"/>
  <c r="T133" i="28" s="1"/>
  <c r="K133" i="23"/>
  <c r="T133" i="23" s="1"/>
  <c r="U133" i="23" s="1"/>
  <c r="K130" i="28"/>
  <c r="T130" i="28" s="1"/>
  <c r="K130" i="23"/>
  <c r="T130" i="23" s="1"/>
  <c r="U130" i="23" s="1"/>
  <c r="K131" i="23"/>
  <c r="T131" i="23" s="1"/>
  <c r="U131" i="23" s="1"/>
  <c r="K131" i="28"/>
  <c r="T131" i="28" s="1"/>
  <c r="K132" i="23"/>
  <c r="T132" i="23" s="1"/>
  <c r="U132" i="23" s="1"/>
  <c r="K132" i="28"/>
  <c r="T132" i="28" s="1"/>
  <c r="C144" i="17"/>
  <c r="K144" i="28" s="1"/>
  <c r="K156" i="28" s="1"/>
  <c r="K168" i="28" s="1"/>
  <c r="K180" i="28" s="1"/>
  <c r="K192" i="28" s="1"/>
  <c r="C139" i="17"/>
  <c r="K139" i="28" s="1"/>
  <c r="K151" i="28" s="1"/>
  <c r="K163" i="28" s="1"/>
  <c r="K175" i="28" s="1"/>
  <c r="K187" i="28" s="1"/>
  <c r="AM127" i="15"/>
  <c r="C134" i="17"/>
  <c r="K134" i="28" s="1"/>
  <c r="K146" i="28" s="1"/>
  <c r="K158" i="28" s="1"/>
  <c r="K170" i="28" s="1"/>
  <c r="K182" i="28" s="1"/>
  <c r="AM122" i="15"/>
  <c r="C140" i="17"/>
  <c r="K140" i="28" s="1"/>
  <c r="K152" i="28" s="1"/>
  <c r="K164" i="28" s="1"/>
  <c r="K176" i="28" s="1"/>
  <c r="K188" i="28" s="1"/>
  <c r="AM128" i="15"/>
  <c r="C135" i="17"/>
  <c r="K135" i="28" s="1"/>
  <c r="K147" i="28" s="1"/>
  <c r="K159" i="28" s="1"/>
  <c r="K171" i="28" s="1"/>
  <c r="K183" i="28" s="1"/>
  <c r="AM123" i="15"/>
  <c r="C145" i="17"/>
  <c r="K145" i="28" s="1"/>
  <c r="K157" i="28" s="1"/>
  <c r="K169" i="28" s="1"/>
  <c r="K181" i="28" s="1"/>
  <c r="K193" i="28" s="1"/>
  <c r="C136" i="17"/>
  <c r="K136" i="28" s="1"/>
  <c r="K148" i="28" s="1"/>
  <c r="K160" i="28" s="1"/>
  <c r="K172" i="28" s="1"/>
  <c r="K184" i="28" s="1"/>
  <c r="AM124" i="15"/>
  <c r="C142" i="17"/>
  <c r="K142" i="28" s="1"/>
  <c r="K154" i="28" s="1"/>
  <c r="K166" i="28" s="1"/>
  <c r="K178" i="28" s="1"/>
  <c r="K190" i="28" s="1"/>
  <c r="C141" i="17"/>
  <c r="K141" i="28" s="1"/>
  <c r="K153" i="28" s="1"/>
  <c r="K165" i="28" s="1"/>
  <c r="K177" i="28" s="1"/>
  <c r="K189" i="28" s="1"/>
  <c r="AM129" i="15"/>
  <c r="C143" i="17"/>
  <c r="K143" i="28" s="1"/>
  <c r="K155" i="28" s="1"/>
  <c r="K167" i="28" s="1"/>
  <c r="K179" i="28" s="1"/>
  <c r="K191" i="28" s="1"/>
  <c r="C138" i="17"/>
  <c r="K138" i="28" s="1"/>
  <c r="K150" i="28" s="1"/>
  <c r="K162" i="28" s="1"/>
  <c r="K174" i="28" s="1"/>
  <c r="K186" i="28" s="1"/>
  <c r="AM126" i="15"/>
  <c r="C137" i="17"/>
  <c r="K137" i="28" s="1"/>
  <c r="K149" i="28" s="1"/>
  <c r="K161" i="28" s="1"/>
  <c r="K173" i="28" s="1"/>
  <c r="K185" i="28" s="1"/>
  <c r="AM125" i="15"/>
  <c r="A119" i="15"/>
  <c r="B119" i="15"/>
  <c r="C119" i="15"/>
  <c r="D119" i="15"/>
  <c r="G119" i="15"/>
  <c r="J119" i="15"/>
  <c r="M119" i="15"/>
  <c r="N119" i="15"/>
  <c r="O119" i="15"/>
  <c r="P119" i="15"/>
  <c r="Q119" i="15"/>
  <c r="R119" i="15"/>
  <c r="S119" i="15"/>
  <c r="T119" i="15"/>
  <c r="U119" i="15"/>
  <c r="V119" i="15"/>
  <c r="W119" i="15"/>
  <c r="BN119" i="15" s="1"/>
  <c r="X119" i="15"/>
  <c r="BO119" i="15" s="1"/>
  <c r="Y119" i="15"/>
  <c r="BP119" i="15" s="1"/>
  <c r="Z119" i="15"/>
  <c r="BQ119" i="15" s="1"/>
  <c r="AA119" i="15"/>
  <c r="BR119" i="15" s="1"/>
  <c r="AB119" i="15"/>
  <c r="AC119" i="15"/>
  <c r="AD119" i="15"/>
  <c r="F119" i="20" s="1"/>
  <c r="O119" i="20" s="1"/>
  <c r="AE119" i="15"/>
  <c r="AF119" i="15"/>
  <c r="AG119" i="15"/>
  <c r="BX119" i="15" s="1"/>
  <c r="AH119" i="15"/>
  <c r="BY119" i="15" s="1"/>
  <c r="AI119" i="15"/>
  <c r="BZ119" i="15" s="1"/>
  <c r="AJ119" i="15"/>
  <c r="CA119" i="15" s="1"/>
  <c r="AK119" i="15"/>
  <c r="AL119" i="15"/>
  <c r="CC119" i="15" s="1"/>
  <c r="AN119" i="15"/>
  <c r="AO119" i="15"/>
  <c r="AP119" i="15"/>
  <c r="AQ119" i="15"/>
  <c r="BT119" i="15"/>
  <c r="CB119" i="15"/>
  <c r="A120" i="15"/>
  <c r="B120" i="15"/>
  <c r="D120" i="15"/>
  <c r="G120" i="15"/>
  <c r="J120" i="15"/>
  <c r="M120" i="15"/>
  <c r="N120" i="15"/>
  <c r="O120" i="15"/>
  <c r="P120" i="15"/>
  <c r="Q120" i="15"/>
  <c r="R120" i="15"/>
  <c r="S120" i="15"/>
  <c r="T120" i="15"/>
  <c r="U120" i="15"/>
  <c r="V120" i="15"/>
  <c r="W120" i="15"/>
  <c r="BN120" i="15" s="1"/>
  <c r="X120" i="15"/>
  <c r="BO120" i="15" s="1"/>
  <c r="Y120" i="15"/>
  <c r="BP120" i="15" s="1"/>
  <c r="Z120" i="15"/>
  <c r="AA120" i="15"/>
  <c r="BR120" i="15" s="1"/>
  <c r="AB120" i="15"/>
  <c r="AC120" i="15"/>
  <c r="AD120" i="15"/>
  <c r="F120" i="20" s="1"/>
  <c r="O120" i="20" s="1"/>
  <c r="AE120" i="15"/>
  <c r="E120" i="22" s="1"/>
  <c r="L120" i="22" s="1"/>
  <c r="AF120" i="15"/>
  <c r="AG120" i="15"/>
  <c r="BX120" i="15" s="1"/>
  <c r="AH120" i="15"/>
  <c r="BY120" i="15" s="1"/>
  <c r="AI120" i="15"/>
  <c r="BZ120" i="15" s="1"/>
  <c r="AJ120" i="15"/>
  <c r="CA120" i="15" s="1"/>
  <c r="AK120" i="15"/>
  <c r="CB120" i="15" s="1"/>
  <c r="AL120" i="15"/>
  <c r="CC120" i="15" s="1"/>
  <c r="AN120" i="15"/>
  <c r="AO120" i="15"/>
  <c r="AP120" i="15"/>
  <c r="AQ120" i="15"/>
  <c r="BQ120" i="15"/>
  <c r="A121" i="15"/>
  <c r="B121" i="15"/>
  <c r="D121" i="15"/>
  <c r="G121" i="15"/>
  <c r="J121" i="15"/>
  <c r="M121" i="15"/>
  <c r="N121" i="15"/>
  <c r="O121" i="15"/>
  <c r="P121" i="15"/>
  <c r="Q121" i="15"/>
  <c r="R121" i="15"/>
  <c r="S121" i="15"/>
  <c r="T121" i="15"/>
  <c r="U121" i="15"/>
  <c r="V121" i="15"/>
  <c r="W121" i="15"/>
  <c r="X121" i="15"/>
  <c r="BO121" i="15" s="1"/>
  <c r="Y121" i="15"/>
  <c r="BP121" i="15" s="1"/>
  <c r="Z121" i="15"/>
  <c r="BQ121" i="15" s="1"/>
  <c r="AA121" i="15"/>
  <c r="AB121" i="15"/>
  <c r="AC121" i="15"/>
  <c r="AD121" i="15"/>
  <c r="AE121" i="15"/>
  <c r="E121" i="22" s="1"/>
  <c r="L121" i="22" s="1"/>
  <c r="AF121" i="15"/>
  <c r="F121" i="22" s="1"/>
  <c r="M121" i="22" s="1"/>
  <c r="AG121" i="15"/>
  <c r="BX121" i="15" s="1"/>
  <c r="AH121" i="15"/>
  <c r="BY121" i="15" s="1"/>
  <c r="AI121" i="15"/>
  <c r="BZ121" i="15" s="1"/>
  <c r="AJ121" i="15"/>
  <c r="CA121" i="15" s="1"/>
  <c r="AK121" i="15"/>
  <c r="CB121" i="15" s="1"/>
  <c r="AL121" i="15"/>
  <c r="CC121" i="15" s="1"/>
  <c r="AN121" i="15"/>
  <c r="AO121" i="15"/>
  <c r="AP121" i="15"/>
  <c r="AQ121" i="15"/>
  <c r="BN121" i="15"/>
  <c r="BR121" i="15"/>
  <c r="O3" i="15"/>
  <c r="P3" i="15"/>
  <c r="O4" i="15"/>
  <c r="P4" i="15"/>
  <c r="O5" i="15"/>
  <c r="P5" i="15"/>
  <c r="O6" i="15"/>
  <c r="P6" i="15"/>
  <c r="O7" i="15"/>
  <c r="P7" i="15"/>
  <c r="O8" i="15"/>
  <c r="P8" i="15"/>
  <c r="O9" i="15"/>
  <c r="P9" i="15"/>
  <c r="O10" i="15"/>
  <c r="P10" i="15"/>
  <c r="O11" i="15"/>
  <c r="P11" i="15"/>
  <c r="O12" i="15"/>
  <c r="P12" i="15"/>
  <c r="O13" i="15"/>
  <c r="P13" i="15"/>
  <c r="O14" i="15"/>
  <c r="P14" i="15"/>
  <c r="O15" i="15"/>
  <c r="P15" i="15"/>
  <c r="O16" i="15"/>
  <c r="P16" i="15"/>
  <c r="O17" i="15"/>
  <c r="P17" i="15"/>
  <c r="O18" i="15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O38" i="15"/>
  <c r="P38" i="15"/>
  <c r="O39" i="15"/>
  <c r="P39" i="15"/>
  <c r="O40" i="15"/>
  <c r="P40" i="15"/>
  <c r="O41" i="15"/>
  <c r="P41" i="15"/>
  <c r="O42" i="15"/>
  <c r="P42" i="15"/>
  <c r="O43" i="15"/>
  <c r="P43" i="15"/>
  <c r="O44" i="15"/>
  <c r="P44" i="15"/>
  <c r="O45" i="15"/>
  <c r="P45" i="15"/>
  <c r="O46" i="15"/>
  <c r="P46" i="15"/>
  <c r="O47" i="15"/>
  <c r="P47" i="15"/>
  <c r="O48" i="15"/>
  <c r="P48" i="15"/>
  <c r="O49" i="15"/>
  <c r="P49" i="15"/>
  <c r="O50" i="15"/>
  <c r="P50" i="15"/>
  <c r="O51" i="15"/>
  <c r="P51" i="15"/>
  <c r="O52" i="15"/>
  <c r="P52" i="15"/>
  <c r="O53" i="15"/>
  <c r="P53" i="15"/>
  <c r="O54" i="15"/>
  <c r="P54" i="15"/>
  <c r="O55" i="15"/>
  <c r="P55" i="15"/>
  <c r="O56" i="15"/>
  <c r="P56" i="15"/>
  <c r="O57" i="15"/>
  <c r="P57" i="15"/>
  <c r="O58" i="15"/>
  <c r="P58" i="15"/>
  <c r="O59" i="15"/>
  <c r="P59" i="15"/>
  <c r="O60" i="15"/>
  <c r="P60" i="15"/>
  <c r="O61" i="15"/>
  <c r="P61" i="15"/>
  <c r="O62" i="15"/>
  <c r="P62" i="15"/>
  <c r="O63" i="15"/>
  <c r="P63" i="15"/>
  <c r="O64" i="15"/>
  <c r="P64" i="15"/>
  <c r="O65" i="15"/>
  <c r="P65" i="15"/>
  <c r="O66" i="15"/>
  <c r="P66" i="15"/>
  <c r="O67" i="15"/>
  <c r="P67" i="15"/>
  <c r="O68" i="15"/>
  <c r="P68" i="15"/>
  <c r="O69" i="15"/>
  <c r="P69" i="15"/>
  <c r="O70" i="15"/>
  <c r="P70" i="15"/>
  <c r="O71" i="15"/>
  <c r="P71" i="15"/>
  <c r="O72" i="15"/>
  <c r="P72" i="15"/>
  <c r="O73" i="15"/>
  <c r="P73" i="15"/>
  <c r="O74" i="15"/>
  <c r="P74" i="15"/>
  <c r="O75" i="15"/>
  <c r="P75" i="15"/>
  <c r="O76" i="15"/>
  <c r="P76" i="15"/>
  <c r="O77" i="15"/>
  <c r="P77" i="15"/>
  <c r="O78" i="15"/>
  <c r="P78" i="15"/>
  <c r="O79" i="15"/>
  <c r="P79" i="15"/>
  <c r="O80" i="15"/>
  <c r="P80" i="15"/>
  <c r="O81" i="15"/>
  <c r="P81" i="15"/>
  <c r="O82" i="15"/>
  <c r="P82" i="15"/>
  <c r="O83" i="15"/>
  <c r="P83" i="15"/>
  <c r="O84" i="15"/>
  <c r="P84" i="15"/>
  <c r="O85" i="15"/>
  <c r="P85" i="15"/>
  <c r="O86" i="15"/>
  <c r="P86" i="15"/>
  <c r="O87" i="15"/>
  <c r="P87" i="15"/>
  <c r="O88" i="15"/>
  <c r="P88" i="15"/>
  <c r="O89" i="15"/>
  <c r="P89" i="15"/>
  <c r="O90" i="15"/>
  <c r="P90" i="15"/>
  <c r="O91" i="15"/>
  <c r="P91" i="15"/>
  <c r="O92" i="15"/>
  <c r="P92" i="15"/>
  <c r="O93" i="15"/>
  <c r="P93" i="15"/>
  <c r="O94" i="15"/>
  <c r="P94" i="15"/>
  <c r="O95" i="15"/>
  <c r="P95" i="15"/>
  <c r="O96" i="15"/>
  <c r="P96" i="15"/>
  <c r="O97" i="15"/>
  <c r="P97" i="15"/>
  <c r="O98" i="15"/>
  <c r="P98" i="15"/>
  <c r="O99" i="15"/>
  <c r="P99" i="15"/>
  <c r="O100" i="15"/>
  <c r="P100" i="15"/>
  <c r="O101" i="15"/>
  <c r="P101" i="15"/>
  <c r="O102" i="15"/>
  <c r="P102" i="15"/>
  <c r="O103" i="15"/>
  <c r="P103" i="15"/>
  <c r="O104" i="15"/>
  <c r="P104" i="15"/>
  <c r="O105" i="15"/>
  <c r="P105" i="15"/>
  <c r="O106" i="15"/>
  <c r="P106" i="15"/>
  <c r="O107" i="15"/>
  <c r="P107" i="15"/>
  <c r="O108" i="15"/>
  <c r="P108" i="15"/>
  <c r="O109" i="15"/>
  <c r="P109" i="15"/>
  <c r="O110" i="15"/>
  <c r="P110" i="15"/>
  <c r="O111" i="15"/>
  <c r="P111" i="15"/>
  <c r="O112" i="15"/>
  <c r="P112" i="15"/>
  <c r="O113" i="15"/>
  <c r="P113" i="15"/>
  <c r="O114" i="15"/>
  <c r="P114" i="15"/>
  <c r="O115" i="15"/>
  <c r="P115" i="15"/>
  <c r="O116" i="15"/>
  <c r="P116" i="15"/>
  <c r="O117" i="15"/>
  <c r="P117" i="15"/>
  <c r="O118" i="15"/>
  <c r="P118" i="15"/>
  <c r="P2" i="15"/>
  <c r="O2" i="15"/>
  <c r="K124" i="23" l="1"/>
  <c r="T124" i="23" s="1"/>
  <c r="U124" i="23" s="1"/>
  <c r="K124" i="28"/>
  <c r="T124" i="28" s="1"/>
  <c r="K127" i="28"/>
  <c r="T127" i="28" s="1"/>
  <c r="K127" i="23"/>
  <c r="T127" i="23" s="1"/>
  <c r="U127" i="23" s="1"/>
  <c r="K126" i="23"/>
  <c r="T126" i="23" s="1"/>
  <c r="U126" i="23" s="1"/>
  <c r="K126" i="28"/>
  <c r="T126" i="28" s="1"/>
  <c r="K125" i="28"/>
  <c r="T125" i="28" s="1"/>
  <c r="K125" i="23"/>
  <c r="T125" i="23" s="1"/>
  <c r="U125" i="23" s="1"/>
  <c r="K129" i="28"/>
  <c r="T129" i="28" s="1"/>
  <c r="K129" i="23"/>
  <c r="T129" i="23" s="1"/>
  <c r="U129" i="23" s="1"/>
  <c r="K128" i="28"/>
  <c r="T128" i="28" s="1"/>
  <c r="K128" i="23"/>
  <c r="T128" i="23" s="1"/>
  <c r="U128" i="23" s="1"/>
  <c r="K123" i="23"/>
  <c r="T123" i="23" s="1"/>
  <c r="U123" i="23" s="1"/>
  <c r="K123" i="28"/>
  <c r="T123" i="28" s="1"/>
  <c r="K122" i="28"/>
  <c r="T122" i="28" s="1"/>
  <c r="K122" i="23"/>
  <c r="T122" i="23" s="1"/>
  <c r="U122" i="23" s="1"/>
  <c r="BU119" i="15"/>
  <c r="T142" i="28"/>
  <c r="T135" i="28"/>
  <c r="T138" i="28"/>
  <c r="T145" i="28"/>
  <c r="T139" i="28"/>
  <c r="T137" i="28"/>
  <c r="T141" i="28"/>
  <c r="T134" i="28"/>
  <c r="T143" i="28"/>
  <c r="T136" i="28"/>
  <c r="T140" i="28"/>
  <c r="T144" i="28"/>
  <c r="BV121" i="15"/>
  <c r="BU120" i="15"/>
  <c r="J120" i="26" s="1"/>
  <c r="S120" i="26" s="1"/>
  <c r="F121" i="33"/>
  <c r="O121" i="33" s="1"/>
  <c r="F121" i="23"/>
  <c r="O121" i="23" s="1"/>
  <c r="C119" i="28"/>
  <c r="C119" i="33"/>
  <c r="C119" i="23"/>
  <c r="C119" i="20"/>
  <c r="C119" i="27"/>
  <c r="C119" i="22"/>
  <c r="BW121" i="15"/>
  <c r="U121" i="33"/>
  <c r="B121" i="28"/>
  <c r="B121" i="33"/>
  <c r="B121" i="22"/>
  <c r="B121" i="20"/>
  <c r="B121" i="23"/>
  <c r="B121" i="27"/>
  <c r="C120" i="15"/>
  <c r="A120" i="23"/>
  <c r="A120" i="20"/>
  <c r="A120" i="22"/>
  <c r="A120" i="28"/>
  <c r="A120" i="33"/>
  <c r="I119" i="26"/>
  <c r="R119" i="26" s="1"/>
  <c r="I119" i="20"/>
  <c r="R119" i="20" s="1"/>
  <c r="B119" i="22"/>
  <c r="B119" i="20"/>
  <c r="B119" i="27"/>
  <c r="B119" i="28"/>
  <c r="B119" i="23"/>
  <c r="B119" i="33"/>
  <c r="B120" i="28"/>
  <c r="B120" i="23"/>
  <c r="B120" i="20"/>
  <c r="B120" i="33"/>
  <c r="B120" i="22"/>
  <c r="J119" i="20"/>
  <c r="S119" i="20" s="1"/>
  <c r="J119" i="26"/>
  <c r="S119" i="26" s="1"/>
  <c r="BV119" i="15"/>
  <c r="E119" i="22"/>
  <c r="L119" i="22" s="1"/>
  <c r="BU121" i="15"/>
  <c r="F121" i="20"/>
  <c r="O121" i="20" s="1"/>
  <c r="C121" i="15"/>
  <c r="A121" i="28"/>
  <c r="A121" i="27"/>
  <c r="A121" i="22"/>
  <c r="A121" i="33"/>
  <c r="A121" i="20"/>
  <c r="A121" i="23"/>
  <c r="BT120" i="15"/>
  <c r="E120" i="23"/>
  <c r="N120" i="23" s="1"/>
  <c r="E120" i="33"/>
  <c r="N120" i="33" s="1"/>
  <c r="E120" i="20"/>
  <c r="N120" i="20" s="1"/>
  <c r="K120" i="26"/>
  <c r="K120" i="20"/>
  <c r="T120" i="20" s="1"/>
  <c r="E119" i="23"/>
  <c r="N119" i="23" s="1"/>
  <c r="E119" i="33"/>
  <c r="N119" i="33" s="1"/>
  <c r="E119" i="20"/>
  <c r="N119" i="20" s="1"/>
  <c r="K119" i="26"/>
  <c r="K119" i="20"/>
  <c r="T119" i="20" s="1"/>
  <c r="A119" i="27"/>
  <c r="A119" i="23"/>
  <c r="A119" i="28"/>
  <c r="A119" i="20"/>
  <c r="A119" i="33"/>
  <c r="A119" i="22"/>
  <c r="U120" i="33"/>
  <c r="U119" i="33"/>
  <c r="BS121" i="15"/>
  <c r="BT121" i="15"/>
  <c r="E121" i="23"/>
  <c r="N121" i="23" s="1"/>
  <c r="E121" i="33"/>
  <c r="N121" i="33" s="1"/>
  <c r="E121" i="20"/>
  <c r="N121" i="20" s="1"/>
  <c r="K121" i="20"/>
  <c r="T121" i="20" s="1"/>
  <c r="K121" i="26"/>
  <c r="BV120" i="15"/>
  <c r="BW120" i="15"/>
  <c r="F120" i="22"/>
  <c r="M120" i="22" s="1"/>
  <c r="BS120" i="15"/>
  <c r="F120" i="23"/>
  <c r="O120" i="23" s="1"/>
  <c r="F120" i="33"/>
  <c r="O120" i="33" s="1"/>
  <c r="BW119" i="15"/>
  <c r="F119" i="22"/>
  <c r="M119" i="22" s="1"/>
  <c r="BS119" i="15"/>
  <c r="F119" i="23"/>
  <c r="O119" i="23" s="1"/>
  <c r="F119" i="33"/>
  <c r="O119" i="33" s="1"/>
  <c r="J120" i="20" l="1"/>
  <c r="S120" i="20" s="1"/>
  <c r="T146" i="28"/>
  <c r="T156" i="28"/>
  <c r="T148" i="28"/>
  <c r="T149" i="28"/>
  <c r="T157" i="28"/>
  <c r="T147" i="28"/>
  <c r="T150" i="28"/>
  <c r="T154" i="28"/>
  <c r="T152" i="28"/>
  <c r="T155" i="28"/>
  <c r="T153" i="28"/>
  <c r="T151" i="28"/>
  <c r="C120" i="28"/>
  <c r="C120" i="33"/>
  <c r="C120" i="20"/>
  <c r="C120" i="23"/>
  <c r="C120" i="22"/>
  <c r="I121" i="26"/>
  <c r="R121" i="26" s="1"/>
  <c r="I121" i="20"/>
  <c r="R121" i="20" s="1"/>
  <c r="I120" i="26"/>
  <c r="R120" i="26" s="1"/>
  <c r="I120" i="20"/>
  <c r="R120" i="20" s="1"/>
  <c r="J121" i="20"/>
  <c r="S121" i="20" s="1"/>
  <c r="J121" i="26"/>
  <c r="S121" i="26" s="1"/>
  <c r="C121" i="27"/>
  <c r="C121" i="28"/>
  <c r="C121" i="20"/>
  <c r="C121" i="23"/>
  <c r="C121" i="22"/>
  <c r="C121" i="33"/>
  <c r="T165" i="28" l="1"/>
  <c r="T162" i="28"/>
  <c r="T169" i="28"/>
  <c r="T166" i="28"/>
  <c r="T159" i="28"/>
  <c r="T164" i="28"/>
  <c r="T160" i="28"/>
  <c r="T163" i="28"/>
  <c r="T167" i="28"/>
  <c r="T161" i="28"/>
  <c r="T168" i="28"/>
  <c r="T158" i="28"/>
  <c r="D86" i="34"/>
  <c r="C86" i="34"/>
  <c r="E86" i="34" s="1"/>
  <c r="B77" i="34"/>
  <c r="B78" i="34" s="1"/>
  <c r="B79" i="34" s="1"/>
  <c r="B80" i="34" s="1"/>
  <c r="B81" i="34" s="1"/>
  <c r="B82" i="34" s="1"/>
  <c r="B83" i="34" s="1"/>
  <c r="B84" i="34" s="1"/>
  <c r="B85" i="34" s="1"/>
  <c r="K16" i="34"/>
  <c r="K17" i="34"/>
  <c r="K18" i="34"/>
  <c r="K19" i="34"/>
  <c r="K20" i="34"/>
  <c r="K21" i="34"/>
  <c r="K22" i="34"/>
  <c r="K15" i="34"/>
  <c r="P11" i="34"/>
  <c r="O5" i="35"/>
  <c r="H2" i="14" s="1"/>
  <c r="P5" i="35"/>
  <c r="Q5" i="35"/>
  <c r="R5" i="35"/>
  <c r="S5" i="35"/>
  <c r="O6" i="35"/>
  <c r="H19" i="14" s="1"/>
  <c r="R6" i="35"/>
  <c r="N6" i="35"/>
  <c r="E21" i="14" s="1"/>
  <c r="N5" i="35"/>
  <c r="E8" i="14" s="1"/>
  <c r="M6" i="35"/>
  <c r="R3" i="35"/>
  <c r="Q3" i="35"/>
  <c r="P3" i="35"/>
  <c r="O3" i="35"/>
  <c r="N3" i="35"/>
  <c r="M3" i="35"/>
  <c r="I6" i="35"/>
  <c r="S6" i="35" s="1"/>
  <c r="I7" i="35"/>
  <c r="I8" i="35"/>
  <c r="I9" i="35"/>
  <c r="I10" i="35"/>
  <c r="I11" i="35"/>
  <c r="I12" i="35"/>
  <c r="I13" i="35"/>
  <c r="I14" i="35"/>
  <c r="I15" i="35"/>
  <c r="I16" i="35"/>
  <c r="I18" i="35"/>
  <c r="I19" i="35"/>
  <c r="I20" i="35"/>
  <c r="I21" i="35"/>
  <c r="I22" i="35"/>
  <c r="I23" i="35"/>
  <c r="I24" i="35"/>
  <c r="I25" i="35"/>
  <c r="I26" i="35"/>
  <c r="I27" i="35"/>
  <c r="I28" i="35"/>
  <c r="I30" i="35"/>
  <c r="I31" i="35"/>
  <c r="I32" i="35"/>
  <c r="I33" i="35"/>
  <c r="I34" i="35"/>
  <c r="I35" i="35"/>
  <c r="I36" i="35"/>
  <c r="I37" i="35"/>
  <c r="I38" i="35"/>
  <c r="I39" i="35"/>
  <c r="I41" i="35"/>
  <c r="I42" i="35"/>
  <c r="I43" i="35"/>
  <c r="I44" i="35"/>
  <c r="I45" i="35"/>
  <c r="I46" i="35"/>
  <c r="I47" i="35"/>
  <c r="I48" i="35"/>
  <c r="I49" i="35"/>
  <c r="I51" i="35"/>
  <c r="I52" i="35"/>
  <c r="I53" i="35"/>
  <c r="I54" i="35"/>
  <c r="I55" i="35"/>
  <c r="I56" i="35"/>
  <c r="I57" i="35"/>
  <c r="I58" i="35"/>
  <c r="I60" i="35"/>
  <c r="I61" i="35"/>
  <c r="I62" i="35"/>
  <c r="I63" i="35"/>
  <c r="I64" i="35"/>
  <c r="I65" i="35"/>
  <c r="I66" i="35"/>
  <c r="I68" i="35"/>
  <c r="I69" i="35"/>
  <c r="I70" i="35"/>
  <c r="I71" i="35"/>
  <c r="I72" i="35"/>
  <c r="I73" i="35"/>
  <c r="I75" i="35"/>
  <c r="I76" i="35"/>
  <c r="I77" i="35"/>
  <c r="I78" i="35"/>
  <c r="I79" i="35"/>
  <c r="I81" i="35"/>
  <c r="I82" i="35"/>
  <c r="I83" i="35"/>
  <c r="I84" i="35"/>
  <c r="I93" i="35"/>
  <c r="I5" i="35"/>
  <c r="B146" i="28"/>
  <c r="C146" i="28"/>
  <c r="M146" i="28"/>
  <c r="Q146" i="28"/>
  <c r="B147" i="28"/>
  <c r="C147" i="28"/>
  <c r="M147" i="28"/>
  <c r="Q147" i="28"/>
  <c r="B148" i="28"/>
  <c r="C148" i="28"/>
  <c r="M148" i="28"/>
  <c r="Q148" i="28"/>
  <c r="B149" i="28"/>
  <c r="C149" i="28"/>
  <c r="M149" i="28"/>
  <c r="Q149" i="28"/>
  <c r="B150" i="28"/>
  <c r="C150" i="28"/>
  <c r="M150" i="28"/>
  <c r="Q150" i="28"/>
  <c r="B151" i="28"/>
  <c r="C151" i="28"/>
  <c r="M151" i="28"/>
  <c r="Q151" i="28"/>
  <c r="B152" i="28"/>
  <c r="C152" i="28"/>
  <c r="M152" i="28"/>
  <c r="Q152" i="28"/>
  <c r="B153" i="28"/>
  <c r="C153" i="28"/>
  <c r="M153" i="28"/>
  <c r="Q153" i="28"/>
  <c r="B154" i="28"/>
  <c r="C154" i="28"/>
  <c r="M154" i="28"/>
  <c r="Q154" i="28"/>
  <c r="B155" i="28"/>
  <c r="C155" i="28"/>
  <c r="M155" i="28"/>
  <c r="Q155" i="28"/>
  <c r="B156" i="28"/>
  <c r="C156" i="28"/>
  <c r="M156" i="28"/>
  <c r="Q156" i="28"/>
  <c r="B157" i="28"/>
  <c r="C157" i="28"/>
  <c r="M157" i="28"/>
  <c r="Q157" i="28"/>
  <c r="B158" i="28"/>
  <c r="C158" i="28"/>
  <c r="M158" i="28"/>
  <c r="Q158" i="28"/>
  <c r="B159" i="28"/>
  <c r="C159" i="28"/>
  <c r="M159" i="28"/>
  <c r="Q159" i="28"/>
  <c r="B160" i="28"/>
  <c r="C160" i="28"/>
  <c r="M160" i="28"/>
  <c r="Q160" i="28"/>
  <c r="B161" i="28"/>
  <c r="C161" i="28"/>
  <c r="M161" i="28"/>
  <c r="Q161" i="28"/>
  <c r="B162" i="28"/>
  <c r="C162" i="28"/>
  <c r="M162" i="28"/>
  <c r="Q162" i="28"/>
  <c r="B163" i="28"/>
  <c r="C163" i="28"/>
  <c r="M163" i="28"/>
  <c r="Q163" i="28"/>
  <c r="B164" i="28"/>
  <c r="C164" i="28"/>
  <c r="M164" i="28"/>
  <c r="Q164" i="28"/>
  <c r="B165" i="28"/>
  <c r="C165" i="28"/>
  <c r="M165" i="28"/>
  <c r="Q165" i="28"/>
  <c r="B166" i="28"/>
  <c r="C166" i="28"/>
  <c r="M166" i="28"/>
  <c r="Q166" i="28"/>
  <c r="B167" i="28"/>
  <c r="C167" i="28"/>
  <c r="M167" i="28"/>
  <c r="Q167" i="28"/>
  <c r="B168" i="28"/>
  <c r="C168" i="28"/>
  <c r="M168" i="28"/>
  <c r="Q168" i="28"/>
  <c r="B169" i="28"/>
  <c r="C169" i="28"/>
  <c r="M169" i="28"/>
  <c r="Q169" i="28"/>
  <c r="B170" i="28"/>
  <c r="C170" i="28"/>
  <c r="M170" i="28"/>
  <c r="Q170" i="28"/>
  <c r="B171" i="28"/>
  <c r="C171" i="28"/>
  <c r="M171" i="28"/>
  <c r="Q171" i="28"/>
  <c r="B172" i="28"/>
  <c r="C172" i="28"/>
  <c r="M172" i="28"/>
  <c r="Q172" i="28"/>
  <c r="B173" i="28"/>
  <c r="C173" i="28"/>
  <c r="M173" i="28"/>
  <c r="Q173" i="28"/>
  <c r="B174" i="28"/>
  <c r="C174" i="28"/>
  <c r="M174" i="28"/>
  <c r="Q174" i="28"/>
  <c r="B175" i="28"/>
  <c r="C175" i="28"/>
  <c r="M175" i="28"/>
  <c r="Q175" i="28"/>
  <c r="B176" i="28"/>
  <c r="C176" i="28"/>
  <c r="M176" i="28"/>
  <c r="Q176" i="28"/>
  <c r="B177" i="28"/>
  <c r="C177" i="28"/>
  <c r="M177" i="28"/>
  <c r="Q177" i="28"/>
  <c r="B178" i="28"/>
  <c r="C178" i="28"/>
  <c r="M178" i="28"/>
  <c r="Q178" i="28"/>
  <c r="B179" i="28"/>
  <c r="C179" i="28"/>
  <c r="M179" i="28"/>
  <c r="Q179" i="28"/>
  <c r="B180" i="28"/>
  <c r="C180" i="28"/>
  <c r="M180" i="28"/>
  <c r="Q180" i="28"/>
  <c r="B181" i="28"/>
  <c r="C181" i="28"/>
  <c r="M181" i="28"/>
  <c r="Q181" i="28"/>
  <c r="B182" i="28"/>
  <c r="C182" i="28"/>
  <c r="M182" i="28"/>
  <c r="Q182" i="28"/>
  <c r="B183" i="28"/>
  <c r="C183" i="28"/>
  <c r="M183" i="28"/>
  <c r="Q183" i="28"/>
  <c r="B184" i="28"/>
  <c r="C184" i="28"/>
  <c r="M184" i="28"/>
  <c r="Q184" i="28"/>
  <c r="B185" i="28"/>
  <c r="C185" i="28"/>
  <c r="M185" i="28"/>
  <c r="Q185" i="28"/>
  <c r="B186" i="28"/>
  <c r="C186" i="28"/>
  <c r="M186" i="28"/>
  <c r="Q186" i="28"/>
  <c r="B187" i="28"/>
  <c r="C187" i="28"/>
  <c r="M187" i="28"/>
  <c r="Q187" i="28"/>
  <c r="B188" i="28"/>
  <c r="C188" i="28"/>
  <c r="M188" i="28"/>
  <c r="Q188" i="28"/>
  <c r="B189" i="28"/>
  <c r="C189" i="28"/>
  <c r="M189" i="28"/>
  <c r="Q189" i="28"/>
  <c r="B190" i="28"/>
  <c r="C190" i="28"/>
  <c r="M190" i="28"/>
  <c r="Q190" i="28"/>
  <c r="B191" i="28"/>
  <c r="C191" i="28"/>
  <c r="M191" i="28"/>
  <c r="Q191" i="28"/>
  <c r="B192" i="28"/>
  <c r="C192" i="28"/>
  <c r="M192" i="28"/>
  <c r="Q192" i="28"/>
  <c r="B193" i="28"/>
  <c r="C193" i="28"/>
  <c r="M193" i="28"/>
  <c r="Q193" i="28"/>
  <c r="B180" i="27"/>
  <c r="C180" i="27"/>
  <c r="K180" i="27"/>
  <c r="B181" i="27"/>
  <c r="C181" i="27"/>
  <c r="K181" i="27"/>
  <c r="B182" i="27"/>
  <c r="C182" i="27"/>
  <c r="K182" i="27"/>
  <c r="B183" i="27"/>
  <c r="C183" i="27"/>
  <c r="K183" i="27"/>
  <c r="B184" i="27"/>
  <c r="C184" i="27"/>
  <c r="K184" i="27"/>
  <c r="B185" i="27"/>
  <c r="C185" i="27"/>
  <c r="K185" i="27"/>
  <c r="B186" i="27"/>
  <c r="C186" i="27"/>
  <c r="K186" i="27"/>
  <c r="B187" i="27"/>
  <c r="C187" i="27"/>
  <c r="K187" i="27"/>
  <c r="B188" i="27"/>
  <c r="C188" i="27"/>
  <c r="K188" i="27"/>
  <c r="B189" i="27"/>
  <c r="C189" i="27"/>
  <c r="K189" i="27"/>
  <c r="B190" i="27"/>
  <c r="C190" i="27"/>
  <c r="K190" i="27"/>
  <c r="B191" i="27"/>
  <c r="C191" i="27"/>
  <c r="K191" i="27"/>
  <c r="B192" i="27"/>
  <c r="C192" i="27"/>
  <c r="K192" i="27"/>
  <c r="B193" i="27"/>
  <c r="C193" i="27"/>
  <c r="K193" i="27"/>
  <c r="B164" i="27"/>
  <c r="C164" i="27"/>
  <c r="K164" i="27"/>
  <c r="B165" i="27"/>
  <c r="C165" i="27"/>
  <c r="K165" i="27"/>
  <c r="B166" i="27"/>
  <c r="C166" i="27"/>
  <c r="K166" i="27"/>
  <c r="B167" i="27"/>
  <c r="C167" i="27"/>
  <c r="K167" i="27"/>
  <c r="B168" i="27"/>
  <c r="C168" i="27"/>
  <c r="K168" i="27"/>
  <c r="B169" i="27"/>
  <c r="C169" i="27"/>
  <c r="K169" i="27"/>
  <c r="B170" i="27"/>
  <c r="C170" i="27"/>
  <c r="K170" i="27"/>
  <c r="B171" i="27"/>
  <c r="C171" i="27"/>
  <c r="K171" i="27"/>
  <c r="B172" i="27"/>
  <c r="C172" i="27"/>
  <c r="K172" i="27"/>
  <c r="B173" i="27"/>
  <c r="C173" i="27"/>
  <c r="K173" i="27"/>
  <c r="B174" i="27"/>
  <c r="C174" i="27"/>
  <c r="K174" i="27"/>
  <c r="B175" i="27"/>
  <c r="C175" i="27"/>
  <c r="K175" i="27"/>
  <c r="B176" i="27"/>
  <c r="C176" i="27"/>
  <c r="K176" i="27"/>
  <c r="B177" i="27"/>
  <c r="C177" i="27"/>
  <c r="K177" i="27"/>
  <c r="B178" i="27"/>
  <c r="C178" i="27"/>
  <c r="K178" i="27"/>
  <c r="B179" i="27"/>
  <c r="C179" i="27"/>
  <c r="K179" i="27"/>
  <c r="B146" i="27"/>
  <c r="C146" i="27"/>
  <c r="J146" i="27"/>
  <c r="H146" i="27" s="1"/>
  <c r="O146" i="27" s="1"/>
  <c r="K146" i="27"/>
  <c r="B147" i="27"/>
  <c r="C147" i="27"/>
  <c r="K147" i="27"/>
  <c r="B148" i="27"/>
  <c r="C148" i="27"/>
  <c r="K148" i="27"/>
  <c r="B149" i="27"/>
  <c r="C149" i="27"/>
  <c r="K149" i="27"/>
  <c r="B150" i="27"/>
  <c r="C150" i="27"/>
  <c r="K150" i="27"/>
  <c r="B151" i="27"/>
  <c r="C151" i="27"/>
  <c r="K151" i="27"/>
  <c r="B152" i="27"/>
  <c r="C152" i="27"/>
  <c r="K152" i="27"/>
  <c r="B153" i="27"/>
  <c r="C153" i="27"/>
  <c r="K153" i="27"/>
  <c r="B154" i="27"/>
  <c r="C154" i="27"/>
  <c r="K154" i="27"/>
  <c r="B155" i="27"/>
  <c r="C155" i="27"/>
  <c r="K155" i="27"/>
  <c r="B156" i="27"/>
  <c r="C156" i="27"/>
  <c r="K156" i="27"/>
  <c r="B157" i="27"/>
  <c r="C157" i="27"/>
  <c r="K157" i="27"/>
  <c r="B158" i="27"/>
  <c r="C158" i="27"/>
  <c r="K158" i="27"/>
  <c r="B159" i="27"/>
  <c r="C159" i="27"/>
  <c r="K159" i="27"/>
  <c r="B160" i="27"/>
  <c r="C160" i="27"/>
  <c r="K160" i="27"/>
  <c r="B161" i="27"/>
  <c r="C161" i="27"/>
  <c r="K161" i="27"/>
  <c r="B162" i="27"/>
  <c r="C162" i="27"/>
  <c r="K162" i="27"/>
  <c r="B163" i="27"/>
  <c r="C163" i="27"/>
  <c r="K163" i="27"/>
  <c r="B181" i="26"/>
  <c r="C181" i="26"/>
  <c r="M181" i="26"/>
  <c r="B182" i="26"/>
  <c r="C182" i="26"/>
  <c r="M182" i="26"/>
  <c r="B183" i="26"/>
  <c r="C183" i="26"/>
  <c r="M183" i="26"/>
  <c r="B184" i="26"/>
  <c r="C184" i="26"/>
  <c r="M184" i="26"/>
  <c r="B185" i="26"/>
  <c r="C185" i="26"/>
  <c r="M185" i="26"/>
  <c r="B186" i="26"/>
  <c r="C186" i="26"/>
  <c r="M186" i="26"/>
  <c r="B187" i="26"/>
  <c r="C187" i="26"/>
  <c r="M187" i="26"/>
  <c r="B188" i="26"/>
  <c r="C188" i="26"/>
  <c r="M188" i="26"/>
  <c r="B189" i="26"/>
  <c r="C189" i="26"/>
  <c r="M189" i="26"/>
  <c r="B190" i="26"/>
  <c r="C190" i="26"/>
  <c r="M190" i="26"/>
  <c r="B191" i="26"/>
  <c r="C191" i="26"/>
  <c r="M191" i="26"/>
  <c r="B192" i="26"/>
  <c r="C192" i="26"/>
  <c r="M192" i="26"/>
  <c r="B193" i="26"/>
  <c r="C193" i="26"/>
  <c r="M193" i="26"/>
  <c r="B166" i="26"/>
  <c r="C166" i="26"/>
  <c r="M166" i="26"/>
  <c r="B167" i="26"/>
  <c r="C167" i="26"/>
  <c r="M167" i="26"/>
  <c r="B168" i="26"/>
  <c r="C168" i="26"/>
  <c r="M168" i="26"/>
  <c r="B169" i="26"/>
  <c r="C169" i="26"/>
  <c r="M169" i="26"/>
  <c r="B170" i="26"/>
  <c r="C170" i="26"/>
  <c r="M170" i="26"/>
  <c r="B171" i="26"/>
  <c r="C171" i="26"/>
  <c r="M171" i="26"/>
  <c r="B172" i="26"/>
  <c r="C172" i="26"/>
  <c r="M172" i="26"/>
  <c r="B173" i="26"/>
  <c r="C173" i="26"/>
  <c r="M173" i="26"/>
  <c r="B174" i="26"/>
  <c r="C174" i="26"/>
  <c r="M174" i="26"/>
  <c r="B175" i="26"/>
  <c r="C175" i="26"/>
  <c r="M175" i="26"/>
  <c r="B176" i="26"/>
  <c r="C176" i="26"/>
  <c r="M176" i="26"/>
  <c r="B177" i="26"/>
  <c r="C177" i="26"/>
  <c r="M177" i="26"/>
  <c r="B178" i="26"/>
  <c r="C178" i="26"/>
  <c r="M178" i="26"/>
  <c r="B179" i="26"/>
  <c r="C179" i="26"/>
  <c r="M179" i="26"/>
  <c r="B180" i="26"/>
  <c r="C180" i="26"/>
  <c r="M180" i="26"/>
  <c r="B146" i="26"/>
  <c r="C146" i="26"/>
  <c r="M146" i="26"/>
  <c r="B147" i="26"/>
  <c r="C147" i="26"/>
  <c r="L147" i="26"/>
  <c r="M147" i="26"/>
  <c r="B148" i="26"/>
  <c r="C148" i="26"/>
  <c r="M148" i="26"/>
  <c r="B149" i="26"/>
  <c r="C149" i="26"/>
  <c r="M149" i="26"/>
  <c r="B150" i="26"/>
  <c r="C150" i="26"/>
  <c r="M150" i="26"/>
  <c r="B151" i="26"/>
  <c r="C151" i="26"/>
  <c r="M151" i="26"/>
  <c r="B152" i="26"/>
  <c r="C152" i="26"/>
  <c r="M152" i="26"/>
  <c r="B153" i="26"/>
  <c r="C153" i="26"/>
  <c r="M153" i="26"/>
  <c r="B154" i="26"/>
  <c r="C154" i="26"/>
  <c r="M154" i="26"/>
  <c r="B155" i="26"/>
  <c r="C155" i="26"/>
  <c r="M155" i="26"/>
  <c r="B156" i="26"/>
  <c r="C156" i="26"/>
  <c r="M156" i="26"/>
  <c r="B157" i="26"/>
  <c r="C157" i="26"/>
  <c r="M157" i="26"/>
  <c r="B158" i="26"/>
  <c r="C158" i="26"/>
  <c r="M158" i="26"/>
  <c r="B159" i="26"/>
  <c r="C159" i="26"/>
  <c r="M159" i="26"/>
  <c r="B160" i="26"/>
  <c r="C160" i="26"/>
  <c r="M160" i="26"/>
  <c r="B161" i="26"/>
  <c r="C161" i="26"/>
  <c r="M161" i="26"/>
  <c r="B162" i="26"/>
  <c r="C162" i="26"/>
  <c r="M162" i="26"/>
  <c r="B163" i="26"/>
  <c r="C163" i="26"/>
  <c r="M163" i="26"/>
  <c r="B164" i="26"/>
  <c r="C164" i="26"/>
  <c r="M164" i="26"/>
  <c r="B165" i="26"/>
  <c r="C165" i="26"/>
  <c r="M165" i="26"/>
  <c r="Q11" i="34" l="1"/>
  <c r="T182" i="28"/>
  <c r="T170" i="28"/>
  <c r="T173" i="28"/>
  <c r="T185" i="28"/>
  <c r="T188" i="28"/>
  <c r="T176" i="28"/>
  <c r="T174" i="28"/>
  <c r="T186" i="28"/>
  <c r="T175" i="28"/>
  <c r="T187" i="28"/>
  <c r="T178" i="28"/>
  <c r="T190" i="28"/>
  <c r="T193" i="28"/>
  <c r="T181" i="28"/>
  <c r="T177" i="28"/>
  <c r="T189" i="28"/>
  <c r="T180" i="28"/>
  <c r="T192" i="28"/>
  <c r="T191" i="28"/>
  <c r="T179" i="28"/>
  <c r="T184" i="28"/>
  <c r="T172" i="28"/>
  <c r="T171" i="28"/>
  <c r="T183" i="28"/>
  <c r="L148" i="26"/>
  <c r="J147" i="27"/>
  <c r="K5" i="14"/>
  <c r="K9" i="14"/>
  <c r="K13" i="14"/>
  <c r="K6" i="14"/>
  <c r="K10" i="14"/>
  <c r="K4" i="14"/>
  <c r="K12" i="14"/>
  <c r="K8" i="14"/>
  <c r="K7" i="14"/>
  <c r="K2" i="14"/>
  <c r="H4" i="14"/>
  <c r="H8" i="14"/>
  <c r="H12" i="14"/>
  <c r="H5" i="14"/>
  <c r="H9" i="14"/>
  <c r="H13" i="14"/>
  <c r="H7" i="14"/>
  <c r="H11" i="14"/>
  <c r="H10" i="14"/>
  <c r="H3" i="14"/>
  <c r="E24" i="14"/>
  <c r="H14" i="14"/>
  <c r="K3" i="14"/>
  <c r="E6" i="14"/>
  <c r="E10" i="14"/>
  <c r="E3" i="14"/>
  <c r="E7" i="14"/>
  <c r="E11" i="14"/>
  <c r="E2" i="14"/>
  <c r="E9" i="14"/>
  <c r="E5" i="14"/>
  <c r="E4" i="14"/>
  <c r="E12" i="14"/>
  <c r="E13" i="14"/>
  <c r="H22" i="14"/>
  <c r="K11" i="14"/>
  <c r="E16" i="14"/>
  <c r="H6" i="14"/>
  <c r="Q6" i="35"/>
  <c r="E20" i="14"/>
  <c r="H18" i="14"/>
  <c r="H16" i="14"/>
  <c r="H20" i="14"/>
  <c r="H24" i="14"/>
  <c r="E14" i="14"/>
  <c r="E18" i="14"/>
  <c r="E22" i="14"/>
  <c r="H17" i="14"/>
  <c r="H21" i="14"/>
  <c r="H25" i="14"/>
  <c r="E15" i="14"/>
  <c r="E19" i="14"/>
  <c r="E23" i="14"/>
  <c r="P6" i="35"/>
  <c r="K17" i="14" s="1"/>
  <c r="E25" i="14"/>
  <c r="E17" i="14"/>
  <c r="H23" i="14"/>
  <c r="H15" i="14"/>
  <c r="M7" i="35"/>
  <c r="R11" i="34" l="1"/>
  <c r="K20" i="14"/>
  <c r="K14" i="14"/>
  <c r="K21" i="14"/>
  <c r="K25" i="14"/>
  <c r="H147" i="27"/>
  <c r="O147" i="27" s="1"/>
  <c r="L149" i="26"/>
  <c r="J148" i="27"/>
  <c r="O7" i="35"/>
  <c r="H27" i="14" s="1"/>
  <c r="S7" i="35"/>
  <c r="P7" i="35"/>
  <c r="K33" i="14" s="1"/>
  <c r="Q7" i="35"/>
  <c r="R7" i="35"/>
  <c r="N7" i="35"/>
  <c r="E37" i="14" s="1"/>
  <c r="K22" i="14"/>
  <c r="K24" i="14"/>
  <c r="K16" i="14"/>
  <c r="K19" i="14"/>
  <c r="K18" i="14"/>
  <c r="K23" i="14"/>
  <c r="K15" i="14"/>
  <c r="M8" i="35"/>
  <c r="K34" i="14" l="1"/>
  <c r="H36" i="14"/>
  <c r="H29" i="14"/>
  <c r="H30" i="14"/>
  <c r="H35" i="14"/>
  <c r="E26" i="14"/>
  <c r="E31" i="14"/>
  <c r="H148" i="27"/>
  <c r="O148" i="27" s="1"/>
  <c r="L150" i="26"/>
  <c r="J149" i="27"/>
  <c r="K36" i="14"/>
  <c r="K26" i="14"/>
  <c r="K37" i="14"/>
  <c r="K31" i="14"/>
  <c r="K30" i="14"/>
  <c r="E36" i="14"/>
  <c r="E35" i="14"/>
  <c r="K35" i="14"/>
  <c r="K27" i="14"/>
  <c r="R8" i="35"/>
  <c r="N8" i="35"/>
  <c r="E38" i="14" s="1"/>
  <c r="O8" i="35"/>
  <c r="H45" i="14" s="1"/>
  <c r="S8" i="35"/>
  <c r="Q8" i="35"/>
  <c r="P8" i="35"/>
  <c r="K45" i="14" s="1"/>
  <c r="K29" i="14"/>
  <c r="K28" i="14"/>
  <c r="E30" i="14"/>
  <c r="E33" i="14"/>
  <c r="E28" i="14"/>
  <c r="E34" i="14"/>
  <c r="E27" i="14"/>
  <c r="E32" i="14"/>
  <c r="E29" i="14"/>
  <c r="K32" i="14"/>
  <c r="H34" i="14"/>
  <c r="H28" i="14"/>
  <c r="H33" i="14"/>
  <c r="H26" i="14"/>
  <c r="H32" i="14"/>
  <c r="H37" i="14"/>
  <c r="H31" i="14"/>
  <c r="M9" i="35"/>
  <c r="K39" i="14" l="1"/>
  <c r="H49" i="14"/>
  <c r="H48" i="14"/>
  <c r="H41" i="14"/>
  <c r="H43" i="14"/>
  <c r="H46" i="14"/>
  <c r="H44" i="14"/>
  <c r="H39" i="14"/>
  <c r="H40" i="14"/>
  <c r="H149" i="27"/>
  <c r="O149" i="27" s="1"/>
  <c r="L151" i="26"/>
  <c r="J150" i="27"/>
  <c r="E44" i="14"/>
  <c r="E47" i="14"/>
  <c r="K43" i="14"/>
  <c r="E42" i="14"/>
  <c r="K46" i="14"/>
  <c r="K42" i="14"/>
  <c r="E49" i="14"/>
  <c r="E48" i="14"/>
  <c r="K41" i="14"/>
  <c r="E39" i="14"/>
  <c r="K38" i="14"/>
  <c r="E45" i="14"/>
  <c r="K40" i="14"/>
  <c r="E43" i="14"/>
  <c r="E46" i="14"/>
  <c r="K48" i="14"/>
  <c r="Q9" i="35"/>
  <c r="R9" i="35"/>
  <c r="N9" i="35"/>
  <c r="E58" i="14" s="1"/>
  <c r="P9" i="35"/>
  <c r="K53" i="14" s="1"/>
  <c r="O9" i="35"/>
  <c r="H57" i="14" s="1"/>
  <c r="S9" i="35"/>
  <c r="E40" i="14"/>
  <c r="K47" i="14"/>
  <c r="K44" i="14"/>
  <c r="H47" i="14"/>
  <c r="H42" i="14"/>
  <c r="H38" i="14"/>
  <c r="E41" i="14"/>
  <c r="K49" i="14"/>
  <c r="M10" i="35"/>
  <c r="E53" i="14" l="1"/>
  <c r="E52" i="14"/>
  <c r="E54" i="14"/>
  <c r="E56" i="14"/>
  <c r="E61" i="14"/>
  <c r="E51" i="14"/>
  <c r="H150" i="27"/>
  <c r="O150" i="27" s="1"/>
  <c r="L152" i="26"/>
  <c r="J151" i="27"/>
  <c r="K50" i="14"/>
  <c r="K57" i="14"/>
  <c r="K59" i="14"/>
  <c r="K61" i="14"/>
  <c r="K60" i="14"/>
  <c r="K55" i="14"/>
  <c r="K51" i="14"/>
  <c r="K56" i="14"/>
  <c r="P10" i="35"/>
  <c r="K68" i="14" s="1"/>
  <c r="Q10" i="35"/>
  <c r="O10" i="35"/>
  <c r="H64" i="14" s="1"/>
  <c r="R10" i="35"/>
  <c r="S10" i="35"/>
  <c r="N10" i="35"/>
  <c r="E66" i="14" s="1"/>
  <c r="K58" i="14"/>
  <c r="E57" i="14"/>
  <c r="E60" i="14"/>
  <c r="E55" i="14"/>
  <c r="E50" i="14"/>
  <c r="E59" i="14"/>
  <c r="H60" i="14"/>
  <c r="H53" i="14"/>
  <c r="H56" i="14"/>
  <c r="H54" i="14"/>
  <c r="H58" i="14"/>
  <c r="H52" i="14"/>
  <c r="H61" i="14"/>
  <c r="H50" i="14"/>
  <c r="H51" i="14"/>
  <c r="H59" i="14"/>
  <c r="H55" i="14"/>
  <c r="K52" i="14"/>
  <c r="K54" i="14"/>
  <c r="M11" i="35"/>
  <c r="K73" i="14" l="1"/>
  <c r="K67" i="14"/>
  <c r="K72" i="14"/>
  <c r="K64" i="14"/>
  <c r="K66" i="14"/>
  <c r="K62" i="14"/>
  <c r="K71" i="14"/>
  <c r="H63" i="14"/>
  <c r="E70" i="14"/>
  <c r="E72" i="14"/>
  <c r="E62" i="14"/>
  <c r="E67" i="14"/>
  <c r="E63" i="14"/>
  <c r="E64" i="14"/>
  <c r="E71" i="14"/>
  <c r="E65" i="14"/>
  <c r="H151" i="27"/>
  <c r="O151" i="27" s="1"/>
  <c r="L153" i="26"/>
  <c r="J152" i="27"/>
  <c r="O11" i="35"/>
  <c r="H78" i="14" s="1"/>
  <c r="S11" i="35"/>
  <c r="P11" i="35"/>
  <c r="K84" i="14" s="1"/>
  <c r="R11" i="35"/>
  <c r="N11" i="35"/>
  <c r="E85" i="14" s="1"/>
  <c r="Q11" i="35"/>
  <c r="H66" i="14"/>
  <c r="H72" i="14"/>
  <c r="E73" i="14"/>
  <c r="E69" i="14"/>
  <c r="E68" i="14"/>
  <c r="H70" i="14"/>
  <c r="H73" i="14"/>
  <c r="H62" i="14"/>
  <c r="H69" i="14"/>
  <c r="H65" i="14"/>
  <c r="H67" i="14"/>
  <c r="H71" i="14"/>
  <c r="H68" i="14"/>
  <c r="K63" i="14"/>
  <c r="K69" i="14"/>
  <c r="K70" i="14"/>
  <c r="K65" i="14"/>
  <c r="M12" i="35"/>
  <c r="E77" i="14" l="1"/>
  <c r="E74" i="14"/>
  <c r="K78" i="14"/>
  <c r="H77" i="14"/>
  <c r="H79" i="14"/>
  <c r="H85" i="14"/>
  <c r="H76" i="14"/>
  <c r="H83" i="14"/>
  <c r="H75" i="14"/>
  <c r="H80" i="14"/>
  <c r="H81" i="14"/>
  <c r="E78" i="14"/>
  <c r="E82" i="14"/>
  <c r="E79" i="14"/>
  <c r="E84" i="14"/>
  <c r="E81" i="14"/>
  <c r="E75" i="14"/>
  <c r="E80" i="14"/>
  <c r="H152" i="27"/>
  <c r="O152" i="27" s="1"/>
  <c r="L154" i="26"/>
  <c r="J153" i="27"/>
  <c r="R12" i="35"/>
  <c r="N12" i="35"/>
  <c r="E89" i="14" s="1"/>
  <c r="O12" i="35"/>
  <c r="H95" i="14" s="1"/>
  <c r="S12" i="35"/>
  <c r="P12" i="35"/>
  <c r="K91" i="14" s="1"/>
  <c r="Q12" i="35"/>
  <c r="K74" i="14"/>
  <c r="K85" i="14"/>
  <c r="K80" i="14"/>
  <c r="K83" i="14"/>
  <c r="E76" i="14"/>
  <c r="E83" i="14"/>
  <c r="H74" i="14"/>
  <c r="H84" i="14"/>
  <c r="M13" i="35"/>
  <c r="K87" i="14" l="1"/>
  <c r="K89" i="14"/>
  <c r="K95" i="14"/>
  <c r="H90" i="14"/>
  <c r="E93" i="14"/>
  <c r="E88" i="14"/>
  <c r="E87" i="14"/>
  <c r="E91" i="14"/>
  <c r="E90" i="14"/>
  <c r="E96" i="14"/>
  <c r="E95" i="14"/>
  <c r="E97" i="14"/>
  <c r="E94" i="14"/>
  <c r="E92" i="14"/>
  <c r="H153" i="27"/>
  <c r="O153" i="27" s="1"/>
  <c r="L155" i="26"/>
  <c r="J154" i="27"/>
  <c r="H91" i="14"/>
  <c r="H97" i="14"/>
  <c r="H86" i="14"/>
  <c r="H92" i="14"/>
  <c r="Q13" i="35"/>
  <c r="N13" i="35"/>
  <c r="R13" i="35"/>
  <c r="P13" i="35"/>
  <c r="K107" i="14" s="1"/>
  <c r="S13" i="35"/>
  <c r="O13" i="35"/>
  <c r="H94" i="14"/>
  <c r="K97" i="14"/>
  <c r="K94" i="14"/>
  <c r="K90" i="14"/>
  <c r="M14" i="35"/>
  <c r="H154" i="27" l="1"/>
  <c r="O154" i="27" s="1"/>
  <c r="L156" i="26"/>
  <c r="J155" i="27"/>
  <c r="Q14" i="35"/>
  <c r="R14" i="35"/>
  <c r="M15" i="35"/>
  <c r="H155" i="27" l="1"/>
  <c r="O155" i="27" s="1"/>
  <c r="L157" i="26"/>
  <c r="J156" i="27"/>
  <c r="Q15" i="35"/>
  <c r="R15" i="35"/>
  <c r="M16" i="35"/>
  <c r="H156" i="27" l="1"/>
  <c r="O156" i="27" s="1"/>
  <c r="L158" i="26"/>
  <c r="J157" i="27"/>
  <c r="R16" i="35"/>
  <c r="Q16" i="35"/>
  <c r="H157" i="27" l="1"/>
  <c r="O157" i="27" s="1"/>
  <c r="L159" i="26"/>
  <c r="J158" i="27"/>
  <c r="H89" i="14"/>
  <c r="H82" i="14"/>
  <c r="K81" i="14"/>
  <c r="K82" i="14"/>
  <c r="K92" i="14"/>
  <c r="K86" i="14"/>
  <c r="K101" i="14"/>
  <c r="K79" i="14"/>
  <c r="K88" i="14"/>
  <c r="K77" i="14"/>
  <c r="H101" i="14"/>
  <c r="K98" i="14"/>
  <c r="K96" i="14"/>
  <c r="H100" i="14"/>
  <c r="H105" i="14"/>
  <c r="H104" i="14"/>
  <c r="H106" i="14"/>
  <c r="K93" i="14"/>
  <c r="K104" i="14"/>
  <c r="K75" i="14"/>
  <c r="H109" i="14"/>
  <c r="K76" i="14"/>
  <c r="K108" i="14"/>
  <c r="H93" i="14"/>
  <c r="H103" i="14"/>
  <c r="H102" i="14"/>
  <c r="H88" i="14"/>
  <c r="H96" i="14"/>
  <c r="K103" i="14"/>
  <c r="K100" i="14"/>
  <c r="K106" i="14"/>
  <c r="H108" i="14"/>
  <c r="H87" i="14"/>
  <c r="K102" i="14"/>
  <c r="K105" i="14"/>
  <c r="K99" i="14"/>
  <c r="H99" i="14"/>
  <c r="K109" i="14"/>
  <c r="H107" i="14"/>
  <c r="H98" i="14"/>
  <c r="E86" i="14"/>
  <c r="E101" i="14"/>
  <c r="E100" i="14"/>
  <c r="E104" i="14"/>
  <c r="E102" i="14"/>
  <c r="E107" i="14"/>
  <c r="E105" i="14"/>
  <c r="E98" i="14"/>
  <c r="E108" i="14"/>
  <c r="E106" i="14"/>
  <c r="E99" i="14"/>
  <c r="E109" i="14"/>
  <c r="E103" i="14"/>
  <c r="H158" i="27" l="1"/>
  <c r="O158" i="27" s="1"/>
  <c r="L160" i="26"/>
  <c r="J159" i="27"/>
  <c r="L49" i="34"/>
  <c r="H159" i="27" l="1"/>
  <c r="O159" i="27" s="1"/>
  <c r="L161" i="26"/>
  <c r="J160" i="27"/>
  <c r="E53" i="34"/>
  <c r="E18" i="34"/>
  <c r="E19" i="34"/>
  <c r="M57" i="34"/>
  <c r="L57" i="34"/>
  <c r="K57" i="34"/>
  <c r="M49" i="34"/>
  <c r="M50" i="34"/>
  <c r="L50" i="34"/>
  <c r="F33" i="34"/>
  <c r="E33" i="34"/>
  <c r="D33" i="34"/>
  <c r="C33" i="34"/>
  <c r="H32" i="34"/>
  <c r="H31" i="34"/>
  <c r="F30" i="34"/>
  <c r="E30" i="34"/>
  <c r="D30" i="34"/>
  <c r="C30" i="34"/>
  <c r="G25" i="34"/>
  <c r="F25" i="34"/>
  <c r="E25" i="34"/>
  <c r="D25" i="34"/>
  <c r="C25" i="34"/>
  <c r="H24" i="34"/>
  <c r="H23" i="34"/>
  <c r="E17" i="34"/>
  <c r="N11" i="34"/>
  <c r="M11" i="34"/>
  <c r="L11" i="34"/>
  <c r="O9" i="34"/>
  <c r="N9" i="34"/>
  <c r="M9" i="34"/>
  <c r="L9" i="34"/>
  <c r="H5" i="34"/>
  <c r="H6" i="34" s="1"/>
  <c r="H7" i="34" s="1"/>
  <c r="H8" i="34" s="1"/>
  <c r="S2" i="33"/>
  <c r="S1" i="33"/>
  <c r="M117" i="33"/>
  <c r="H117" i="33"/>
  <c r="Q117" i="33" s="1"/>
  <c r="M116" i="33"/>
  <c r="H116" i="33"/>
  <c r="Q116" i="33" s="1"/>
  <c r="M115" i="33"/>
  <c r="H115" i="33"/>
  <c r="Q115" i="33" s="1"/>
  <c r="M114" i="33"/>
  <c r="H114" i="33"/>
  <c r="Q114" i="33" s="1"/>
  <c r="M113" i="33"/>
  <c r="H113" i="33"/>
  <c r="Q113" i="33" s="1"/>
  <c r="M112" i="33"/>
  <c r="H112" i="33"/>
  <c r="Q112" i="33" s="1"/>
  <c r="M111" i="33"/>
  <c r="H111" i="33"/>
  <c r="Q111" i="33" s="1"/>
  <c r="M110" i="33"/>
  <c r="H110" i="33"/>
  <c r="Q110" i="33" s="1"/>
  <c r="M109" i="33"/>
  <c r="H109" i="33"/>
  <c r="Q109" i="33" s="1"/>
  <c r="M108" i="33"/>
  <c r="H108" i="33"/>
  <c r="Q108" i="33" s="1"/>
  <c r="M107" i="33"/>
  <c r="H107" i="33"/>
  <c r="Q107" i="33" s="1"/>
  <c r="M106" i="33"/>
  <c r="H106" i="33"/>
  <c r="Q106" i="33" s="1"/>
  <c r="M105" i="33"/>
  <c r="H105" i="33"/>
  <c r="Q105" i="33" s="1"/>
  <c r="M104" i="33"/>
  <c r="H104" i="33"/>
  <c r="Q104" i="33" s="1"/>
  <c r="M103" i="33"/>
  <c r="M102" i="33"/>
  <c r="M101" i="33"/>
  <c r="M100" i="33"/>
  <c r="M99" i="33"/>
  <c r="M98" i="33"/>
  <c r="M97" i="33"/>
  <c r="M96" i="33"/>
  <c r="M95" i="33"/>
  <c r="M94" i="33"/>
  <c r="M93" i="33"/>
  <c r="M92" i="33"/>
  <c r="M91" i="33"/>
  <c r="M90" i="33"/>
  <c r="M89" i="33"/>
  <c r="M88" i="33"/>
  <c r="M87" i="33"/>
  <c r="M86" i="33"/>
  <c r="M85" i="33"/>
  <c r="M84" i="33"/>
  <c r="M83" i="33"/>
  <c r="M82" i="33"/>
  <c r="M81" i="33"/>
  <c r="M80" i="33"/>
  <c r="M79" i="33"/>
  <c r="M78" i="33"/>
  <c r="M77" i="33"/>
  <c r="M76" i="33"/>
  <c r="M75" i="33"/>
  <c r="M74" i="33"/>
  <c r="M73" i="33"/>
  <c r="M72" i="33"/>
  <c r="M71" i="33"/>
  <c r="M70" i="33"/>
  <c r="M69" i="33"/>
  <c r="M68" i="33"/>
  <c r="M67" i="33"/>
  <c r="M66" i="33"/>
  <c r="M65" i="33"/>
  <c r="M64" i="33"/>
  <c r="M63" i="33"/>
  <c r="M62" i="33"/>
  <c r="M61" i="33"/>
  <c r="M60" i="33"/>
  <c r="M59" i="33"/>
  <c r="M58" i="33"/>
  <c r="M57" i="33"/>
  <c r="M56" i="33"/>
  <c r="M55" i="33"/>
  <c r="AB54" i="33"/>
  <c r="M54" i="33"/>
  <c r="M53" i="33"/>
  <c r="AD52" i="33"/>
  <c r="AE52" i="33" s="1"/>
  <c r="AF52" i="33" s="1"/>
  <c r="AG52" i="33" s="1"/>
  <c r="M52" i="33"/>
  <c r="M51" i="33"/>
  <c r="M50" i="33"/>
  <c r="M49" i="33"/>
  <c r="M48" i="33"/>
  <c r="M47" i="33"/>
  <c r="M46" i="33"/>
  <c r="M45" i="33"/>
  <c r="M44" i="33"/>
  <c r="M43" i="33"/>
  <c r="M42" i="33"/>
  <c r="M41" i="33"/>
  <c r="M40" i="33"/>
  <c r="M39" i="33"/>
  <c r="M38" i="33"/>
  <c r="M37" i="33"/>
  <c r="M36" i="33"/>
  <c r="M35" i="33"/>
  <c r="M34" i="33"/>
  <c r="M33" i="33"/>
  <c r="M32" i="33"/>
  <c r="M31" i="33"/>
  <c r="M30" i="33"/>
  <c r="M29" i="33"/>
  <c r="M28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G15" i="33"/>
  <c r="P15" i="33" s="1"/>
  <c r="M14" i="33"/>
  <c r="M13" i="33"/>
  <c r="I13" i="33"/>
  <c r="R13" i="33" s="1"/>
  <c r="G13" i="33"/>
  <c r="P13" i="33" s="1"/>
  <c r="M12" i="33"/>
  <c r="I12" i="33"/>
  <c r="R12" i="33" s="1"/>
  <c r="G12" i="33"/>
  <c r="P12" i="33" s="1"/>
  <c r="M11" i="33"/>
  <c r="I11" i="33"/>
  <c r="R11" i="33" s="1"/>
  <c r="G11" i="33"/>
  <c r="P11" i="33" s="1"/>
  <c r="M10" i="33"/>
  <c r="I10" i="33"/>
  <c r="R10" i="33" s="1"/>
  <c r="G10" i="33"/>
  <c r="P10" i="33" s="1"/>
  <c r="M9" i="33"/>
  <c r="I9" i="33"/>
  <c r="R9" i="33" s="1"/>
  <c r="G9" i="33"/>
  <c r="P9" i="33" s="1"/>
  <c r="M8" i="33"/>
  <c r="I8" i="33"/>
  <c r="R8" i="33" s="1"/>
  <c r="G8" i="33"/>
  <c r="P8" i="33" s="1"/>
  <c r="M7" i="33"/>
  <c r="I7" i="33"/>
  <c r="R7" i="33" s="1"/>
  <c r="G7" i="33"/>
  <c r="P7" i="33" s="1"/>
  <c r="M6" i="33"/>
  <c r="I6" i="33"/>
  <c r="R6" i="33" s="1"/>
  <c r="G6" i="33"/>
  <c r="P6" i="33" s="1"/>
  <c r="M5" i="33"/>
  <c r="I5" i="33"/>
  <c r="R5" i="33" s="1"/>
  <c r="G5" i="33"/>
  <c r="P5" i="33" s="1"/>
  <c r="M4" i="33"/>
  <c r="I4" i="33"/>
  <c r="R4" i="33" s="1"/>
  <c r="G4" i="33"/>
  <c r="P4" i="33" s="1"/>
  <c r="M3" i="33"/>
  <c r="R3" i="33"/>
  <c r="G3" i="33"/>
  <c r="P3" i="33" s="1"/>
  <c r="M2" i="33"/>
  <c r="R2" i="33"/>
  <c r="G2" i="33"/>
  <c r="P2" i="33" s="1"/>
  <c r="M1" i="33"/>
  <c r="R1" i="33"/>
  <c r="H1" i="33"/>
  <c r="Q1" i="33" s="1"/>
  <c r="G1" i="33"/>
  <c r="P1" i="33" s="1"/>
  <c r="C1" i="33"/>
  <c r="H118" i="27"/>
  <c r="O118" i="27" s="1"/>
  <c r="Q122" i="28"/>
  <c r="Q123" i="28"/>
  <c r="Q124" i="28"/>
  <c r="Q125" i="28"/>
  <c r="Q126" i="28"/>
  <c r="Q127" i="28"/>
  <c r="Q128" i="28"/>
  <c r="Q129" i="28"/>
  <c r="Q130" i="28"/>
  <c r="Q131" i="28"/>
  <c r="Q132" i="28"/>
  <c r="Q133" i="28"/>
  <c r="Q134" i="28"/>
  <c r="Q135" i="28"/>
  <c r="Q136" i="28"/>
  <c r="Q137" i="28"/>
  <c r="Q138" i="28"/>
  <c r="Q139" i="28"/>
  <c r="Q140" i="28"/>
  <c r="Q141" i="28"/>
  <c r="Q142" i="28"/>
  <c r="Q143" i="28"/>
  <c r="Q144" i="28"/>
  <c r="Q145" i="28"/>
  <c r="R2" i="28"/>
  <c r="R3" i="28"/>
  <c r="I4" i="28"/>
  <c r="R4" i="28" s="1"/>
  <c r="I5" i="28"/>
  <c r="R5" i="28" s="1"/>
  <c r="I6" i="28"/>
  <c r="R6" i="28" s="1"/>
  <c r="I7" i="28"/>
  <c r="R7" i="28" s="1"/>
  <c r="I8" i="28"/>
  <c r="R8" i="28" s="1"/>
  <c r="I9" i="28"/>
  <c r="R9" i="28" s="1"/>
  <c r="I10" i="28"/>
  <c r="R10" i="28" s="1"/>
  <c r="I11" i="28"/>
  <c r="R11" i="28" s="1"/>
  <c r="I12" i="28"/>
  <c r="R12" i="28" s="1"/>
  <c r="I13" i="28"/>
  <c r="R13" i="28" s="1"/>
  <c r="H104" i="28"/>
  <c r="Q104" i="28" s="1"/>
  <c r="H105" i="28"/>
  <c r="Q105" i="28" s="1"/>
  <c r="H106" i="28"/>
  <c r="Q106" i="28" s="1"/>
  <c r="H107" i="28"/>
  <c r="Q107" i="28" s="1"/>
  <c r="H108" i="28"/>
  <c r="Q108" i="28" s="1"/>
  <c r="H109" i="28"/>
  <c r="Q109" i="28" s="1"/>
  <c r="H110" i="28"/>
  <c r="Q110" i="28" s="1"/>
  <c r="H111" i="28"/>
  <c r="Q111" i="28" s="1"/>
  <c r="H112" i="28"/>
  <c r="Q112" i="28" s="1"/>
  <c r="H113" i="28"/>
  <c r="Q113" i="28" s="1"/>
  <c r="H114" i="28"/>
  <c r="Q114" i="28" s="1"/>
  <c r="H115" i="28"/>
  <c r="Q115" i="28" s="1"/>
  <c r="H116" i="28"/>
  <c r="Q116" i="28" s="1"/>
  <c r="H117" i="28"/>
  <c r="Q117" i="28" s="1"/>
  <c r="H104" i="23"/>
  <c r="H105" i="23"/>
  <c r="Q105" i="23" s="1"/>
  <c r="H106" i="23"/>
  <c r="H107" i="23"/>
  <c r="Q107" i="23" s="1"/>
  <c r="H108" i="23"/>
  <c r="Q108" i="23" s="1"/>
  <c r="H109" i="23"/>
  <c r="Q109" i="23" s="1"/>
  <c r="H110" i="23"/>
  <c r="Q110" i="23" s="1"/>
  <c r="H111" i="23"/>
  <c r="H112" i="23"/>
  <c r="Q112" i="23" s="1"/>
  <c r="H113" i="23"/>
  <c r="Q113" i="23" s="1"/>
  <c r="H114" i="23"/>
  <c r="Q114" i="23" s="1"/>
  <c r="H115" i="23"/>
  <c r="Q115" i="23" s="1"/>
  <c r="H116" i="23"/>
  <c r="Q116" i="23" s="1"/>
  <c r="H117" i="23"/>
  <c r="Q117" i="23" s="1"/>
  <c r="H1" i="23"/>
  <c r="BL3" i="15"/>
  <c r="BL4" i="15"/>
  <c r="BL5" i="15"/>
  <c r="H5" i="23" s="1"/>
  <c r="BL6" i="15"/>
  <c r="H6" i="23" s="1"/>
  <c r="BL7" i="15"/>
  <c r="BL8" i="15"/>
  <c r="BL9" i="15"/>
  <c r="H9" i="23" s="1"/>
  <c r="BL10" i="15"/>
  <c r="H10" i="23" s="1"/>
  <c r="BL11" i="15"/>
  <c r="BL12" i="15"/>
  <c r="BL13" i="15"/>
  <c r="H13" i="23" s="1"/>
  <c r="BL14" i="15"/>
  <c r="H14" i="23" s="1"/>
  <c r="BL15" i="15"/>
  <c r="BL16" i="15"/>
  <c r="BL17" i="15"/>
  <c r="H17" i="23" s="1"/>
  <c r="BL18" i="15"/>
  <c r="H18" i="23" s="1"/>
  <c r="BL19" i="15"/>
  <c r="BL20" i="15"/>
  <c r="BL21" i="15"/>
  <c r="H21" i="23" s="1"/>
  <c r="BL22" i="15"/>
  <c r="H22" i="23" s="1"/>
  <c r="BL23" i="15"/>
  <c r="BL24" i="15"/>
  <c r="BL25" i="15"/>
  <c r="H25" i="23" s="1"/>
  <c r="BL26" i="15"/>
  <c r="H26" i="23" s="1"/>
  <c r="BL27" i="15"/>
  <c r="BL28" i="15"/>
  <c r="BL29" i="15"/>
  <c r="H29" i="23" s="1"/>
  <c r="BL30" i="15"/>
  <c r="H30" i="23" s="1"/>
  <c r="BL31" i="15"/>
  <c r="BL32" i="15"/>
  <c r="BL33" i="15"/>
  <c r="H33" i="23" s="1"/>
  <c r="BL34" i="15"/>
  <c r="H34" i="23" s="1"/>
  <c r="BL35" i="15"/>
  <c r="BL36" i="15"/>
  <c r="BL37" i="15"/>
  <c r="H37" i="23" s="1"/>
  <c r="BL38" i="15"/>
  <c r="H38" i="23" s="1"/>
  <c r="BL39" i="15"/>
  <c r="BL40" i="15"/>
  <c r="BL41" i="15"/>
  <c r="H41" i="23" s="1"/>
  <c r="BL42" i="15"/>
  <c r="H42" i="23" s="1"/>
  <c r="BL43" i="15"/>
  <c r="BL44" i="15"/>
  <c r="BL45" i="15"/>
  <c r="H45" i="23" s="1"/>
  <c r="BL46" i="15"/>
  <c r="H46" i="23" s="1"/>
  <c r="BL47" i="15"/>
  <c r="BL48" i="15"/>
  <c r="BL49" i="15"/>
  <c r="H49" i="23" s="1"/>
  <c r="BL50" i="15"/>
  <c r="H50" i="23" s="1"/>
  <c r="BL51" i="15"/>
  <c r="BL52" i="15"/>
  <c r="BL53" i="15"/>
  <c r="H53" i="23" s="1"/>
  <c r="BL54" i="15"/>
  <c r="H54" i="23" s="1"/>
  <c r="BL55" i="15"/>
  <c r="BL56" i="15"/>
  <c r="BL57" i="15"/>
  <c r="H57" i="23" s="1"/>
  <c r="BL58" i="15"/>
  <c r="H58" i="23" s="1"/>
  <c r="BL59" i="15"/>
  <c r="BL60" i="15"/>
  <c r="BL61" i="15"/>
  <c r="H61" i="23" s="1"/>
  <c r="BL62" i="15"/>
  <c r="H62" i="23" s="1"/>
  <c r="BL63" i="15"/>
  <c r="BL64" i="15"/>
  <c r="BL65" i="15"/>
  <c r="H65" i="23" s="1"/>
  <c r="BL66" i="15"/>
  <c r="H66" i="23" s="1"/>
  <c r="BL67" i="15"/>
  <c r="BL68" i="15"/>
  <c r="BL69" i="15"/>
  <c r="H69" i="23" s="1"/>
  <c r="BL70" i="15"/>
  <c r="H70" i="23" s="1"/>
  <c r="BL71" i="15"/>
  <c r="BL72" i="15"/>
  <c r="BL73" i="15"/>
  <c r="H73" i="23" s="1"/>
  <c r="BL74" i="15"/>
  <c r="H74" i="23" s="1"/>
  <c r="BL75" i="15"/>
  <c r="BL76" i="15"/>
  <c r="BL77" i="15"/>
  <c r="H77" i="23" s="1"/>
  <c r="BL78" i="15"/>
  <c r="H78" i="23" s="1"/>
  <c r="BL79" i="15"/>
  <c r="BL80" i="15"/>
  <c r="BL81" i="15"/>
  <c r="H81" i="23" s="1"/>
  <c r="BL82" i="15"/>
  <c r="H82" i="23" s="1"/>
  <c r="BL83" i="15"/>
  <c r="BL84" i="15"/>
  <c r="BL85" i="15"/>
  <c r="H85" i="33" s="1"/>
  <c r="Q85" i="33" s="1"/>
  <c r="BL86" i="15"/>
  <c r="H86" i="33" s="1"/>
  <c r="Q86" i="33" s="1"/>
  <c r="BL87" i="15"/>
  <c r="BL88" i="15"/>
  <c r="H88" i="33" s="1"/>
  <c r="Q88" i="33" s="1"/>
  <c r="BL89" i="15"/>
  <c r="H89" i="33" s="1"/>
  <c r="Q89" i="33" s="1"/>
  <c r="BL90" i="15"/>
  <c r="H90" i="33" s="1"/>
  <c r="Q90" i="33" s="1"/>
  <c r="BL91" i="15"/>
  <c r="H91" i="33" s="1"/>
  <c r="Q91" i="33" s="1"/>
  <c r="BL92" i="15"/>
  <c r="H92" i="33" s="1"/>
  <c r="Q92" i="33" s="1"/>
  <c r="BL93" i="15"/>
  <c r="H93" i="33" s="1"/>
  <c r="Q93" i="33" s="1"/>
  <c r="BL94" i="15"/>
  <c r="H94" i="33" s="1"/>
  <c r="Q94" i="33" s="1"/>
  <c r="BL95" i="15"/>
  <c r="H95" i="33" s="1"/>
  <c r="Q95" i="33" s="1"/>
  <c r="BL96" i="15"/>
  <c r="H96" i="33" s="1"/>
  <c r="Q96" i="33" s="1"/>
  <c r="BL97" i="15"/>
  <c r="H97" i="33" s="1"/>
  <c r="Q97" i="33" s="1"/>
  <c r="BL98" i="15"/>
  <c r="H98" i="33" s="1"/>
  <c r="Q98" i="33" s="1"/>
  <c r="BL99" i="15"/>
  <c r="H99" i="33" s="1"/>
  <c r="Q99" i="33" s="1"/>
  <c r="BL100" i="15"/>
  <c r="H100" i="33" s="1"/>
  <c r="Q100" i="33" s="1"/>
  <c r="BL101" i="15"/>
  <c r="H101" i="33" s="1"/>
  <c r="Q101" i="33" s="1"/>
  <c r="BL102" i="15"/>
  <c r="H102" i="33" s="1"/>
  <c r="Q102" i="33" s="1"/>
  <c r="BL103" i="15"/>
  <c r="H103" i="33" s="1"/>
  <c r="Q103" i="33" s="1"/>
  <c r="BL2" i="15"/>
  <c r="H110" i="22"/>
  <c r="H111" i="22"/>
  <c r="H112" i="22"/>
  <c r="H113" i="22"/>
  <c r="H114" i="22"/>
  <c r="H115" i="22"/>
  <c r="H116" i="22"/>
  <c r="H117" i="22"/>
  <c r="Q104" i="23"/>
  <c r="Q106" i="23"/>
  <c r="I2" i="23"/>
  <c r="I3" i="23"/>
  <c r="R3" i="23" s="1"/>
  <c r="I4" i="23"/>
  <c r="R4" i="23" s="1"/>
  <c r="I5" i="23"/>
  <c r="R5" i="23" s="1"/>
  <c r="I6" i="23"/>
  <c r="R6" i="23" s="1"/>
  <c r="I7" i="23"/>
  <c r="R7" i="23" s="1"/>
  <c r="I8" i="23"/>
  <c r="R8" i="23" s="1"/>
  <c r="I9" i="23"/>
  <c r="R9" i="23" s="1"/>
  <c r="I10" i="23"/>
  <c r="R10" i="23" s="1"/>
  <c r="I11" i="23"/>
  <c r="I12" i="23"/>
  <c r="R12" i="23" s="1"/>
  <c r="I13" i="23"/>
  <c r="R13" i="23" s="1"/>
  <c r="I1" i="23"/>
  <c r="M2" i="23"/>
  <c r="R11" i="23"/>
  <c r="Q111" i="23"/>
  <c r="R2" i="23"/>
  <c r="I1" i="27"/>
  <c r="I1" i="22"/>
  <c r="H2" i="22"/>
  <c r="O2" i="22" s="1"/>
  <c r="EW123" i="16"/>
  <c r="EW124" i="16"/>
  <c r="EW125" i="16"/>
  <c r="EW126" i="16"/>
  <c r="EW127" i="16"/>
  <c r="EW128" i="16"/>
  <c r="EW129" i="16"/>
  <c r="EW130" i="16"/>
  <c r="EW131" i="16"/>
  <c r="EW132" i="16"/>
  <c r="EW133" i="16"/>
  <c r="EW134" i="16"/>
  <c r="EW135" i="16"/>
  <c r="EW136" i="16"/>
  <c r="EW137" i="16"/>
  <c r="EW138" i="16"/>
  <c r="EW139" i="16"/>
  <c r="EW140" i="16"/>
  <c r="EW141" i="16"/>
  <c r="EW142" i="16"/>
  <c r="EW143" i="16"/>
  <c r="EW144" i="16"/>
  <c r="EW145" i="16"/>
  <c r="EW146" i="16"/>
  <c r="EW147" i="16"/>
  <c r="EW148" i="16"/>
  <c r="EW149" i="16"/>
  <c r="EW150" i="16"/>
  <c r="EW151" i="16"/>
  <c r="EW152" i="16"/>
  <c r="EW153" i="16"/>
  <c r="EW154" i="16"/>
  <c r="EW155" i="16"/>
  <c r="EW156" i="16"/>
  <c r="EW157" i="16"/>
  <c r="EW158" i="16"/>
  <c r="EW159" i="16"/>
  <c r="EW160" i="16"/>
  <c r="EW161" i="16"/>
  <c r="EW162" i="16"/>
  <c r="EW163" i="16"/>
  <c r="EW164" i="16"/>
  <c r="EW165" i="16"/>
  <c r="EW166" i="16"/>
  <c r="EW167" i="16"/>
  <c r="EW168" i="16"/>
  <c r="EW169" i="16"/>
  <c r="EW170" i="16"/>
  <c r="EW171" i="16"/>
  <c r="EW172" i="16"/>
  <c r="EW173" i="16"/>
  <c r="EW174" i="16"/>
  <c r="EW175" i="16"/>
  <c r="EW176" i="16"/>
  <c r="EW177" i="16"/>
  <c r="EW178" i="16"/>
  <c r="EW179" i="16"/>
  <c r="EW180" i="16"/>
  <c r="EW181" i="16"/>
  <c r="EW182" i="16"/>
  <c r="EW183" i="16"/>
  <c r="EW184" i="16"/>
  <c r="EW185" i="16"/>
  <c r="EW186" i="16"/>
  <c r="EW187" i="16"/>
  <c r="EW188" i="16"/>
  <c r="EW189" i="16"/>
  <c r="EW190" i="16"/>
  <c r="EW191" i="16"/>
  <c r="EW192" i="16"/>
  <c r="EW193" i="16"/>
  <c r="EW194" i="16"/>
  <c r="EW195" i="16"/>
  <c r="EW196" i="16"/>
  <c r="EW197" i="16"/>
  <c r="EW198" i="16"/>
  <c r="EW199" i="16"/>
  <c r="EW200" i="16"/>
  <c r="EW201" i="16"/>
  <c r="EW202" i="16"/>
  <c r="EW203" i="16"/>
  <c r="EW204" i="16"/>
  <c r="EW205" i="16"/>
  <c r="EW206" i="16"/>
  <c r="EW207" i="16"/>
  <c r="EW208" i="16"/>
  <c r="EW209" i="16"/>
  <c r="EW210" i="16"/>
  <c r="EW211" i="16"/>
  <c r="EW212" i="16"/>
  <c r="EW213" i="16"/>
  <c r="EW214" i="16"/>
  <c r="EW215" i="16"/>
  <c r="EW216" i="16"/>
  <c r="EW217" i="16"/>
  <c r="EW218" i="16"/>
  <c r="EW219" i="16"/>
  <c r="EW220" i="16"/>
  <c r="EW221" i="16"/>
  <c r="EW222" i="16"/>
  <c r="EW223" i="16"/>
  <c r="EW224" i="16"/>
  <c r="EW225" i="16"/>
  <c r="EW226" i="16"/>
  <c r="EW227" i="16"/>
  <c r="EW228" i="16"/>
  <c r="EW229" i="16"/>
  <c r="EW230" i="16"/>
  <c r="EW231" i="16"/>
  <c r="EW232" i="16"/>
  <c r="EW233" i="16"/>
  <c r="EW234" i="16"/>
  <c r="EW235" i="16"/>
  <c r="EW236" i="16"/>
  <c r="EW237" i="16"/>
  <c r="EW238" i="16"/>
  <c r="EW122" i="16"/>
  <c r="EV122" i="16"/>
  <c r="EU123" i="16"/>
  <c r="EU124" i="16"/>
  <c r="EU125" i="16"/>
  <c r="EU126" i="16"/>
  <c r="EU127" i="16"/>
  <c r="EU128" i="16"/>
  <c r="EU129" i="16"/>
  <c r="EU130" i="16"/>
  <c r="EU131" i="16"/>
  <c r="EU132" i="16"/>
  <c r="EU133" i="16"/>
  <c r="EU134" i="16"/>
  <c r="EU135" i="16"/>
  <c r="EU136" i="16"/>
  <c r="EU137" i="16"/>
  <c r="EU138" i="16"/>
  <c r="EU139" i="16"/>
  <c r="EU140" i="16"/>
  <c r="EU141" i="16"/>
  <c r="EU142" i="16"/>
  <c r="EU143" i="16"/>
  <c r="EU144" i="16"/>
  <c r="EU145" i="16"/>
  <c r="EU146" i="16"/>
  <c r="EU147" i="16"/>
  <c r="EU148" i="16"/>
  <c r="EU149" i="16"/>
  <c r="EU150" i="16"/>
  <c r="EU151" i="16"/>
  <c r="EU152" i="16"/>
  <c r="EU153" i="16"/>
  <c r="EU154" i="16"/>
  <c r="EU155" i="16"/>
  <c r="EU156" i="16"/>
  <c r="EU157" i="16"/>
  <c r="EU158" i="16"/>
  <c r="EU159" i="16"/>
  <c r="EU160" i="16"/>
  <c r="EU161" i="16"/>
  <c r="EU162" i="16"/>
  <c r="EU163" i="16"/>
  <c r="EU164" i="16"/>
  <c r="EU165" i="16"/>
  <c r="EU166" i="16"/>
  <c r="EU167" i="16"/>
  <c r="EU168" i="16"/>
  <c r="EU169" i="16"/>
  <c r="EU170" i="16"/>
  <c r="EU171" i="16"/>
  <c r="EU172" i="16"/>
  <c r="EU173" i="16"/>
  <c r="EU174" i="16"/>
  <c r="EU175" i="16"/>
  <c r="EU176" i="16"/>
  <c r="EU177" i="16"/>
  <c r="EU178" i="16"/>
  <c r="EU179" i="16"/>
  <c r="EU180" i="16"/>
  <c r="EU181" i="16"/>
  <c r="EU182" i="16"/>
  <c r="EU183" i="16"/>
  <c r="EU184" i="16"/>
  <c r="EU185" i="16"/>
  <c r="EU186" i="16"/>
  <c r="EU187" i="16"/>
  <c r="EU188" i="16"/>
  <c r="EU189" i="16"/>
  <c r="EU190" i="16"/>
  <c r="EU191" i="16"/>
  <c r="EU192" i="16"/>
  <c r="EU193" i="16"/>
  <c r="EU194" i="16"/>
  <c r="EU195" i="16"/>
  <c r="EU196" i="16"/>
  <c r="EU197" i="16"/>
  <c r="EU198" i="16"/>
  <c r="EU199" i="16"/>
  <c r="EU200" i="16"/>
  <c r="EU201" i="16"/>
  <c r="EU202" i="16"/>
  <c r="EU203" i="16"/>
  <c r="EU204" i="16"/>
  <c r="EU205" i="16"/>
  <c r="EU206" i="16"/>
  <c r="EU207" i="16"/>
  <c r="EU208" i="16"/>
  <c r="EU209" i="16"/>
  <c r="EU210" i="16"/>
  <c r="EU211" i="16"/>
  <c r="EU212" i="16"/>
  <c r="EU213" i="16"/>
  <c r="EU214" i="16"/>
  <c r="EU215" i="16"/>
  <c r="EU216" i="16"/>
  <c r="EU217" i="16"/>
  <c r="EU218" i="16"/>
  <c r="EU219" i="16"/>
  <c r="EU220" i="16"/>
  <c r="EU221" i="16"/>
  <c r="EU222" i="16"/>
  <c r="EU223" i="16"/>
  <c r="EU224" i="16"/>
  <c r="EU225" i="16"/>
  <c r="EU226" i="16"/>
  <c r="EU227" i="16"/>
  <c r="EU228" i="16"/>
  <c r="EU229" i="16"/>
  <c r="EU230" i="16"/>
  <c r="EU231" i="16"/>
  <c r="EU232" i="16"/>
  <c r="EU233" i="16"/>
  <c r="EU234" i="16"/>
  <c r="EU235" i="16"/>
  <c r="EU236" i="16"/>
  <c r="EU237" i="16"/>
  <c r="EU238" i="16"/>
  <c r="EV123" i="16"/>
  <c r="EV124" i="16"/>
  <c r="EV125" i="16"/>
  <c r="EV126" i="16"/>
  <c r="EV127" i="16"/>
  <c r="EV128" i="16"/>
  <c r="EV129" i="16"/>
  <c r="EV130" i="16"/>
  <c r="EV131" i="16"/>
  <c r="EV132" i="16"/>
  <c r="EV133" i="16"/>
  <c r="EV134" i="16"/>
  <c r="EV135" i="16"/>
  <c r="EV136" i="16"/>
  <c r="EV137" i="16"/>
  <c r="EV138" i="16"/>
  <c r="EV139" i="16"/>
  <c r="EV140" i="16"/>
  <c r="EV141" i="16"/>
  <c r="EV142" i="16"/>
  <c r="EV143" i="16"/>
  <c r="EV144" i="16"/>
  <c r="EV145" i="16"/>
  <c r="EV146" i="16"/>
  <c r="EV147" i="16"/>
  <c r="EV148" i="16"/>
  <c r="EV149" i="16"/>
  <c r="EV150" i="16"/>
  <c r="EV151" i="16"/>
  <c r="EV152" i="16"/>
  <c r="EV153" i="16"/>
  <c r="EV154" i="16"/>
  <c r="EV155" i="16"/>
  <c r="EV156" i="16"/>
  <c r="EV157" i="16"/>
  <c r="EV158" i="16"/>
  <c r="EV159" i="16"/>
  <c r="EV160" i="16"/>
  <c r="EV161" i="16"/>
  <c r="EV162" i="16"/>
  <c r="EV163" i="16"/>
  <c r="EV164" i="16"/>
  <c r="EV165" i="16"/>
  <c r="EV166" i="16"/>
  <c r="EV167" i="16"/>
  <c r="EV168" i="16"/>
  <c r="EV169" i="16"/>
  <c r="EV170" i="16"/>
  <c r="EV171" i="16"/>
  <c r="EV172" i="16"/>
  <c r="EV173" i="16"/>
  <c r="EV174" i="16"/>
  <c r="EV175" i="16"/>
  <c r="EV176" i="16"/>
  <c r="EV177" i="16"/>
  <c r="EV178" i="16"/>
  <c r="EV179" i="16"/>
  <c r="EV180" i="16"/>
  <c r="EV181" i="16"/>
  <c r="EV182" i="16"/>
  <c r="EV183" i="16"/>
  <c r="EV184" i="16"/>
  <c r="EV185" i="16"/>
  <c r="EV186" i="16"/>
  <c r="EV187" i="16"/>
  <c r="EV188" i="16"/>
  <c r="EV189" i="16"/>
  <c r="EV190" i="16"/>
  <c r="EV191" i="16"/>
  <c r="EV192" i="16"/>
  <c r="EV193" i="16"/>
  <c r="EV194" i="16"/>
  <c r="EV195" i="16"/>
  <c r="EV196" i="16"/>
  <c r="EV197" i="16"/>
  <c r="EV198" i="16"/>
  <c r="EV199" i="16"/>
  <c r="EV200" i="16"/>
  <c r="EV201" i="16"/>
  <c r="EV202" i="16"/>
  <c r="EV203" i="16"/>
  <c r="EV204" i="16"/>
  <c r="EV205" i="16"/>
  <c r="EV206" i="16"/>
  <c r="EV207" i="16"/>
  <c r="EV208" i="16"/>
  <c r="EV209" i="16"/>
  <c r="EV210" i="16"/>
  <c r="EV211" i="16"/>
  <c r="EV212" i="16"/>
  <c r="EV213" i="16"/>
  <c r="EV214" i="16"/>
  <c r="EV215" i="16"/>
  <c r="EV216" i="16"/>
  <c r="EV217" i="16"/>
  <c r="EV218" i="16"/>
  <c r="EV219" i="16"/>
  <c r="EV220" i="16"/>
  <c r="EV221" i="16"/>
  <c r="EV222" i="16"/>
  <c r="EV223" i="16"/>
  <c r="EV224" i="16"/>
  <c r="EV225" i="16"/>
  <c r="EV226" i="16"/>
  <c r="EV227" i="16"/>
  <c r="EV228" i="16"/>
  <c r="EV229" i="16"/>
  <c r="EV230" i="16"/>
  <c r="EV231" i="16"/>
  <c r="EV232" i="16"/>
  <c r="EV233" i="16"/>
  <c r="EV234" i="16"/>
  <c r="EV235" i="16"/>
  <c r="EV236" i="16"/>
  <c r="EV237" i="16"/>
  <c r="EV238" i="16"/>
  <c r="EU122" i="16"/>
  <c r="A117" i="15"/>
  <c r="B117" i="15"/>
  <c r="B117" i="33" s="1"/>
  <c r="D117" i="15"/>
  <c r="EG237" i="16" s="1"/>
  <c r="G117" i="15"/>
  <c r="EH237" i="16" s="1"/>
  <c r="J117" i="15"/>
  <c r="EI237" i="16" s="1"/>
  <c r="M117" i="15"/>
  <c r="N117" i="15"/>
  <c r="Q117" i="15"/>
  <c r="R117" i="15"/>
  <c r="S117" i="15"/>
  <c r="T117" i="15"/>
  <c r="U117" i="15"/>
  <c r="V117" i="15"/>
  <c r="W117" i="15"/>
  <c r="X117" i="15"/>
  <c r="BO117" i="15" s="1"/>
  <c r="Y117" i="15"/>
  <c r="BP117" i="15" s="1"/>
  <c r="Z117" i="15"/>
  <c r="BQ117" i="15" s="1"/>
  <c r="AA117" i="15"/>
  <c r="BR117" i="15" s="1"/>
  <c r="AB117" i="15"/>
  <c r="AC117" i="15"/>
  <c r="BT117" i="15" s="1"/>
  <c r="AD117" i="15"/>
  <c r="BU117" i="15" s="1"/>
  <c r="AE117" i="15"/>
  <c r="BV117" i="15" s="1"/>
  <c r="AF117" i="15"/>
  <c r="BW117" i="15" s="1"/>
  <c r="AG117" i="15"/>
  <c r="BX117" i="15" s="1"/>
  <c r="AH117" i="15"/>
  <c r="AI117" i="15"/>
  <c r="BZ117" i="15" s="1"/>
  <c r="AJ117" i="15"/>
  <c r="CA117" i="15" s="1"/>
  <c r="AK117" i="15"/>
  <c r="CB117" i="15" s="1"/>
  <c r="AL117" i="15"/>
  <c r="CC117" i="15" s="1"/>
  <c r="AN117" i="15"/>
  <c r="AO117" i="15"/>
  <c r="AP117" i="15"/>
  <c r="AQ117" i="15"/>
  <c r="BN117" i="15"/>
  <c r="BY117" i="15"/>
  <c r="A118" i="15"/>
  <c r="B118" i="15"/>
  <c r="D118" i="15"/>
  <c r="EG238" i="16" s="1"/>
  <c r="G118" i="15"/>
  <c r="EH238" i="16" s="1"/>
  <c r="J118" i="15"/>
  <c r="EI238" i="16" s="1"/>
  <c r="M118" i="15"/>
  <c r="N118" i="15"/>
  <c r="Q118" i="15"/>
  <c r="R118" i="15"/>
  <c r="S118" i="15"/>
  <c r="T118" i="15"/>
  <c r="U118" i="15"/>
  <c r="V118" i="15"/>
  <c r="W118" i="15"/>
  <c r="X118" i="15"/>
  <c r="BO118" i="15" s="1"/>
  <c r="Y118" i="15"/>
  <c r="BP118" i="15" s="1"/>
  <c r="Z118" i="15"/>
  <c r="BQ118" i="15" s="1"/>
  <c r="AA118" i="15"/>
  <c r="AB118" i="15"/>
  <c r="AC118" i="15"/>
  <c r="BT118" i="15" s="1"/>
  <c r="AD118" i="15"/>
  <c r="F118" i="20" s="1"/>
  <c r="O118" i="20" s="1"/>
  <c r="AE118" i="15"/>
  <c r="AF118" i="15"/>
  <c r="AG118" i="15"/>
  <c r="BX118" i="15" s="1"/>
  <c r="AH118" i="15"/>
  <c r="BY118" i="15" s="1"/>
  <c r="AI118" i="15"/>
  <c r="BZ118" i="15" s="1"/>
  <c r="AJ118" i="15"/>
  <c r="CA118" i="15" s="1"/>
  <c r="AK118" i="15"/>
  <c r="CB118" i="15" s="1"/>
  <c r="AL118" i="15"/>
  <c r="CC118" i="15" s="1"/>
  <c r="AN118" i="15"/>
  <c r="AO118" i="15"/>
  <c r="AP118" i="15"/>
  <c r="AQ118" i="15"/>
  <c r="BN118" i="15"/>
  <c r="BR118" i="15"/>
  <c r="AA56" i="20"/>
  <c r="AA57" i="20" s="1"/>
  <c r="AA58" i="20" s="1"/>
  <c r="AA59" i="20" s="1"/>
  <c r="AA60" i="20" s="1"/>
  <c r="AA61" i="20" s="1"/>
  <c r="AA62" i="20" s="1"/>
  <c r="AA63" i="20" s="1"/>
  <c r="AA64" i="20" s="1"/>
  <c r="AC54" i="20"/>
  <c r="AD54" i="20" s="1"/>
  <c r="AE54" i="20" s="1"/>
  <c r="AF54" i="20" s="1"/>
  <c r="AG54" i="20" s="1"/>
  <c r="AH54" i="20" s="1"/>
  <c r="AI54" i="20" s="1"/>
  <c r="AJ54" i="20" s="1"/>
  <c r="AK54" i="20" s="1"/>
  <c r="AL54" i="20" s="1"/>
  <c r="AM54" i="20" s="1"/>
  <c r="E51" i="34" l="1"/>
  <c r="N20" i="34"/>
  <c r="F53" i="34"/>
  <c r="N22" i="34"/>
  <c r="F51" i="34"/>
  <c r="O20" i="34"/>
  <c r="P9" i="34"/>
  <c r="C51" i="34"/>
  <c r="G51" i="34" s="1"/>
  <c r="L20" i="34"/>
  <c r="C53" i="34"/>
  <c r="O22" i="34"/>
  <c r="L22" i="34"/>
  <c r="P22" i="34"/>
  <c r="Q22" i="34"/>
  <c r="R22" i="34"/>
  <c r="D51" i="34"/>
  <c r="D53" i="34"/>
  <c r="BU118" i="15"/>
  <c r="H160" i="27"/>
  <c r="O160" i="27" s="1"/>
  <c r="L162" i="26"/>
  <c r="J161" i="27"/>
  <c r="I118" i="20"/>
  <c r="R118" i="20" s="1"/>
  <c r="I118" i="26"/>
  <c r="R118" i="26" s="1"/>
  <c r="BV118" i="15"/>
  <c r="E118" i="22"/>
  <c r="L118" i="22" s="1"/>
  <c r="U118" i="33"/>
  <c r="C118" i="15"/>
  <c r="A118" i="28"/>
  <c r="A118" i="33"/>
  <c r="A118" i="20"/>
  <c r="A118" i="22"/>
  <c r="A118" i="23"/>
  <c r="H2" i="33"/>
  <c r="Q2" i="33" s="1"/>
  <c r="H2" i="28"/>
  <c r="Q2" i="28" s="1"/>
  <c r="H84" i="33"/>
  <c r="Q84" i="33" s="1"/>
  <c r="H84" i="28"/>
  <c r="Q84" i="28" s="1"/>
  <c r="H80" i="33"/>
  <c r="Q80" i="33" s="1"/>
  <c r="H80" i="28"/>
  <c r="Q80" i="28" s="1"/>
  <c r="H76" i="33"/>
  <c r="Q76" i="33" s="1"/>
  <c r="H76" i="28"/>
  <c r="Q76" i="28" s="1"/>
  <c r="H72" i="33"/>
  <c r="Q72" i="33" s="1"/>
  <c r="H72" i="28"/>
  <c r="Q72" i="28" s="1"/>
  <c r="H68" i="33"/>
  <c r="Q68" i="33" s="1"/>
  <c r="H68" i="28"/>
  <c r="Q68" i="28" s="1"/>
  <c r="H64" i="33"/>
  <c r="Q64" i="33" s="1"/>
  <c r="H64" i="28"/>
  <c r="Q64" i="28" s="1"/>
  <c r="H60" i="33"/>
  <c r="Q60" i="33" s="1"/>
  <c r="H60" i="28"/>
  <c r="Q60" i="28" s="1"/>
  <c r="H56" i="33"/>
  <c r="Q56" i="33" s="1"/>
  <c r="H56" i="28"/>
  <c r="Q56" i="28" s="1"/>
  <c r="H52" i="28"/>
  <c r="Q52" i="28" s="1"/>
  <c r="H52" i="33"/>
  <c r="Q52" i="33" s="1"/>
  <c r="H48" i="28"/>
  <c r="Q48" i="28" s="1"/>
  <c r="H48" i="33"/>
  <c r="Q48" i="33" s="1"/>
  <c r="H44" i="28"/>
  <c r="Q44" i="28" s="1"/>
  <c r="H44" i="33"/>
  <c r="Q44" i="33" s="1"/>
  <c r="H40" i="28"/>
  <c r="Q40" i="28" s="1"/>
  <c r="H40" i="33"/>
  <c r="Q40" i="33" s="1"/>
  <c r="H36" i="28"/>
  <c r="Q36" i="28" s="1"/>
  <c r="H36" i="33"/>
  <c r="Q36" i="33" s="1"/>
  <c r="H32" i="28"/>
  <c r="Q32" i="28" s="1"/>
  <c r="H32" i="33"/>
  <c r="Q32" i="33" s="1"/>
  <c r="H28" i="28"/>
  <c r="Q28" i="28" s="1"/>
  <c r="H28" i="33"/>
  <c r="Q28" i="33" s="1"/>
  <c r="H24" i="28"/>
  <c r="Q24" i="28" s="1"/>
  <c r="H24" i="33"/>
  <c r="Q24" i="33" s="1"/>
  <c r="H20" i="28"/>
  <c r="Q20" i="28" s="1"/>
  <c r="H20" i="33"/>
  <c r="Q20" i="33" s="1"/>
  <c r="H16" i="28"/>
  <c r="Q16" i="28" s="1"/>
  <c r="H16" i="33"/>
  <c r="Q16" i="33" s="1"/>
  <c r="H12" i="28"/>
  <c r="Q12" i="28" s="1"/>
  <c r="H12" i="33"/>
  <c r="Q12" i="33" s="1"/>
  <c r="H8" i="28"/>
  <c r="Q8" i="28" s="1"/>
  <c r="H8" i="33"/>
  <c r="Q8" i="33" s="1"/>
  <c r="H4" i="28"/>
  <c r="Q4" i="28" s="1"/>
  <c r="H4" i="33"/>
  <c r="Q4" i="33" s="1"/>
  <c r="H102" i="23"/>
  <c r="H98" i="23"/>
  <c r="H94" i="23"/>
  <c r="H90" i="23"/>
  <c r="H86" i="23"/>
  <c r="H2" i="23"/>
  <c r="H103" i="28"/>
  <c r="Q103" i="28" s="1"/>
  <c r="H99" i="28"/>
  <c r="Q99" i="28" s="1"/>
  <c r="H95" i="28"/>
  <c r="Q95" i="28" s="1"/>
  <c r="H91" i="28"/>
  <c r="Q91" i="28" s="1"/>
  <c r="H86" i="28"/>
  <c r="Q86" i="28" s="1"/>
  <c r="E117" i="23"/>
  <c r="E117" i="33"/>
  <c r="N117" i="33" s="1"/>
  <c r="H87" i="33"/>
  <c r="Q87" i="33" s="1"/>
  <c r="H87" i="28"/>
  <c r="Q87" i="28" s="1"/>
  <c r="H83" i="33"/>
  <c r="Q83" i="33" s="1"/>
  <c r="H83" i="28"/>
  <c r="Q83" i="28" s="1"/>
  <c r="H79" i="33"/>
  <c r="Q79" i="33" s="1"/>
  <c r="H79" i="28"/>
  <c r="Q79" i="28" s="1"/>
  <c r="H75" i="33"/>
  <c r="Q75" i="33" s="1"/>
  <c r="H75" i="28"/>
  <c r="Q75" i="28" s="1"/>
  <c r="H71" i="33"/>
  <c r="Q71" i="33" s="1"/>
  <c r="H71" i="28"/>
  <c r="Q71" i="28" s="1"/>
  <c r="H67" i="33"/>
  <c r="Q67" i="33" s="1"/>
  <c r="H67" i="28"/>
  <c r="Q67" i="28" s="1"/>
  <c r="H63" i="33"/>
  <c r="Q63" i="33" s="1"/>
  <c r="H63" i="28"/>
  <c r="Q63" i="28" s="1"/>
  <c r="H59" i="28"/>
  <c r="Q59" i="28" s="1"/>
  <c r="H59" i="33"/>
  <c r="Q59" i="33" s="1"/>
  <c r="H55" i="28"/>
  <c r="Q55" i="28" s="1"/>
  <c r="H55" i="33"/>
  <c r="Q55" i="33" s="1"/>
  <c r="H51" i="28"/>
  <c r="Q51" i="28" s="1"/>
  <c r="H51" i="33"/>
  <c r="Q51" i="33" s="1"/>
  <c r="H47" i="28"/>
  <c r="Q47" i="28" s="1"/>
  <c r="H47" i="33"/>
  <c r="Q47" i="33" s="1"/>
  <c r="H43" i="28"/>
  <c r="Q43" i="28" s="1"/>
  <c r="H43" i="33"/>
  <c r="Q43" i="33" s="1"/>
  <c r="H39" i="28"/>
  <c r="Q39" i="28" s="1"/>
  <c r="H39" i="33"/>
  <c r="Q39" i="33" s="1"/>
  <c r="H35" i="28"/>
  <c r="Q35" i="28" s="1"/>
  <c r="H35" i="33"/>
  <c r="Q35" i="33" s="1"/>
  <c r="H31" i="28"/>
  <c r="Q31" i="28" s="1"/>
  <c r="H31" i="33"/>
  <c r="Q31" i="33" s="1"/>
  <c r="H27" i="28"/>
  <c r="Q27" i="28" s="1"/>
  <c r="H27" i="33"/>
  <c r="Q27" i="33" s="1"/>
  <c r="H23" i="28"/>
  <c r="Q23" i="28" s="1"/>
  <c r="H23" i="33"/>
  <c r="Q23" i="33" s="1"/>
  <c r="H19" i="28"/>
  <c r="Q19" i="28" s="1"/>
  <c r="H19" i="33"/>
  <c r="Q19" i="33" s="1"/>
  <c r="H15" i="28"/>
  <c r="Q15" i="28" s="1"/>
  <c r="H15" i="33"/>
  <c r="Q15" i="33" s="1"/>
  <c r="H11" i="28"/>
  <c r="Q11" i="28" s="1"/>
  <c r="H11" i="33"/>
  <c r="Q11" i="33" s="1"/>
  <c r="H7" i="28"/>
  <c r="Q7" i="28" s="1"/>
  <c r="H7" i="33"/>
  <c r="Q7" i="33" s="1"/>
  <c r="H3" i="28"/>
  <c r="Q3" i="28" s="1"/>
  <c r="H3" i="33"/>
  <c r="Q3" i="33" s="1"/>
  <c r="H101" i="23"/>
  <c r="H97" i="23"/>
  <c r="H93" i="23"/>
  <c r="H89" i="23"/>
  <c r="H85" i="23"/>
  <c r="H102" i="28"/>
  <c r="Q102" i="28" s="1"/>
  <c r="H98" i="28"/>
  <c r="Q98" i="28" s="1"/>
  <c r="H94" i="28"/>
  <c r="Q94" i="28" s="1"/>
  <c r="H90" i="28"/>
  <c r="Q90" i="28" s="1"/>
  <c r="H85" i="28"/>
  <c r="Q85" i="28" s="1"/>
  <c r="E118" i="33"/>
  <c r="N118" i="33" s="1"/>
  <c r="E118" i="23"/>
  <c r="N118" i="23" s="1"/>
  <c r="E118" i="20"/>
  <c r="N118" i="20" s="1"/>
  <c r="K118" i="26"/>
  <c r="K118" i="20"/>
  <c r="T118" i="20" s="1"/>
  <c r="BS117" i="15"/>
  <c r="F117" i="33"/>
  <c r="O117" i="33" s="1"/>
  <c r="H82" i="33"/>
  <c r="Q82" i="33" s="1"/>
  <c r="H82" i="28"/>
  <c r="Q82" i="28" s="1"/>
  <c r="H78" i="33"/>
  <c r="Q78" i="33" s="1"/>
  <c r="H78" i="28"/>
  <c r="Q78" i="28" s="1"/>
  <c r="H74" i="33"/>
  <c r="Q74" i="33" s="1"/>
  <c r="H74" i="28"/>
  <c r="Q74" i="28" s="1"/>
  <c r="H70" i="33"/>
  <c r="Q70" i="33" s="1"/>
  <c r="H70" i="28"/>
  <c r="Q70" i="28" s="1"/>
  <c r="H66" i="33"/>
  <c r="Q66" i="33" s="1"/>
  <c r="H66" i="28"/>
  <c r="Q66" i="28" s="1"/>
  <c r="H62" i="33"/>
  <c r="Q62" i="33" s="1"/>
  <c r="H62" i="28"/>
  <c r="Q62" i="28" s="1"/>
  <c r="H58" i="33"/>
  <c r="Q58" i="33" s="1"/>
  <c r="H58" i="28"/>
  <c r="Q58" i="28" s="1"/>
  <c r="H54" i="33"/>
  <c r="Q54" i="33" s="1"/>
  <c r="H54" i="28"/>
  <c r="Q54" i="28" s="1"/>
  <c r="H50" i="33"/>
  <c r="Q50" i="33" s="1"/>
  <c r="H50" i="28"/>
  <c r="Q50" i="28" s="1"/>
  <c r="H46" i="33"/>
  <c r="Q46" i="33" s="1"/>
  <c r="H46" i="28"/>
  <c r="Q46" i="28" s="1"/>
  <c r="H42" i="33"/>
  <c r="Q42" i="33" s="1"/>
  <c r="H42" i="28"/>
  <c r="Q42" i="28" s="1"/>
  <c r="H38" i="33"/>
  <c r="Q38" i="33" s="1"/>
  <c r="H38" i="28"/>
  <c r="Q38" i="28" s="1"/>
  <c r="H34" i="33"/>
  <c r="Q34" i="33" s="1"/>
  <c r="H34" i="28"/>
  <c r="Q34" i="28" s="1"/>
  <c r="H30" i="33"/>
  <c r="Q30" i="33" s="1"/>
  <c r="H30" i="28"/>
  <c r="Q30" i="28" s="1"/>
  <c r="H26" i="33"/>
  <c r="Q26" i="33" s="1"/>
  <c r="H26" i="28"/>
  <c r="Q26" i="28" s="1"/>
  <c r="H22" i="33"/>
  <c r="Q22" i="33" s="1"/>
  <c r="H22" i="28"/>
  <c r="Q22" i="28" s="1"/>
  <c r="H18" i="33"/>
  <c r="Q18" i="33" s="1"/>
  <c r="H18" i="28"/>
  <c r="Q18" i="28" s="1"/>
  <c r="H14" i="33"/>
  <c r="Q14" i="33" s="1"/>
  <c r="H14" i="28"/>
  <c r="Q14" i="28" s="1"/>
  <c r="H10" i="33"/>
  <c r="Q10" i="33" s="1"/>
  <c r="H10" i="28"/>
  <c r="Q10" i="28" s="1"/>
  <c r="H6" i="33"/>
  <c r="Q6" i="33" s="1"/>
  <c r="H6" i="28"/>
  <c r="Q6" i="28" s="1"/>
  <c r="H100" i="23"/>
  <c r="H96" i="23"/>
  <c r="H92" i="23"/>
  <c r="H88" i="23"/>
  <c r="H84" i="23"/>
  <c r="H80" i="23"/>
  <c r="H76" i="23"/>
  <c r="H72" i="23"/>
  <c r="H68" i="23"/>
  <c r="H64" i="23"/>
  <c r="H60" i="23"/>
  <c r="H56" i="23"/>
  <c r="H52" i="23"/>
  <c r="H48" i="23"/>
  <c r="H44" i="23"/>
  <c r="H40" i="23"/>
  <c r="H36" i="23"/>
  <c r="H32" i="23"/>
  <c r="H28" i="23"/>
  <c r="H24" i="23"/>
  <c r="H20" i="23"/>
  <c r="H16" i="23"/>
  <c r="H12" i="23"/>
  <c r="H8" i="23"/>
  <c r="H4" i="23"/>
  <c r="H101" i="28"/>
  <c r="Q101" i="28" s="1"/>
  <c r="H97" i="28"/>
  <c r="Q97" i="28" s="1"/>
  <c r="H93" i="28"/>
  <c r="Q93" i="28" s="1"/>
  <c r="H89" i="28"/>
  <c r="Q89" i="28" s="1"/>
  <c r="J118" i="20"/>
  <c r="S118" i="20" s="1"/>
  <c r="J118" i="26"/>
  <c r="S118" i="26" s="1"/>
  <c r="BW118" i="15"/>
  <c r="F118" i="22"/>
  <c r="M118" i="22" s="1"/>
  <c r="BS118" i="15"/>
  <c r="F118" i="23"/>
  <c r="O118" i="23" s="1"/>
  <c r="F118" i="33"/>
  <c r="O118" i="33" s="1"/>
  <c r="B118" i="23"/>
  <c r="B118" i="28"/>
  <c r="B118" i="33"/>
  <c r="B118" i="20"/>
  <c r="B118" i="22"/>
  <c r="U117" i="33"/>
  <c r="C117" i="15"/>
  <c r="C117" i="33" s="1"/>
  <c r="A117" i="33"/>
  <c r="H81" i="33"/>
  <c r="Q81" i="33" s="1"/>
  <c r="H81" i="28"/>
  <c r="Q81" i="28" s="1"/>
  <c r="H77" i="33"/>
  <c r="Q77" i="33" s="1"/>
  <c r="H77" i="28"/>
  <c r="Q77" i="28" s="1"/>
  <c r="H73" i="33"/>
  <c r="Q73" i="33" s="1"/>
  <c r="H73" i="28"/>
  <c r="Q73" i="28" s="1"/>
  <c r="H69" i="33"/>
  <c r="Q69" i="33" s="1"/>
  <c r="H69" i="28"/>
  <c r="Q69" i="28" s="1"/>
  <c r="H65" i="33"/>
  <c r="Q65" i="33" s="1"/>
  <c r="H65" i="28"/>
  <c r="Q65" i="28" s="1"/>
  <c r="H61" i="33"/>
  <c r="Q61" i="33" s="1"/>
  <c r="H61" i="28"/>
  <c r="Q61" i="28" s="1"/>
  <c r="H57" i="28"/>
  <c r="Q57" i="28" s="1"/>
  <c r="H57" i="33"/>
  <c r="Q57" i="33" s="1"/>
  <c r="H53" i="33"/>
  <c r="Q53" i="33" s="1"/>
  <c r="H53" i="28"/>
  <c r="Q53" i="28" s="1"/>
  <c r="H49" i="33"/>
  <c r="Q49" i="33" s="1"/>
  <c r="H49" i="28"/>
  <c r="Q49" i="28" s="1"/>
  <c r="H45" i="33"/>
  <c r="Q45" i="33" s="1"/>
  <c r="H45" i="28"/>
  <c r="Q45" i="28" s="1"/>
  <c r="H41" i="33"/>
  <c r="Q41" i="33" s="1"/>
  <c r="H41" i="28"/>
  <c r="Q41" i="28" s="1"/>
  <c r="H37" i="33"/>
  <c r="Q37" i="33" s="1"/>
  <c r="H37" i="28"/>
  <c r="Q37" i="28" s="1"/>
  <c r="H33" i="33"/>
  <c r="Q33" i="33" s="1"/>
  <c r="H33" i="28"/>
  <c r="Q33" i="28" s="1"/>
  <c r="H29" i="33"/>
  <c r="Q29" i="33" s="1"/>
  <c r="H29" i="28"/>
  <c r="Q29" i="28" s="1"/>
  <c r="H25" i="33"/>
  <c r="Q25" i="33" s="1"/>
  <c r="H25" i="28"/>
  <c r="Q25" i="28" s="1"/>
  <c r="H21" i="33"/>
  <c r="Q21" i="33" s="1"/>
  <c r="H21" i="28"/>
  <c r="Q21" i="28" s="1"/>
  <c r="H17" i="33"/>
  <c r="Q17" i="33" s="1"/>
  <c r="H17" i="28"/>
  <c r="Q17" i="28" s="1"/>
  <c r="H13" i="33"/>
  <c r="Q13" i="33" s="1"/>
  <c r="H13" i="28"/>
  <c r="Q13" i="28" s="1"/>
  <c r="H9" i="33"/>
  <c r="Q9" i="33" s="1"/>
  <c r="H9" i="28"/>
  <c r="Q9" i="28" s="1"/>
  <c r="H5" i="33"/>
  <c r="Q5" i="33" s="1"/>
  <c r="H5" i="28"/>
  <c r="Q5" i="28" s="1"/>
  <c r="H103" i="23"/>
  <c r="Q103" i="23" s="1"/>
  <c r="H99" i="23"/>
  <c r="H95" i="23"/>
  <c r="H91" i="23"/>
  <c r="H87" i="23"/>
  <c r="H83" i="23"/>
  <c r="H79" i="23"/>
  <c r="H75" i="23"/>
  <c r="H71" i="23"/>
  <c r="H67" i="23"/>
  <c r="H63" i="23"/>
  <c r="H59" i="23"/>
  <c r="H55" i="23"/>
  <c r="H51" i="23"/>
  <c r="H47" i="23"/>
  <c r="H43" i="23"/>
  <c r="H39" i="23"/>
  <c r="H35" i="23"/>
  <c r="H31" i="23"/>
  <c r="H27" i="23"/>
  <c r="H23" i="23"/>
  <c r="H19" i="23"/>
  <c r="H15" i="23"/>
  <c r="H11" i="23"/>
  <c r="H7" i="23"/>
  <c r="H3" i="23"/>
  <c r="H100" i="28"/>
  <c r="Q100" i="28" s="1"/>
  <c r="H96" i="28"/>
  <c r="Q96" i="28" s="1"/>
  <c r="H92" i="28"/>
  <c r="Q92" i="28" s="1"/>
  <c r="H88" i="28"/>
  <c r="Q88" i="28" s="1"/>
  <c r="H33" i="34"/>
  <c r="G10" i="34" s="1"/>
  <c r="O10" i="34" s="1"/>
  <c r="G53" i="34"/>
  <c r="H25" i="34"/>
  <c r="G7" i="34" s="1"/>
  <c r="AH52" i="33"/>
  <c r="AB55" i="33"/>
  <c r="E117" i="22"/>
  <c r="F117" i="22"/>
  <c r="F117" i="23"/>
  <c r="F52" i="34" l="1"/>
  <c r="P10" i="34"/>
  <c r="N10" i="34"/>
  <c r="P20" i="34"/>
  <c r="Q9" i="34"/>
  <c r="L7" i="34"/>
  <c r="L18" i="34" s="1"/>
  <c r="H161" i="27"/>
  <c r="O161" i="27" s="1"/>
  <c r="L163" i="26"/>
  <c r="J162" i="27"/>
  <c r="C118" i="33"/>
  <c r="C118" i="22"/>
  <c r="C118" i="28"/>
  <c r="C118" i="20"/>
  <c r="C118" i="23"/>
  <c r="M10" i="34"/>
  <c r="L10" i="34"/>
  <c r="G6" i="34"/>
  <c r="O6" i="34" s="1"/>
  <c r="G8" i="34"/>
  <c r="N8" i="34" s="1"/>
  <c r="G4" i="34"/>
  <c r="G5" i="34"/>
  <c r="N4" i="34"/>
  <c r="M63" i="34"/>
  <c r="L63" i="34"/>
  <c r="K63" i="34"/>
  <c r="N7" i="34"/>
  <c r="M7" i="34"/>
  <c r="O7" i="34"/>
  <c r="AI52" i="33"/>
  <c r="AB56" i="33"/>
  <c r="M8" i="34" l="1"/>
  <c r="O8" i="34"/>
  <c r="N6" i="34"/>
  <c r="C49" i="34"/>
  <c r="F48" i="34"/>
  <c r="P6" i="34"/>
  <c r="E48" i="34"/>
  <c r="E46" i="34"/>
  <c r="Q20" i="34"/>
  <c r="R9" i="34"/>
  <c r="R20" i="34" s="1"/>
  <c r="C52" i="34"/>
  <c r="L21" i="34"/>
  <c r="O21" i="34"/>
  <c r="M6" i="34"/>
  <c r="N5" i="34"/>
  <c r="N36" i="34" s="1"/>
  <c r="M5" i="34"/>
  <c r="D49" i="34"/>
  <c r="L6" i="34"/>
  <c r="L5" i="34"/>
  <c r="E50" i="34"/>
  <c r="M4" i="34"/>
  <c r="L4" i="34"/>
  <c r="O4" i="34"/>
  <c r="D52" i="34"/>
  <c r="F49" i="34"/>
  <c r="O18" i="34"/>
  <c r="P7" i="34"/>
  <c r="F50" i="34"/>
  <c r="P8" i="34"/>
  <c r="P21" i="34"/>
  <c r="Q10" i="34"/>
  <c r="E49" i="34"/>
  <c r="N18" i="34"/>
  <c r="D50" i="34"/>
  <c r="L8" i="34"/>
  <c r="N19" i="34" s="1"/>
  <c r="E52" i="34"/>
  <c r="N21" i="34"/>
  <c r="H162" i="27"/>
  <c r="O162" i="27" s="1"/>
  <c r="L164" i="26"/>
  <c r="J163" i="27"/>
  <c r="O5" i="34"/>
  <c r="G49" i="34"/>
  <c r="AB57" i="33"/>
  <c r="AJ52" i="33"/>
  <c r="O37" i="34" l="1"/>
  <c r="O38" i="34"/>
  <c r="O36" i="34"/>
  <c r="O41" i="34" s="1"/>
  <c r="O19" i="34"/>
  <c r="L38" i="34"/>
  <c r="L36" i="34"/>
  <c r="L37" i="34"/>
  <c r="N38" i="34"/>
  <c r="N15" i="34"/>
  <c r="F90" i="35"/>
  <c r="F91" i="35" s="1"/>
  <c r="E90" i="35"/>
  <c r="N37" i="34"/>
  <c r="N41" i="34" s="1"/>
  <c r="O17" i="34"/>
  <c r="D48" i="34"/>
  <c r="F47" i="34"/>
  <c r="O16" i="34"/>
  <c r="P5" i="34"/>
  <c r="O15" i="34"/>
  <c r="O12" i="34"/>
  <c r="P4" i="34"/>
  <c r="F46" i="34"/>
  <c r="P17" i="34"/>
  <c r="Q6" i="34"/>
  <c r="L15" i="34"/>
  <c r="C46" i="34"/>
  <c r="L12" i="34"/>
  <c r="C47" i="34"/>
  <c r="L16" i="34"/>
  <c r="D47" i="34"/>
  <c r="R10" i="34"/>
  <c r="R21" i="34" s="1"/>
  <c r="Q21" i="34"/>
  <c r="C50" i="34"/>
  <c r="G50" i="34" s="1"/>
  <c r="L19" i="34"/>
  <c r="P19" i="34"/>
  <c r="Q8" i="34"/>
  <c r="P18" i="34"/>
  <c r="Q7" i="34"/>
  <c r="D46" i="34"/>
  <c r="M12" i="34"/>
  <c r="E91" i="35"/>
  <c r="C48" i="34"/>
  <c r="L17" i="34"/>
  <c r="E47" i="34"/>
  <c r="N16" i="34"/>
  <c r="N30" i="34" s="1"/>
  <c r="G52" i="34"/>
  <c r="N12" i="34"/>
  <c r="N17" i="34"/>
  <c r="L165" i="26"/>
  <c r="J164" i="27"/>
  <c r="H163" i="27"/>
  <c r="O163" i="27" s="1"/>
  <c r="K61" i="34"/>
  <c r="M61" i="34"/>
  <c r="L61" i="34"/>
  <c r="K62" i="34"/>
  <c r="L62" i="34"/>
  <c r="M62" i="34"/>
  <c r="AK52" i="33"/>
  <c r="AB58" i="33"/>
  <c r="P38" i="34" l="1"/>
  <c r="P36" i="34"/>
  <c r="P37" i="34"/>
  <c r="L41" i="34"/>
  <c r="M41" i="34"/>
  <c r="D90" i="35"/>
  <c r="D91" i="35" s="1"/>
  <c r="I91" i="35" s="1"/>
  <c r="N29" i="34"/>
  <c r="G48" i="34"/>
  <c r="L60" i="34" s="1"/>
  <c r="G46" i="34"/>
  <c r="L64" i="34"/>
  <c r="K64" i="34"/>
  <c r="M64" i="34"/>
  <c r="O29" i="34"/>
  <c r="O30" i="34"/>
  <c r="O23" i="34"/>
  <c r="O28" i="34"/>
  <c r="L29" i="34"/>
  <c r="E86" i="35" s="1"/>
  <c r="L30" i="34"/>
  <c r="F86" i="35" s="1"/>
  <c r="L23" i="34"/>
  <c r="N28" i="34"/>
  <c r="N33" i="34" s="1"/>
  <c r="Q18" i="34"/>
  <c r="R7" i="34"/>
  <c r="R18" i="34" s="1"/>
  <c r="M29" i="34"/>
  <c r="M23" i="34"/>
  <c r="M30" i="34"/>
  <c r="G47" i="34"/>
  <c r="R6" i="34"/>
  <c r="R17" i="34" s="1"/>
  <c r="Q17" i="34"/>
  <c r="P15" i="34"/>
  <c r="Q4" i="34"/>
  <c r="P12" i="34"/>
  <c r="P16" i="34"/>
  <c r="Q5" i="34"/>
  <c r="N23" i="34"/>
  <c r="K60" i="34"/>
  <c r="M60" i="34"/>
  <c r="M58" i="34"/>
  <c r="R8" i="34"/>
  <c r="R19" i="34" s="1"/>
  <c r="Q19" i="34"/>
  <c r="H164" i="27"/>
  <c r="O164" i="27" s="1"/>
  <c r="L166" i="26"/>
  <c r="J165" i="27"/>
  <c r="AB59" i="33"/>
  <c r="AL52" i="33"/>
  <c r="P41" i="34" l="1"/>
  <c r="Q37" i="34"/>
  <c r="Q36" i="34"/>
  <c r="Q38" i="34"/>
  <c r="L58" i="34"/>
  <c r="L59" i="34"/>
  <c r="L66" i="34" s="1"/>
  <c r="D13" i="32" s="1"/>
  <c r="K59" i="34"/>
  <c r="K66" i="34" s="1"/>
  <c r="D12" i="32" s="1"/>
  <c r="M59" i="34"/>
  <c r="M66" i="34" s="1"/>
  <c r="D14" i="32" s="1"/>
  <c r="D27" i="32" s="1"/>
  <c r="G55" i="34"/>
  <c r="E87" i="35"/>
  <c r="O14" i="35"/>
  <c r="O33" i="34"/>
  <c r="Q16" i="34"/>
  <c r="R5" i="34"/>
  <c r="R16" i="34" s="1"/>
  <c r="R4" i="34"/>
  <c r="Q15" i="34"/>
  <c r="Q12" i="34"/>
  <c r="M33" i="34"/>
  <c r="D86" i="35"/>
  <c r="L33" i="34"/>
  <c r="F87" i="35"/>
  <c r="P14" i="35"/>
  <c r="P23" i="34"/>
  <c r="P30" i="34"/>
  <c r="P28" i="34"/>
  <c r="P29" i="34"/>
  <c r="I90" i="35"/>
  <c r="H165" i="27"/>
  <c r="O165" i="27" s="1"/>
  <c r="L167" i="26"/>
  <c r="J166" i="27"/>
  <c r="AM52" i="33"/>
  <c r="AB60" i="33"/>
  <c r="Q41" i="34" l="1"/>
  <c r="R36" i="34"/>
  <c r="R37" i="34"/>
  <c r="R38" i="34"/>
  <c r="K118" i="14"/>
  <c r="K118" i="15" s="1"/>
  <c r="K119" i="14"/>
  <c r="K121" i="14"/>
  <c r="K120" i="14"/>
  <c r="K111" i="14"/>
  <c r="K110" i="14"/>
  <c r="K116" i="14"/>
  <c r="K115" i="14"/>
  <c r="K113" i="14"/>
  <c r="K117" i="14"/>
  <c r="K117" i="15" s="1"/>
  <c r="K112" i="14"/>
  <c r="K114" i="14"/>
  <c r="R15" i="34"/>
  <c r="R12" i="34"/>
  <c r="H118" i="14"/>
  <c r="H110" i="14"/>
  <c r="H121" i="14"/>
  <c r="H120" i="14"/>
  <c r="H119" i="14"/>
  <c r="H116" i="14"/>
  <c r="H114" i="14"/>
  <c r="H112" i="14"/>
  <c r="H113" i="14"/>
  <c r="H117" i="14"/>
  <c r="H117" i="15" s="1"/>
  <c r="H111" i="14"/>
  <c r="H115" i="14"/>
  <c r="D87" i="35"/>
  <c r="N15" i="35" s="1"/>
  <c r="N14" i="35"/>
  <c r="I86" i="35"/>
  <c r="S14" i="35" s="1"/>
  <c r="P33" i="34"/>
  <c r="F88" i="35"/>
  <c r="P16" i="35" s="1"/>
  <c r="Z16" i="31" s="1"/>
  <c r="P15" i="35"/>
  <c r="Q28" i="34"/>
  <c r="Q29" i="34"/>
  <c r="Q30" i="34"/>
  <c r="Q23" i="34"/>
  <c r="E88" i="35"/>
  <c r="O16" i="35" s="1"/>
  <c r="Q16" i="31" s="1"/>
  <c r="O15" i="35"/>
  <c r="H166" i="27"/>
  <c r="O166" i="27" s="1"/>
  <c r="L168" i="26"/>
  <c r="J167" i="27"/>
  <c r="AB61" i="33"/>
  <c r="AN52" i="33"/>
  <c r="R41" i="34" l="1"/>
  <c r="D88" i="35"/>
  <c r="N16" i="35" s="1"/>
  <c r="I87" i="35"/>
  <c r="S15" i="35" s="1"/>
  <c r="L120" i="14"/>
  <c r="L120" i="15" s="1"/>
  <c r="K120" i="15"/>
  <c r="H130" i="14"/>
  <c r="H123" i="14"/>
  <c r="H126" i="14"/>
  <c r="H124" i="14"/>
  <c r="H133" i="14"/>
  <c r="H127" i="14"/>
  <c r="H122" i="14"/>
  <c r="H131" i="14"/>
  <c r="H125" i="14"/>
  <c r="H132" i="14"/>
  <c r="H128" i="14"/>
  <c r="H129" i="14"/>
  <c r="Q15" i="31"/>
  <c r="Q33" i="34"/>
  <c r="I119" i="14"/>
  <c r="I119" i="15" s="1"/>
  <c r="H119" i="15"/>
  <c r="I118" i="14"/>
  <c r="H118" i="15"/>
  <c r="L121" i="14"/>
  <c r="L121" i="15" s="1"/>
  <c r="K121" i="15"/>
  <c r="Q17" i="31"/>
  <c r="Q18" i="31" s="1"/>
  <c r="Q19" i="31" s="1"/>
  <c r="Q20" i="31" s="1"/>
  <c r="I120" i="14"/>
  <c r="I120" i="15" s="1"/>
  <c r="H120" i="15"/>
  <c r="L119" i="14"/>
  <c r="L119" i="15" s="1"/>
  <c r="K119" i="15"/>
  <c r="K130" i="14"/>
  <c r="K127" i="14"/>
  <c r="K122" i="14"/>
  <c r="K124" i="14"/>
  <c r="K131" i="14"/>
  <c r="K126" i="14"/>
  <c r="K125" i="14"/>
  <c r="K132" i="14"/>
  <c r="K129" i="14"/>
  <c r="K133" i="14"/>
  <c r="K123" i="14"/>
  <c r="K128" i="14"/>
  <c r="E111" i="14"/>
  <c r="E121" i="14"/>
  <c r="E121" i="15" s="1"/>
  <c r="E114" i="14"/>
  <c r="E110" i="14"/>
  <c r="E120" i="14"/>
  <c r="E120" i="15" s="1"/>
  <c r="E119" i="14"/>
  <c r="E119" i="15" s="1"/>
  <c r="E113" i="14"/>
  <c r="E117" i="14"/>
  <c r="E117" i="15" s="1"/>
  <c r="E115" i="14"/>
  <c r="E118" i="14"/>
  <c r="E118" i="15" s="1"/>
  <c r="E116" i="14"/>
  <c r="E112" i="14"/>
  <c r="I121" i="14"/>
  <c r="I121" i="15" s="1"/>
  <c r="H121" i="15"/>
  <c r="R30" i="34"/>
  <c r="R29" i="34"/>
  <c r="R28" i="34"/>
  <c r="R23" i="34"/>
  <c r="L169" i="26"/>
  <c r="J168" i="27"/>
  <c r="H167" i="27"/>
  <c r="O167" i="27" s="1"/>
  <c r="AB62" i="33"/>
  <c r="K126" i="15" l="1"/>
  <c r="L126" i="14"/>
  <c r="L126" i="15" s="1"/>
  <c r="D121" i="33"/>
  <c r="D121" i="23"/>
  <c r="D121" i="28"/>
  <c r="CF121" i="15"/>
  <c r="D119" i="22"/>
  <c r="CE119" i="15"/>
  <c r="D119" i="27"/>
  <c r="H126" i="15"/>
  <c r="I126" i="14"/>
  <c r="I126" i="15" s="1"/>
  <c r="CF120" i="15"/>
  <c r="D120" i="28"/>
  <c r="D120" i="33"/>
  <c r="D120" i="23"/>
  <c r="CE121" i="15"/>
  <c r="D121" i="22"/>
  <c r="D121" i="27"/>
  <c r="K133" i="15"/>
  <c r="L133" i="14"/>
  <c r="L133" i="15" s="1"/>
  <c r="L127" i="14"/>
  <c r="L127" i="15" s="1"/>
  <c r="K127" i="15"/>
  <c r="H128" i="15"/>
  <c r="I128" i="14"/>
  <c r="I128" i="15" s="1"/>
  <c r="I122" i="14"/>
  <c r="I122" i="15" s="1"/>
  <c r="H122" i="15"/>
  <c r="R33" i="34"/>
  <c r="K129" i="15"/>
  <c r="L129" i="14"/>
  <c r="L129" i="15" s="1"/>
  <c r="K131" i="15"/>
  <c r="L131" i="14"/>
  <c r="L131" i="15" s="1"/>
  <c r="K130" i="15"/>
  <c r="L130" i="14"/>
  <c r="L130" i="15" s="1"/>
  <c r="CE120" i="15"/>
  <c r="D120" i="27"/>
  <c r="D120" i="22"/>
  <c r="H132" i="15"/>
  <c r="I132" i="14"/>
  <c r="I132" i="15" s="1"/>
  <c r="I127" i="14"/>
  <c r="I127" i="15" s="1"/>
  <c r="H127" i="15"/>
  <c r="H123" i="15"/>
  <c r="I123" i="14"/>
  <c r="I123" i="15" s="1"/>
  <c r="L128" i="14"/>
  <c r="L128" i="15" s="1"/>
  <c r="K128" i="15"/>
  <c r="K132" i="15"/>
  <c r="L132" i="14"/>
  <c r="L132" i="15" s="1"/>
  <c r="K124" i="15"/>
  <c r="L124" i="14"/>
  <c r="L124" i="15" s="1"/>
  <c r="H125" i="15"/>
  <c r="I125" i="14"/>
  <c r="I125" i="15" s="1"/>
  <c r="I133" i="14"/>
  <c r="I133" i="15" s="1"/>
  <c r="H133" i="15"/>
  <c r="I130" i="14"/>
  <c r="I130" i="15" s="1"/>
  <c r="H130" i="15"/>
  <c r="H16" i="31"/>
  <c r="I88" i="35"/>
  <c r="S16" i="35" s="1"/>
  <c r="K123" i="15"/>
  <c r="L123" i="14"/>
  <c r="L123" i="15" s="1"/>
  <c r="K125" i="15"/>
  <c r="L125" i="14"/>
  <c r="L125" i="15" s="1"/>
  <c r="L122" i="14"/>
  <c r="L122" i="15" s="1"/>
  <c r="K122" i="15"/>
  <c r="CF119" i="15"/>
  <c r="D119" i="28"/>
  <c r="D119" i="23"/>
  <c r="D119" i="33"/>
  <c r="I129" i="14"/>
  <c r="I129" i="15" s="1"/>
  <c r="H129" i="15"/>
  <c r="H131" i="15"/>
  <c r="I131" i="14"/>
  <c r="I131" i="15" s="1"/>
  <c r="H124" i="15"/>
  <c r="I124" i="14"/>
  <c r="I124" i="15" s="1"/>
  <c r="H15" i="31"/>
  <c r="E127" i="14"/>
  <c r="E132" i="14"/>
  <c r="E126" i="14"/>
  <c r="E123" i="14"/>
  <c r="E128" i="14"/>
  <c r="E130" i="14"/>
  <c r="E129" i="14"/>
  <c r="E124" i="14"/>
  <c r="E133" i="14"/>
  <c r="E125" i="14"/>
  <c r="E131" i="14"/>
  <c r="E122" i="14"/>
  <c r="H168" i="27"/>
  <c r="O168" i="27" s="1"/>
  <c r="L170" i="26"/>
  <c r="J169" i="27"/>
  <c r="Y24" i="16"/>
  <c r="Z24" i="16"/>
  <c r="AA24" i="16"/>
  <c r="AB24" i="16"/>
  <c r="AC24" i="16"/>
  <c r="AD24" i="16"/>
  <c r="AE24" i="16"/>
  <c r="AF24" i="16"/>
  <c r="AG24" i="16"/>
  <c r="AH24" i="16"/>
  <c r="AI24" i="16"/>
  <c r="AJ24" i="16"/>
  <c r="AM24" i="16"/>
  <c r="AN24" i="16"/>
  <c r="AO24" i="16"/>
  <c r="AP24" i="16"/>
  <c r="AQ24" i="16"/>
  <c r="AR24" i="16"/>
  <c r="AS24" i="16"/>
  <c r="AT24" i="16"/>
  <c r="AU24" i="16"/>
  <c r="AV24" i="16"/>
  <c r="AW24" i="16"/>
  <c r="AX24" i="16"/>
  <c r="BA24" i="16"/>
  <c r="BB24" i="16"/>
  <c r="BC24" i="16"/>
  <c r="BD24" i="16"/>
  <c r="BE24" i="16"/>
  <c r="BF24" i="16"/>
  <c r="BG24" i="16"/>
  <c r="BH24" i="16"/>
  <c r="BI24" i="16"/>
  <c r="BJ24" i="16"/>
  <c r="BK24" i="16"/>
  <c r="BL24" i="16"/>
  <c r="BO24" i="16"/>
  <c r="BP24" i="16"/>
  <c r="BQ24" i="16"/>
  <c r="BR24" i="16"/>
  <c r="BS24" i="16"/>
  <c r="BT24" i="16"/>
  <c r="BU24" i="16"/>
  <c r="BV24" i="16"/>
  <c r="BW24" i="16"/>
  <c r="BX24" i="16"/>
  <c r="BY24" i="16"/>
  <c r="BZ24" i="16"/>
  <c r="CC24" i="16"/>
  <c r="CD24" i="16"/>
  <c r="CE24" i="16"/>
  <c r="CF24" i="16"/>
  <c r="CG24" i="16"/>
  <c r="CH24" i="16"/>
  <c r="CI24" i="16"/>
  <c r="CJ24" i="16"/>
  <c r="CK24" i="16"/>
  <c r="CL24" i="16"/>
  <c r="CM24" i="16"/>
  <c r="CN24" i="16"/>
  <c r="CQ24" i="16"/>
  <c r="CR24" i="16"/>
  <c r="CS24" i="16"/>
  <c r="CT24" i="16"/>
  <c r="CU24" i="16"/>
  <c r="CV24" i="16"/>
  <c r="CW24" i="16"/>
  <c r="CX24" i="16"/>
  <c r="CY24" i="16"/>
  <c r="CZ24" i="16"/>
  <c r="DA24" i="16"/>
  <c r="DB24" i="16"/>
  <c r="DE24" i="16"/>
  <c r="DF24" i="16"/>
  <c r="DG24" i="16"/>
  <c r="DH24" i="16"/>
  <c r="DI24" i="16"/>
  <c r="DJ24" i="16"/>
  <c r="DK24" i="16"/>
  <c r="DL24" i="16"/>
  <c r="DM24" i="16"/>
  <c r="DN24" i="16"/>
  <c r="DO24" i="16"/>
  <c r="DP24" i="16"/>
  <c r="DS24" i="16"/>
  <c r="DT24" i="16"/>
  <c r="DU24" i="16"/>
  <c r="DV24" i="16"/>
  <c r="DW24" i="16"/>
  <c r="DX24" i="16"/>
  <c r="DY24" i="16"/>
  <c r="DZ24" i="16"/>
  <c r="EA24" i="16"/>
  <c r="EB24" i="16"/>
  <c r="EC24" i="16"/>
  <c r="ED24" i="16"/>
  <c r="Y5" i="16"/>
  <c r="E125" i="15" l="1"/>
  <c r="F125" i="14"/>
  <c r="F125" i="15" s="1"/>
  <c r="F130" i="14"/>
  <c r="F130" i="15" s="1"/>
  <c r="E130" i="15"/>
  <c r="E132" i="15"/>
  <c r="F132" i="14"/>
  <c r="F132" i="15" s="1"/>
  <c r="CE129" i="15"/>
  <c r="D129" i="27"/>
  <c r="D129" i="22"/>
  <c r="R129" i="22" s="1"/>
  <c r="S129" i="22" s="1"/>
  <c r="CE133" i="15"/>
  <c r="D133" i="27"/>
  <c r="D133" i="22"/>
  <c r="R133" i="22" s="1"/>
  <c r="S133" i="22" s="1"/>
  <c r="D128" i="28"/>
  <c r="D128" i="23"/>
  <c r="V128" i="23" s="1"/>
  <c r="W128" i="23" s="1"/>
  <c r="CF128" i="15"/>
  <c r="D127" i="27"/>
  <c r="CE127" i="15"/>
  <c r="D127" i="22"/>
  <c r="R127" i="22" s="1"/>
  <c r="S127" i="22" s="1"/>
  <c r="D131" i="23"/>
  <c r="V131" i="23" s="1"/>
  <c r="W131" i="23" s="1"/>
  <c r="D131" i="28"/>
  <c r="CF131" i="15"/>
  <c r="D126" i="27"/>
  <c r="CE126" i="15"/>
  <c r="D126" i="22"/>
  <c r="R126" i="22" s="1"/>
  <c r="S126" i="22" s="1"/>
  <c r="F129" i="14"/>
  <c r="F129" i="15" s="1"/>
  <c r="E129" i="15"/>
  <c r="D124" i="27"/>
  <c r="CE124" i="15"/>
  <c r="D124" i="22"/>
  <c r="R124" i="22" s="1"/>
  <c r="S124" i="22" s="1"/>
  <c r="CF125" i="15"/>
  <c r="D125" i="28"/>
  <c r="D125" i="23"/>
  <c r="V125" i="23" s="1"/>
  <c r="W125" i="23" s="1"/>
  <c r="CE128" i="15"/>
  <c r="D128" i="22"/>
  <c r="R128" i="22" s="1"/>
  <c r="S128" i="22" s="1"/>
  <c r="D128" i="27"/>
  <c r="E133" i="15"/>
  <c r="F133" i="14"/>
  <c r="F133" i="15" s="1"/>
  <c r="F128" i="14"/>
  <c r="F128" i="15" s="1"/>
  <c r="E128" i="15"/>
  <c r="F127" i="14"/>
  <c r="F127" i="15" s="1"/>
  <c r="E127" i="15"/>
  <c r="CE131" i="15"/>
  <c r="D131" i="22"/>
  <c r="R131" i="22" s="1"/>
  <c r="S131" i="22" s="1"/>
  <c r="D131" i="27"/>
  <c r="D123" i="23"/>
  <c r="V123" i="23" s="1"/>
  <c r="W123" i="23" s="1"/>
  <c r="CF123" i="15"/>
  <c r="D123" i="28"/>
  <c r="D125" i="22"/>
  <c r="R125" i="22" s="1"/>
  <c r="S125" i="22" s="1"/>
  <c r="D125" i="27"/>
  <c r="CE125" i="15"/>
  <c r="D132" i="23"/>
  <c r="V132" i="23" s="1"/>
  <c r="W132" i="23" s="1"/>
  <c r="CF132" i="15"/>
  <c r="D132" i="28"/>
  <c r="D123" i="22"/>
  <c r="R123" i="22" s="1"/>
  <c r="S123" i="22" s="1"/>
  <c r="D123" i="27"/>
  <c r="CE123" i="15"/>
  <c r="D132" i="22"/>
  <c r="R132" i="22" s="1"/>
  <c r="S132" i="22" s="1"/>
  <c r="CE132" i="15"/>
  <c r="D132" i="27"/>
  <c r="M15" i="31"/>
  <c r="N15" i="31" s="1"/>
  <c r="CF126" i="15"/>
  <c r="D126" i="28"/>
  <c r="D126" i="23"/>
  <c r="V126" i="23" s="1"/>
  <c r="W126" i="23" s="1"/>
  <c r="F131" i="14"/>
  <c r="F131" i="15" s="1"/>
  <c r="E131" i="15"/>
  <c r="E126" i="15"/>
  <c r="F126" i="14"/>
  <c r="F126" i="15" s="1"/>
  <c r="D124" i="28"/>
  <c r="D124" i="23"/>
  <c r="V124" i="23" s="1"/>
  <c r="W124" i="23" s="1"/>
  <c r="CF124" i="15"/>
  <c r="D133" i="28"/>
  <c r="D133" i="23"/>
  <c r="V133" i="23" s="1"/>
  <c r="W133" i="23" s="1"/>
  <c r="CF133" i="15"/>
  <c r="V15" i="31"/>
  <c r="F122" i="14"/>
  <c r="F122" i="15" s="1"/>
  <c r="E122" i="15"/>
  <c r="E124" i="15"/>
  <c r="F124" i="14"/>
  <c r="F124" i="15" s="1"/>
  <c r="F123" i="14"/>
  <c r="F123" i="15" s="1"/>
  <c r="E123" i="15"/>
  <c r="H17" i="31"/>
  <c r="H18" i="31" s="1"/>
  <c r="H19" i="31" s="1"/>
  <c r="H20" i="31" s="1"/>
  <c r="D122" i="28"/>
  <c r="D122" i="23"/>
  <c r="V122" i="23" s="1"/>
  <c r="W122" i="23" s="1"/>
  <c r="CF122" i="15"/>
  <c r="D130" i="22"/>
  <c r="R130" i="22" s="1"/>
  <c r="S130" i="22" s="1"/>
  <c r="D130" i="27"/>
  <c r="CE130" i="15"/>
  <c r="D130" i="23"/>
  <c r="V130" i="23" s="1"/>
  <c r="W130" i="23" s="1"/>
  <c r="CF130" i="15"/>
  <c r="D130" i="28"/>
  <c r="D129" i="28"/>
  <c r="CF129" i="15"/>
  <c r="D129" i="23"/>
  <c r="V129" i="23" s="1"/>
  <c r="W129" i="23" s="1"/>
  <c r="D122" i="27"/>
  <c r="CE122" i="15"/>
  <c r="D122" i="22"/>
  <c r="R122" i="22" s="1"/>
  <c r="S122" i="22" s="1"/>
  <c r="CF127" i="15"/>
  <c r="D127" i="23"/>
  <c r="V127" i="23" s="1"/>
  <c r="W127" i="23" s="1"/>
  <c r="D127" i="28"/>
  <c r="H169" i="27"/>
  <c r="O169" i="27" s="1"/>
  <c r="L171" i="26"/>
  <c r="J170" i="27"/>
  <c r="BM24" i="16"/>
  <c r="D15" i="31" l="1"/>
  <c r="E15" i="31" s="1"/>
  <c r="D131" i="20"/>
  <c r="V131" i="20" s="1"/>
  <c r="W131" i="20" s="1"/>
  <c r="D131" i="26"/>
  <c r="CD131" i="15"/>
  <c r="CD127" i="15"/>
  <c r="D127" i="26"/>
  <c r="D127" i="20"/>
  <c r="V127" i="20" s="1"/>
  <c r="W127" i="20" s="1"/>
  <c r="D123" i="26"/>
  <c r="D123" i="20"/>
  <c r="V123" i="20" s="1"/>
  <c r="W123" i="20" s="1"/>
  <c r="CD123" i="15"/>
  <c r="D122" i="26"/>
  <c r="D122" i="20"/>
  <c r="V122" i="20" s="1"/>
  <c r="W122" i="20" s="1"/>
  <c r="CD122" i="15"/>
  <c r="D126" i="26"/>
  <c r="D126" i="20"/>
  <c r="V126" i="20" s="1"/>
  <c r="W126" i="20" s="1"/>
  <c r="CD126" i="15"/>
  <c r="CD130" i="15"/>
  <c r="D130" i="20"/>
  <c r="V130" i="20" s="1"/>
  <c r="W130" i="20" s="1"/>
  <c r="D130" i="26"/>
  <c r="Z15" i="31"/>
  <c r="Z17" i="31" s="1"/>
  <c r="Z18" i="31" s="1"/>
  <c r="Z19" i="31" s="1"/>
  <c r="Z20" i="31" s="1"/>
  <c r="W15" i="31"/>
  <c r="CD128" i="15"/>
  <c r="D128" i="26"/>
  <c r="D128" i="20"/>
  <c r="V128" i="20" s="1"/>
  <c r="W128" i="20" s="1"/>
  <c r="CD132" i="15"/>
  <c r="D132" i="26"/>
  <c r="D132" i="20"/>
  <c r="V132" i="20" s="1"/>
  <c r="W132" i="20" s="1"/>
  <c r="CD125" i="15"/>
  <c r="D125" i="26"/>
  <c r="D125" i="20"/>
  <c r="V125" i="20" s="1"/>
  <c r="W125" i="20" s="1"/>
  <c r="D124" i="20"/>
  <c r="V124" i="20" s="1"/>
  <c r="W124" i="20" s="1"/>
  <c r="CD124" i="15"/>
  <c r="D124" i="26"/>
  <c r="D133" i="20"/>
  <c r="V133" i="20" s="1"/>
  <c r="W133" i="20" s="1"/>
  <c r="CD133" i="15"/>
  <c r="D133" i="26"/>
  <c r="D129" i="26"/>
  <c r="D129" i="20"/>
  <c r="V129" i="20" s="1"/>
  <c r="W129" i="20" s="1"/>
  <c r="CD129" i="15"/>
  <c r="H170" i="27"/>
  <c r="O170" i="27" s="1"/>
  <c r="L172" i="26"/>
  <c r="J171" i="27"/>
  <c r="L117" i="14"/>
  <c r="L117" i="15" s="1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I117" i="14"/>
  <c r="I117" i="15" s="1"/>
  <c r="CE117" i="15" s="1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7" i="15" s="1"/>
  <c r="CD117" i="15" s="1"/>
  <c r="F2" i="14"/>
  <c r="L173" i="26" l="1"/>
  <c r="J172" i="27"/>
  <c r="H171" i="27"/>
  <c r="O171" i="27" s="1"/>
  <c r="D117" i="33"/>
  <c r="CF117" i="15"/>
  <c r="B37" i="32"/>
  <c r="B36" i="32"/>
  <c r="B35" i="32"/>
  <c r="B34" i="32"/>
  <c r="B33" i="32"/>
  <c r="B28" i="32"/>
  <c r="B27" i="32"/>
  <c r="B16" i="32"/>
  <c r="K32" i="34" s="1"/>
  <c r="K40" i="34" s="1"/>
  <c r="B15" i="32"/>
  <c r="K31" i="34" s="1"/>
  <c r="K39" i="34" s="1"/>
  <c r="B14" i="32"/>
  <c r="K30" i="34" s="1"/>
  <c r="K38" i="34" s="1"/>
  <c r="B13" i="32"/>
  <c r="K29" i="34" s="1"/>
  <c r="K37" i="34" s="1"/>
  <c r="B12" i="32"/>
  <c r="K28" i="34" s="1"/>
  <c r="K36" i="34" s="1"/>
  <c r="AK6" i="31"/>
  <c r="AK7" i="31" s="1"/>
  <c r="AC6" i="31"/>
  <c r="AC7" i="31" s="1"/>
  <c r="T6" i="31"/>
  <c r="T7" i="31" s="1"/>
  <c r="L123" i="26"/>
  <c r="L124" i="26" s="1"/>
  <c r="L125" i="26" s="1"/>
  <c r="L126" i="26" s="1"/>
  <c r="L127" i="26" s="1"/>
  <c r="L128" i="26" s="1"/>
  <c r="L129" i="26" s="1"/>
  <c r="L135" i="26"/>
  <c r="L136" i="26" s="1"/>
  <c r="L137" i="26" s="1"/>
  <c r="L138" i="26" s="1"/>
  <c r="L139" i="26" s="1"/>
  <c r="L140" i="26" s="1"/>
  <c r="L141" i="26" s="1"/>
  <c r="L142" i="26" s="1"/>
  <c r="L143" i="26" s="1"/>
  <c r="L144" i="26" s="1"/>
  <c r="L145" i="26" s="1"/>
  <c r="M122" i="28"/>
  <c r="M123" i="28"/>
  <c r="M124" i="28"/>
  <c r="M125" i="28"/>
  <c r="M126" i="28"/>
  <c r="M127" i="28"/>
  <c r="M128" i="28"/>
  <c r="M129" i="28"/>
  <c r="M130" i="28"/>
  <c r="M131" i="28"/>
  <c r="M132" i="28"/>
  <c r="M133" i="28"/>
  <c r="M134" i="28"/>
  <c r="M135" i="28"/>
  <c r="M136" i="28"/>
  <c r="M137" i="28"/>
  <c r="M138" i="28"/>
  <c r="M139" i="28"/>
  <c r="M140" i="28"/>
  <c r="M141" i="28"/>
  <c r="M142" i="28"/>
  <c r="M143" i="28"/>
  <c r="M144" i="28"/>
  <c r="M145" i="28"/>
  <c r="K118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J134" i="27"/>
  <c r="H134" i="27" s="1"/>
  <c r="O134" i="27" s="1"/>
  <c r="C145" i="28"/>
  <c r="B145" i="28"/>
  <c r="C144" i="28"/>
  <c r="B144" i="28"/>
  <c r="C143" i="28"/>
  <c r="B143" i="28"/>
  <c r="C142" i="28"/>
  <c r="B142" i="28"/>
  <c r="C141" i="28"/>
  <c r="B141" i="28"/>
  <c r="C140" i="28"/>
  <c r="B140" i="28"/>
  <c r="C139" i="28"/>
  <c r="B139" i="28"/>
  <c r="C138" i="28"/>
  <c r="B138" i="28"/>
  <c r="C137" i="28"/>
  <c r="B137" i="28"/>
  <c r="C136" i="28"/>
  <c r="B136" i="28"/>
  <c r="C135" i="28"/>
  <c r="B135" i="28"/>
  <c r="C134" i="28"/>
  <c r="B134" i="28"/>
  <c r="C133" i="28"/>
  <c r="B133" i="28"/>
  <c r="C132" i="28"/>
  <c r="B132" i="28"/>
  <c r="C131" i="28"/>
  <c r="B131" i="28"/>
  <c r="C130" i="28"/>
  <c r="B130" i="28"/>
  <c r="C145" i="27"/>
  <c r="B145" i="27"/>
  <c r="C144" i="27"/>
  <c r="B144" i="27"/>
  <c r="C143" i="27"/>
  <c r="B143" i="27"/>
  <c r="C142" i="27"/>
  <c r="B142" i="27"/>
  <c r="C141" i="27"/>
  <c r="B141" i="27"/>
  <c r="C140" i="27"/>
  <c r="B140" i="27"/>
  <c r="C139" i="27"/>
  <c r="B139" i="27"/>
  <c r="C138" i="27"/>
  <c r="B138" i="27"/>
  <c r="C137" i="27"/>
  <c r="B137" i="27"/>
  <c r="C136" i="27"/>
  <c r="B136" i="27"/>
  <c r="C135" i="27"/>
  <c r="B135" i="27"/>
  <c r="C134" i="27"/>
  <c r="B134" i="27"/>
  <c r="C133" i="27"/>
  <c r="B133" i="27"/>
  <c r="C132" i="27"/>
  <c r="B132" i="27"/>
  <c r="C131" i="27"/>
  <c r="B131" i="27"/>
  <c r="C130" i="27"/>
  <c r="B130" i="27"/>
  <c r="C118" i="27"/>
  <c r="B118" i="27"/>
  <c r="M118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K134" i="26"/>
  <c r="T134" i="26" s="1"/>
  <c r="T122" i="26"/>
  <c r="B130" i="26"/>
  <c r="C130" i="26"/>
  <c r="B131" i="26"/>
  <c r="C131" i="26"/>
  <c r="B132" i="26"/>
  <c r="C132" i="26"/>
  <c r="B133" i="26"/>
  <c r="C133" i="26"/>
  <c r="B134" i="26"/>
  <c r="C134" i="26"/>
  <c r="B135" i="26"/>
  <c r="C135" i="26"/>
  <c r="B136" i="26"/>
  <c r="C136" i="26"/>
  <c r="B137" i="26"/>
  <c r="C137" i="26"/>
  <c r="B138" i="26"/>
  <c r="C138" i="26"/>
  <c r="B139" i="26"/>
  <c r="C139" i="26"/>
  <c r="B140" i="26"/>
  <c r="C140" i="26"/>
  <c r="B141" i="26"/>
  <c r="C141" i="26"/>
  <c r="B142" i="26"/>
  <c r="C142" i="26"/>
  <c r="B143" i="26"/>
  <c r="C143" i="26"/>
  <c r="B144" i="26"/>
  <c r="C144" i="26"/>
  <c r="B145" i="26"/>
  <c r="C145" i="26"/>
  <c r="C118" i="26"/>
  <c r="B118" i="26"/>
  <c r="M117" i="28"/>
  <c r="M116" i="28"/>
  <c r="M115" i="28"/>
  <c r="M114" i="28"/>
  <c r="M113" i="28"/>
  <c r="M112" i="28"/>
  <c r="M111" i="28"/>
  <c r="M110" i="28"/>
  <c r="M109" i="28"/>
  <c r="M108" i="28"/>
  <c r="M107" i="28"/>
  <c r="M106" i="28"/>
  <c r="M105" i="28"/>
  <c r="M104" i="28"/>
  <c r="M103" i="28"/>
  <c r="M102" i="28"/>
  <c r="M101" i="28"/>
  <c r="M100" i="28"/>
  <c r="M99" i="28"/>
  <c r="M98" i="28"/>
  <c r="M97" i="28"/>
  <c r="M96" i="28"/>
  <c r="M95" i="28"/>
  <c r="M94" i="28"/>
  <c r="M93" i="28"/>
  <c r="M92" i="28"/>
  <c r="M91" i="28"/>
  <c r="M90" i="28"/>
  <c r="M89" i="28"/>
  <c r="M88" i="28"/>
  <c r="M87" i="28"/>
  <c r="M86" i="28"/>
  <c r="M85" i="28"/>
  <c r="M84" i="28"/>
  <c r="M83" i="28"/>
  <c r="M82" i="28"/>
  <c r="M81" i="28"/>
  <c r="M80" i="28"/>
  <c r="M79" i="28"/>
  <c r="M78" i="28"/>
  <c r="M77" i="28"/>
  <c r="M76" i="28"/>
  <c r="M75" i="28"/>
  <c r="M74" i="28"/>
  <c r="M73" i="28"/>
  <c r="M72" i="28"/>
  <c r="M71" i="28"/>
  <c r="M70" i="28"/>
  <c r="M69" i="28"/>
  <c r="M68" i="28"/>
  <c r="M67" i="28"/>
  <c r="M66" i="28"/>
  <c r="M65" i="28"/>
  <c r="M64" i="28"/>
  <c r="M63" i="28"/>
  <c r="M62" i="28"/>
  <c r="M61" i="28"/>
  <c r="M60" i="28"/>
  <c r="M59" i="28"/>
  <c r="M58" i="28"/>
  <c r="M57" i="28"/>
  <c r="M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G15" i="28"/>
  <c r="P15" i="28" s="1"/>
  <c r="M14" i="28"/>
  <c r="M13" i="28"/>
  <c r="M12" i="28"/>
  <c r="M11" i="28"/>
  <c r="M10" i="28"/>
  <c r="M9" i="28"/>
  <c r="M8" i="28"/>
  <c r="M7" i="28"/>
  <c r="M6" i="28"/>
  <c r="M5" i="28"/>
  <c r="M4" i="28"/>
  <c r="M3" i="28"/>
  <c r="G3" i="28"/>
  <c r="P3" i="28" s="1"/>
  <c r="M2" i="28"/>
  <c r="M1" i="28"/>
  <c r="Q1" i="28"/>
  <c r="P1" i="28"/>
  <c r="K117" i="27"/>
  <c r="H117" i="27"/>
  <c r="O117" i="27" s="1"/>
  <c r="K116" i="27"/>
  <c r="H116" i="27"/>
  <c r="O116" i="27" s="1"/>
  <c r="K115" i="27"/>
  <c r="H115" i="27"/>
  <c r="O115" i="27" s="1"/>
  <c r="K114" i="27"/>
  <c r="H114" i="27"/>
  <c r="O114" i="27" s="1"/>
  <c r="K113" i="27"/>
  <c r="H113" i="27"/>
  <c r="O113" i="27" s="1"/>
  <c r="K112" i="27"/>
  <c r="H112" i="27"/>
  <c r="O112" i="27" s="1"/>
  <c r="K111" i="27"/>
  <c r="H111" i="27"/>
  <c r="O111" i="27" s="1"/>
  <c r="K110" i="27"/>
  <c r="H110" i="27"/>
  <c r="O110" i="27" s="1"/>
  <c r="K109" i="27"/>
  <c r="H109" i="27"/>
  <c r="O109" i="27" s="1"/>
  <c r="K108" i="27"/>
  <c r="H108" i="27"/>
  <c r="O108" i="27" s="1"/>
  <c r="K107" i="27"/>
  <c r="H107" i="27"/>
  <c r="O107" i="27" s="1"/>
  <c r="K106" i="27"/>
  <c r="H106" i="27"/>
  <c r="O106" i="27" s="1"/>
  <c r="K105" i="27"/>
  <c r="H105" i="27"/>
  <c r="O105" i="27" s="1"/>
  <c r="K104" i="27"/>
  <c r="H104" i="27"/>
  <c r="O104" i="27" s="1"/>
  <c r="K103" i="27"/>
  <c r="H103" i="27"/>
  <c r="O103" i="27" s="1"/>
  <c r="K102" i="27"/>
  <c r="H102" i="27"/>
  <c r="O102" i="27" s="1"/>
  <c r="K101" i="27"/>
  <c r="H101" i="27"/>
  <c r="O101" i="27" s="1"/>
  <c r="K100" i="27"/>
  <c r="H100" i="27"/>
  <c r="O100" i="27" s="1"/>
  <c r="K99" i="27"/>
  <c r="H99" i="27"/>
  <c r="O99" i="27" s="1"/>
  <c r="K98" i="27"/>
  <c r="H98" i="27"/>
  <c r="O98" i="27" s="1"/>
  <c r="K97" i="27"/>
  <c r="H97" i="27"/>
  <c r="O97" i="27" s="1"/>
  <c r="K96" i="27"/>
  <c r="H96" i="27"/>
  <c r="O96" i="27" s="1"/>
  <c r="K95" i="27"/>
  <c r="H95" i="27"/>
  <c r="O95" i="27" s="1"/>
  <c r="K94" i="27"/>
  <c r="H94" i="27"/>
  <c r="O94" i="27" s="1"/>
  <c r="K93" i="27"/>
  <c r="H93" i="27"/>
  <c r="O93" i="27" s="1"/>
  <c r="K92" i="27"/>
  <c r="H92" i="27"/>
  <c r="O92" i="27" s="1"/>
  <c r="K91" i="27"/>
  <c r="H91" i="27"/>
  <c r="O91" i="27" s="1"/>
  <c r="K90" i="27"/>
  <c r="H90" i="27"/>
  <c r="O90" i="27" s="1"/>
  <c r="K89" i="27"/>
  <c r="H89" i="27"/>
  <c r="O89" i="27" s="1"/>
  <c r="K88" i="27"/>
  <c r="H88" i="27"/>
  <c r="O88" i="27" s="1"/>
  <c r="K87" i="27"/>
  <c r="H87" i="27"/>
  <c r="O87" i="27" s="1"/>
  <c r="K86" i="27"/>
  <c r="H86" i="27"/>
  <c r="O86" i="27" s="1"/>
  <c r="K85" i="27"/>
  <c r="H85" i="27"/>
  <c r="O85" i="27" s="1"/>
  <c r="K84" i="27"/>
  <c r="H84" i="27"/>
  <c r="O84" i="27" s="1"/>
  <c r="K83" i="27"/>
  <c r="H83" i="27"/>
  <c r="O83" i="27" s="1"/>
  <c r="K82" i="27"/>
  <c r="H82" i="27"/>
  <c r="O82" i="27" s="1"/>
  <c r="K81" i="27"/>
  <c r="H81" i="27"/>
  <c r="O81" i="27" s="1"/>
  <c r="K80" i="27"/>
  <c r="H80" i="27"/>
  <c r="O80" i="27" s="1"/>
  <c r="K79" i="27"/>
  <c r="H79" i="27"/>
  <c r="O79" i="27" s="1"/>
  <c r="K78" i="27"/>
  <c r="H78" i="27"/>
  <c r="O78" i="27" s="1"/>
  <c r="K77" i="27"/>
  <c r="H77" i="27"/>
  <c r="O77" i="27" s="1"/>
  <c r="K76" i="27"/>
  <c r="H76" i="27"/>
  <c r="O76" i="27" s="1"/>
  <c r="K75" i="27"/>
  <c r="H75" i="27"/>
  <c r="O75" i="27" s="1"/>
  <c r="K74" i="27"/>
  <c r="H74" i="27"/>
  <c r="O74" i="27" s="1"/>
  <c r="K73" i="27"/>
  <c r="H73" i="27"/>
  <c r="O73" i="27" s="1"/>
  <c r="K72" i="27"/>
  <c r="H72" i="27"/>
  <c r="O72" i="27" s="1"/>
  <c r="K71" i="27"/>
  <c r="H71" i="27"/>
  <c r="O71" i="27" s="1"/>
  <c r="K70" i="27"/>
  <c r="H70" i="27"/>
  <c r="O70" i="27" s="1"/>
  <c r="K69" i="27"/>
  <c r="H69" i="27"/>
  <c r="O69" i="27" s="1"/>
  <c r="K68" i="27"/>
  <c r="H68" i="27"/>
  <c r="O68" i="27" s="1"/>
  <c r="K67" i="27"/>
  <c r="H67" i="27"/>
  <c r="O67" i="27" s="1"/>
  <c r="K66" i="27"/>
  <c r="H66" i="27"/>
  <c r="O66" i="27" s="1"/>
  <c r="K65" i="27"/>
  <c r="H65" i="27"/>
  <c r="O65" i="27" s="1"/>
  <c r="K64" i="27"/>
  <c r="H64" i="27"/>
  <c r="O64" i="27" s="1"/>
  <c r="K63" i="27"/>
  <c r="H63" i="27"/>
  <c r="O63" i="27" s="1"/>
  <c r="K62" i="27"/>
  <c r="H62" i="27"/>
  <c r="O62" i="27" s="1"/>
  <c r="K61" i="27"/>
  <c r="H61" i="27"/>
  <c r="O61" i="27" s="1"/>
  <c r="K60" i="27"/>
  <c r="H60" i="27"/>
  <c r="O60" i="27" s="1"/>
  <c r="K59" i="27"/>
  <c r="H59" i="27"/>
  <c r="O59" i="27" s="1"/>
  <c r="K58" i="27"/>
  <c r="H58" i="27"/>
  <c r="O58" i="27" s="1"/>
  <c r="K57" i="27"/>
  <c r="H57" i="27"/>
  <c r="O57" i="27" s="1"/>
  <c r="K56" i="27"/>
  <c r="H56" i="27"/>
  <c r="O56" i="27" s="1"/>
  <c r="K55" i="27"/>
  <c r="H55" i="27"/>
  <c r="O55" i="27" s="1"/>
  <c r="K54" i="27"/>
  <c r="H54" i="27"/>
  <c r="O54" i="27" s="1"/>
  <c r="K53" i="27"/>
  <c r="H53" i="27"/>
  <c r="O53" i="27" s="1"/>
  <c r="K52" i="27"/>
  <c r="H52" i="27"/>
  <c r="O52" i="27" s="1"/>
  <c r="K51" i="27"/>
  <c r="H51" i="27"/>
  <c r="O51" i="27" s="1"/>
  <c r="K50" i="27"/>
  <c r="H50" i="27"/>
  <c r="O50" i="27" s="1"/>
  <c r="K49" i="27"/>
  <c r="H49" i="27"/>
  <c r="O49" i="27" s="1"/>
  <c r="K48" i="27"/>
  <c r="H48" i="27"/>
  <c r="O48" i="27" s="1"/>
  <c r="K47" i="27"/>
  <c r="H47" i="27"/>
  <c r="O47" i="27" s="1"/>
  <c r="K46" i="27"/>
  <c r="H46" i="27"/>
  <c r="O46" i="27" s="1"/>
  <c r="K45" i="27"/>
  <c r="H45" i="27"/>
  <c r="O45" i="27" s="1"/>
  <c r="K44" i="27"/>
  <c r="H44" i="27"/>
  <c r="O44" i="27" s="1"/>
  <c r="K43" i="27"/>
  <c r="H43" i="27"/>
  <c r="O43" i="27" s="1"/>
  <c r="K42" i="27"/>
  <c r="H42" i="27"/>
  <c r="O42" i="27" s="1"/>
  <c r="K41" i="27"/>
  <c r="H41" i="27"/>
  <c r="O41" i="27" s="1"/>
  <c r="K40" i="27"/>
  <c r="H40" i="27"/>
  <c r="O40" i="27" s="1"/>
  <c r="K39" i="27"/>
  <c r="H39" i="27"/>
  <c r="O39" i="27" s="1"/>
  <c r="K38" i="27"/>
  <c r="H38" i="27"/>
  <c r="O38" i="27" s="1"/>
  <c r="K37" i="27"/>
  <c r="H37" i="27"/>
  <c r="O37" i="27" s="1"/>
  <c r="K36" i="27"/>
  <c r="H36" i="27"/>
  <c r="O36" i="27" s="1"/>
  <c r="K35" i="27"/>
  <c r="H35" i="27"/>
  <c r="O35" i="27" s="1"/>
  <c r="K34" i="27"/>
  <c r="H34" i="27"/>
  <c r="O34" i="27" s="1"/>
  <c r="K33" i="27"/>
  <c r="H33" i="27"/>
  <c r="O33" i="27" s="1"/>
  <c r="K32" i="27"/>
  <c r="H32" i="27"/>
  <c r="O32" i="27" s="1"/>
  <c r="K31" i="27"/>
  <c r="H31" i="27"/>
  <c r="O31" i="27" s="1"/>
  <c r="K30" i="27"/>
  <c r="H30" i="27"/>
  <c r="O30" i="27" s="1"/>
  <c r="K29" i="27"/>
  <c r="H29" i="27"/>
  <c r="O29" i="27" s="1"/>
  <c r="K28" i="27"/>
  <c r="H28" i="27"/>
  <c r="O28" i="27" s="1"/>
  <c r="K27" i="27"/>
  <c r="H27" i="27"/>
  <c r="O27" i="27" s="1"/>
  <c r="K26" i="27"/>
  <c r="H26" i="27"/>
  <c r="O26" i="27" s="1"/>
  <c r="K25" i="27"/>
  <c r="H25" i="27"/>
  <c r="O25" i="27" s="1"/>
  <c r="K24" i="27"/>
  <c r="H24" i="27"/>
  <c r="O24" i="27" s="1"/>
  <c r="K23" i="27"/>
  <c r="H23" i="27"/>
  <c r="O23" i="27" s="1"/>
  <c r="K22" i="27"/>
  <c r="H22" i="27"/>
  <c r="O22" i="27" s="1"/>
  <c r="K21" i="27"/>
  <c r="H21" i="27"/>
  <c r="O21" i="27" s="1"/>
  <c r="K20" i="27"/>
  <c r="H20" i="27"/>
  <c r="O20" i="27" s="1"/>
  <c r="K19" i="27"/>
  <c r="H19" i="27"/>
  <c r="O19" i="27" s="1"/>
  <c r="K18" i="27"/>
  <c r="H18" i="27"/>
  <c r="O18" i="27" s="1"/>
  <c r="K17" i="27"/>
  <c r="H17" i="27"/>
  <c r="O17" i="27" s="1"/>
  <c r="K16" i="27"/>
  <c r="H16" i="27"/>
  <c r="O16" i="27" s="1"/>
  <c r="K15" i="27"/>
  <c r="H15" i="27"/>
  <c r="O15" i="27" s="1"/>
  <c r="G15" i="27"/>
  <c r="N15" i="27" s="1"/>
  <c r="K14" i="27"/>
  <c r="H14" i="27"/>
  <c r="O14" i="27" s="1"/>
  <c r="K13" i="27"/>
  <c r="H13" i="27"/>
  <c r="O13" i="27" s="1"/>
  <c r="K12" i="27"/>
  <c r="H12" i="27"/>
  <c r="O12" i="27" s="1"/>
  <c r="K11" i="27"/>
  <c r="H11" i="27"/>
  <c r="O11" i="27" s="1"/>
  <c r="K10" i="27"/>
  <c r="H10" i="27"/>
  <c r="O10" i="27" s="1"/>
  <c r="K9" i="27"/>
  <c r="H9" i="27"/>
  <c r="O9" i="27" s="1"/>
  <c r="K8" i="27"/>
  <c r="H8" i="27"/>
  <c r="O8" i="27" s="1"/>
  <c r="K7" i="27"/>
  <c r="H7" i="27"/>
  <c r="O7" i="27" s="1"/>
  <c r="K6" i="27"/>
  <c r="H6" i="27"/>
  <c r="O6" i="27" s="1"/>
  <c r="K5" i="27"/>
  <c r="H5" i="27"/>
  <c r="O5" i="27" s="1"/>
  <c r="K4" i="27"/>
  <c r="H4" i="27"/>
  <c r="O4" i="27" s="1"/>
  <c r="K3" i="27"/>
  <c r="H3" i="27"/>
  <c r="O3" i="27" s="1"/>
  <c r="G3" i="27"/>
  <c r="N3" i="27" s="1"/>
  <c r="K2" i="27"/>
  <c r="H2" i="27"/>
  <c r="O2" i="27" s="1"/>
  <c r="K1" i="27"/>
  <c r="H1" i="27"/>
  <c r="O1" i="27" s="1"/>
  <c r="P1" i="27"/>
  <c r="G1" i="27"/>
  <c r="N1" i="27" s="1"/>
  <c r="C1" i="27"/>
  <c r="M117" i="26"/>
  <c r="M116" i="26"/>
  <c r="M115" i="26"/>
  <c r="M114" i="26"/>
  <c r="M113" i="26"/>
  <c r="M112" i="26"/>
  <c r="M111" i="26"/>
  <c r="M110" i="26"/>
  <c r="M109" i="26"/>
  <c r="M108" i="26"/>
  <c r="M107" i="26"/>
  <c r="M106" i="26"/>
  <c r="M105" i="26"/>
  <c r="M104" i="26"/>
  <c r="M103" i="26"/>
  <c r="M102" i="26"/>
  <c r="M101" i="26"/>
  <c r="M100" i="26"/>
  <c r="M99" i="26"/>
  <c r="M98" i="26"/>
  <c r="M97" i="26"/>
  <c r="M96" i="26"/>
  <c r="M95" i="26"/>
  <c r="M94" i="26"/>
  <c r="M93" i="26"/>
  <c r="M92" i="26"/>
  <c r="M91" i="26"/>
  <c r="M90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G15" i="26"/>
  <c r="P15" i="26" s="1"/>
  <c r="M14" i="26"/>
  <c r="M13" i="26"/>
  <c r="M12" i="26"/>
  <c r="M11" i="26"/>
  <c r="M10" i="26"/>
  <c r="M9" i="26"/>
  <c r="M8" i="26"/>
  <c r="M7" i="26"/>
  <c r="M6" i="26"/>
  <c r="M5" i="26"/>
  <c r="M4" i="26"/>
  <c r="M3" i="26"/>
  <c r="G3" i="26"/>
  <c r="P3" i="26" s="1"/>
  <c r="M2" i="26"/>
  <c r="M1" i="26"/>
  <c r="H1" i="26"/>
  <c r="Q1" i="26" s="1"/>
  <c r="G1" i="26"/>
  <c r="P1" i="26" s="1"/>
  <c r="C1" i="26"/>
  <c r="P5" i="25"/>
  <c r="I5" i="25"/>
  <c r="H172" i="27" l="1"/>
  <c r="O172" i="27" s="1"/>
  <c r="L174" i="26"/>
  <c r="J173" i="27"/>
  <c r="D17" i="32"/>
  <c r="AK8" i="31"/>
  <c r="K6" i="31"/>
  <c r="AC8" i="31"/>
  <c r="T8" i="31"/>
  <c r="B6" i="31"/>
  <c r="J136" i="27"/>
  <c r="J135" i="27"/>
  <c r="P6" i="25"/>
  <c r="I6" i="25"/>
  <c r="H173" i="27" l="1"/>
  <c r="O173" i="27" s="1"/>
  <c r="L175" i="26"/>
  <c r="J174" i="27"/>
  <c r="AK9" i="31"/>
  <c r="K7" i="31"/>
  <c r="AC9" i="31"/>
  <c r="T9" i="31"/>
  <c r="B7" i="31"/>
  <c r="H135" i="27"/>
  <c r="O135" i="27" s="1"/>
  <c r="H136" i="27"/>
  <c r="O136" i="27" s="1"/>
  <c r="J137" i="27"/>
  <c r="P7" i="25"/>
  <c r="I7" i="25"/>
  <c r="L176" i="26" l="1"/>
  <c r="J175" i="27"/>
  <c r="H174" i="27"/>
  <c r="O174" i="27" s="1"/>
  <c r="AK10" i="31"/>
  <c r="K8" i="31"/>
  <c r="AC10" i="31"/>
  <c r="T10" i="31"/>
  <c r="B8" i="31"/>
  <c r="H137" i="27"/>
  <c r="O137" i="27" s="1"/>
  <c r="J138" i="27"/>
  <c r="P8" i="25"/>
  <c r="I8" i="25"/>
  <c r="H175" i="27" l="1"/>
  <c r="O175" i="27" s="1"/>
  <c r="L177" i="26"/>
  <c r="J176" i="27"/>
  <c r="AK11" i="31"/>
  <c r="K9" i="31"/>
  <c r="AC11" i="31"/>
  <c r="T11" i="31"/>
  <c r="B9" i="31"/>
  <c r="H138" i="27"/>
  <c r="O138" i="27" s="1"/>
  <c r="J139" i="27"/>
  <c r="J122" i="27"/>
  <c r="P9" i="25"/>
  <c r="I9" i="25"/>
  <c r="H176" i="27" l="1"/>
  <c r="O176" i="27" s="1"/>
  <c r="L178" i="26"/>
  <c r="J177" i="27"/>
  <c r="AK12" i="31"/>
  <c r="K10" i="31"/>
  <c r="AC12" i="31"/>
  <c r="T12" i="31"/>
  <c r="B10" i="31"/>
  <c r="H139" i="27"/>
  <c r="O139" i="27" s="1"/>
  <c r="O122" i="27"/>
  <c r="J123" i="27"/>
  <c r="J140" i="27"/>
  <c r="P10" i="25"/>
  <c r="I10" i="25"/>
  <c r="H177" i="27" l="1"/>
  <c r="O177" i="27" s="1"/>
  <c r="L179" i="26"/>
  <c r="J178" i="27"/>
  <c r="AK13" i="31"/>
  <c r="K11" i="31"/>
  <c r="AC13" i="31"/>
  <c r="T13" i="31"/>
  <c r="B11" i="31"/>
  <c r="H140" i="27"/>
  <c r="O140" i="27" s="1"/>
  <c r="O123" i="27"/>
  <c r="J141" i="27"/>
  <c r="J124" i="27"/>
  <c r="P11" i="25"/>
  <c r="I11" i="25"/>
  <c r="H178" i="27" l="1"/>
  <c r="O178" i="27" s="1"/>
  <c r="L180" i="26"/>
  <c r="J179" i="27"/>
  <c r="AK16" i="31"/>
  <c r="AK17" i="31" s="1"/>
  <c r="AK18" i="31" s="1"/>
  <c r="AK19" i="31" s="1"/>
  <c r="AK20" i="31" s="1"/>
  <c r="K12" i="31"/>
  <c r="B12" i="31"/>
  <c r="O124" i="27"/>
  <c r="H141" i="27"/>
  <c r="O141" i="27" s="1"/>
  <c r="J142" i="27"/>
  <c r="J125" i="27"/>
  <c r="P12" i="25"/>
  <c r="I12" i="25"/>
  <c r="L181" i="26" l="1"/>
  <c r="J180" i="27"/>
  <c r="H179" i="27"/>
  <c r="O179" i="27" s="1"/>
  <c r="K13" i="31"/>
  <c r="B13" i="31"/>
  <c r="H142" i="27"/>
  <c r="O142" i="27" s="1"/>
  <c r="O125" i="27"/>
  <c r="J126" i="27"/>
  <c r="J143" i="27"/>
  <c r="P13" i="25"/>
  <c r="I13" i="25"/>
  <c r="H180" i="27" l="1"/>
  <c r="O180" i="27" s="1"/>
  <c r="L182" i="26"/>
  <c r="J181" i="27"/>
  <c r="K15" i="31"/>
  <c r="AC16" i="31"/>
  <c r="AC17" i="31" s="1"/>
  <c r="AC18" i="31" s="1"/>
  <c r="AC19" i="31" s="1"/>
  <c r="AC20" i="31" s="1"/>
  <c r="T16" i="31"/>
  <c r="T17" i="31" s="1"/>
  <c r="T18" i="31" s="1"/>
  <c r="T19" i="31" s="1"/>
  <c r="T20" i="31" s="1"/>
  <c r="K16" i="31"/>
  <c r="K17" i="31" s="1"/>
  <c r="K18" i="31" s="1"/>
  <c r="K19" i="31" s="1"/>
  <c r="K20" i="31" s="1"/>
  <c r="B15" i="31"/>
  <c r="B16" i="31" s="1"/>
  <c r="B17" i="31" s="1"/>
  <c r="B18" i="31" s="1"/>
  <c r="B19" i="31" s="1"/>
  <c r="B20" i="31" s="1"/>
  <c r="H143" i="27"/>
  <c r="O143" i="27" s="1"/>
  <c r="O126" i="27"/>
  <c r="J145" i="27"/>
  <c r="J144" i="27"/>
  <c r="J127" i="27"/>
  <c r="H181" i="27" l="1"/>
  <c r="O181" i="27" s="1"/>
  <c r="L183" i="26"/>
  <c r="J182" i="27"/>
  <c r="O127" i="27"/>
  <c r="H144" i="27"/>
  <c r="O144" i="27" s="1"/>
  <c r="H145" i="27"/>
  <c r="O145" i="27" s="1"/>
  <c r="J128" i="27"/>
  <c r="H182" i="27" l="1"/>
  <c r="O182" i="27" s="1"/>
  <c r="L184" i="26"/>
  <c r="J183" i="27"/>
  <c r="O128" i="27"/>
  <c r="J129" i="27"/>
  <c r="H183" i="27" l="1"/>
  <c r="O183" i="27" s="1"/>
  <c r="L185" i="26"/>
  <c r="J184" i="27"/>
  <c r="O129" i="27"/>
  <c r="H184" i="27" l="1"/>
  <c r="O184" i="27" s="1"/>
  <c r="L186" i="26"/>
  <c r="J185" i="27"/>
  <c r="O130" i="27"/>
  <c r="H185" i="27" l="1"/>
  <c r="O185" i="27" s="1"/>
  <c r="L187" i="26"/>
  <c r="J186" i="27"/>
  <c r="O131" i="27"/>
  <c r="H186" i="27" l="1"/>
  <c r="O186" i="27" s="1"/>
  <c r="L188" i="26"/>
  <c r="J187" i="27"/>
  <c r="O132" i="27"/>
  <c r="O133" i="27"/>
  <c r="H187" i="27" l="1"/>
  <c r="O187" i="27" s="1"/>
  <c r="L189" i="26"/>
  <c r="J188" i="27"/>
  <c r="Q2" i="23"/>
  <c r="Q3" i="23"/>
  <c r="Q4" i="23"/>
  <c r="Q5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Q75" i="23"/>
  <c r="Q76" i="23"/>
  <c r="Q77" i="23"/>
  <c r="Q78" i="23"/>
  <c r="Q79" i="23"/>
  <c r="Q80" i="23"/>
  <c r="Q81" i="23"/>
  <c r="Q82" i="23"/>
  <c r="Q83" i="23"/>
  <c r="Q84" i="23"/>
  <c r="Q85" i="23"/>
  <c r="Q86" i="23"/>
  <c r="Q87" i="23"/>
  <c r="Q88" i="23"/>
  <c r="Q89" i="23"/>
  <c r="Q90" i="23"/>
  <c r="Q91" i="23"/>
  <c r="Q92" i="23"/>
  <c r="Q93" i="23"/>
  <c r="Q94" i="23"/>
  <c r="Q95" i="23"/>
  <c r="Q96" i="23"/>
  <c r="Q97" i="23"/>
  <c r="Q98" i="23"/>
  <c r="Q99" i="23"/>
  <c r="Q100" i="23"/>
  <c r="Q101" i="23"/>
  <c r="Q102" i="23"/>
  <c r="Q1" i="23"/>
  <c r="M117" i="23"/>
  <c r="M116" i="23"/>
  <c r="M115" i="23"/>
  <c r="M114" i="23"/>
  <c r="M113" i="23"/>
  <c r="M112" i="23"/>
  <c r="M111" i="23"/>
  <c r="M110" i="23"/>
  <c r="M109" i="23"/>
  <c r="M108" i="23"/>
  <c r="M107" i="23"/>
  <c r="M106" i="23"/>
  <c r="M105" i="23"/>
  <c r="M104" i="23"/>
  <c r="M103" i="23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M88" i="23"/>
  <c r="M87" i="23"/>
  <c r="M86" i="23"/>
  <c r="M85" i="23"/>
  <c r="M84" i="23"/>
  <c r="M83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M62" i="23"/>
  <c r="M61" i="23"/>
  <c r="M60" i="23"/>
  <c r="M59" i="23"/>
  <c r="M58" i="23"/>
  <c r="M57" i="23"/>
  <c r="M56" i="23"/>
  <c r="M55" i="23"/>
  <c r="M54" i="23"/>
  <c r="M53" i="23"/>
  <c r="M52" i="23"/>
  <c r="M51" i="23"/>
  <c r="M50" i="23"/>
  <c r="M49" i="23"/>
  <c r="M48" i="23"/>
  <c r="M47" i="23"/>
  <c r="M46" i="23"/>
  <c r="M45" i="23"/>
  <c r="M44" i="23"/>
  <c r="M43" i="23"/>
  <c r="M42" i="23"/>
  <c r="M41" i="23"/>
  <c r="AA54" i="23"/>
  <c r="M40" i="23"/>
  <c r="M39" i="23"/>
  <c r="M38" i="23"/>
  <c r="AC52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G15" i="23"/>
  <c r="P15" i="23" s="1"/>
  <c r="M14" i="23"/>
  <c r="M13" i="23"/>
  <c r="M12" i="23"/>
  <c r="M11" i="23"/>
  <c r="M10" i="23"/>
  <c r="M9" i="23"/>
  <c r="M8" i="23"/>
  <c r="M7" i="23"/>
  <c r="M6" i="23"/>
  <c r="M5" i="23"/>
  <c r="M4" i="23"/>
  <c r="M3" i="23"/>
  <c r="G3" i="23"/>
  <c r="P3" i="23" s="1"/>
  <c r="M1" i="23"/>
  <c r="G1" i="23"/>
  <c r="P1" i="23" s="1"/>
  <c r="C1" i="23"/>
  <c r="H3" i="22"/>
  <c r="O3" i="22" s="1"/>
  <c r="H4" i="22"/>
  <c r="O4" i="22" s="1"/>
  <c r="H5" i="22"/>
  <c r="O5" i="22" s="1"/>
  <c r="H6" i="22"/>
  <c r="O6" i="22" s="1"/>
  <c r="H7" i="22"/>
  <c r="O7" i="22" s="1"/>
  <c r="H8" i="22"/>
  <c r="O8" i="22" s="1"/>
  <c r="H9" i="22"/>
  <c r="O9" i="22" s="1"/>
  <c r="H10" i="22"/>
  <c r="O10" i="22" s="1"/>
  <c r="H11" i="22"/>
  <c r="O11" i="22" s="1"/>
  <c r="H12" i="22"/>
  <c r="O12" i="22" s="1"/>
  <c r="H13" i="22"/>
  <c r="O13" i="22" s="1"/>
  <c r="H14" i="22"/>
  <c r="O14" i="22" s="1"/>
  <c r="H15" i="22"/>
  <c r="O15" i="22" s="1"/>
  <c r="H16" i="22"/>
  <c r="O16" i="22" s="1"/>
  <c r="H17" i="22"/>
  <c r="O17" i="22" s="1"/>
  <c r="H18" i="22"/>
  <c r="O18" i="22" s="1"/>
  <c r="H19" i="22"/>
  <c r="O19" i="22" s="1"/>
  <c r="H20" i="22"/>
  <c r="O20" i="22" s="1"/>
  <c r="H21" i="22"/>
  <c r="O21" i="22" s="1"/>
  <c r="H22" i="22"/>
  <c r="O22" i="22" s="1"/>
  <c r="H23" i="22"/>
  <c r="O23" i="22" s="1"/>
  <c r="H24" i="22"/>
  <c r="O24" i="22" s="1"/>
  <c r="H25" i="22"/>
  <c r="O25" i="22" s="1"/>
  <c r="H26" i="22"/>
  <c r="O26" i="22" s="1"/>
  <c r="H27" i="22"/>
  <c r="O27" i="22" s="1"/>
  <c r="H28" i="22"/>
  <c r="O28" i="22" s="1"/>
  <c r="H29" i="22"/>
  <c r="O29" i="22" s="1"/>
  <c r="H30" i="22"/>
  <c r="O30" i="22" s="1"/>
  <c r="H31" i="22"/>
  <c r="O31" i="22" s="1"/>
  <c r="H32" i="22"/>
  <c r="O32" i="22" s="1"/>
  <c r="H33" i="22"/>
  <c r="O33" i="22" s="1"/>
  <c r="H34" i="22"/>
  <c r="O34" i="22" s="1"/>
  <c r="H35" i="22"/>
  <c r="O35" i="22" s="1"/>
  <c r="H36" i="22"/>
  <c r="O36" i="22" s="1"/>
  <c r="H37" i="22"/>
  <c r="O37" i="22" s="1"/>
  <c r="H38" i="22"/>
  <c r="O38" i="22" s="1"/>
  <c r="H39" i="22"/>
  <c r="O39" i="22" s="1"/>
  <c r="H40" i="22"/>
  <c r="O40" i="22" s="1"/>
  <c r="H41" i="22"/>
  <c r="O41" i="22" s="1"/>
  <c r="H42" i="22"/>
  <c r="O42" i="22" s="1"/>
  <c r="H43" i="22"/>
  <c r="O43" i="22" s="1"/>
  <c r="H44" i="22"/>
  <c r="O44" i="22" s="1"/>
  <c r="H45" i="22"/>
  <c r="O45" i="22" s="1"/>
  <c r="H46" i="22"/>
  <c r="O46" i="22" s="1"/>
  <c r="H47" i="22"/>
  <c r="O47" i="22" s="1"/>
  <c r="H48" i="22"/>
  <c r="O48" i="22" s="1"/>
  <c r="H49" i="22"/>
  <c r="O49" i="22" s="1"/>
  <c r="H50" i="22"/>
  <c r="O50" i="22" s="1"/>
  <c r="H51" i="22"/>
  <c r="O51" i="22" s="1"/>
  <c r="H52" i="22"/>
  <c r="O52" i="22" s="1"/>
  <c r="H53" i="22"/>
  <c r="O53" i="22" s="1"/>
  <c r="H54" i="22"/>
  <c r="O54" i="22" s="1"/>
  <c r="H55" i="22"/>
  <c r="O55" i="22" s="1"/>
  <c r="H56" i="22"/>
  <c r="O56" i="22" s="1"/>
  <c r="H57" i="22"/>
  <c r="O57" i="22" s="1"/>
  <c r="H58" i="22"/>
  <c r="O58" i="22" s="1"/>
  <c r="H59" i="22"/>
  <c r="O59" i="22" s="1"/>
  <c r="H60" i="22"/>
  <c r="O60" i="22" s="1"/>
  <c r="H61" i="22"/>
  <c r="O61" i="22" s="1"/>
  <c r="H62" i="22"/>
  <c r="O62" i="22" s="1"/>
  <c r="H63" i="22"/>
  <c r="O63" i="22" s="1"/>
  <c r="H64" i="22"/>
  <c r="O64" i="22" s="1"/>
  <c r="H65" i="22"/>
  <c r="O65" i="22" s="1"/>
  <c r="H66" i="22"/>
  <c r="O66" i="22" s="1"/>
  <c r="H67" i="22"/>
  <c r="O67" i="22" s="1"/>
  <c r="H68" i="22"/>
  <c r="O68" i="22" s="1"/>
  <c r="H69" i="22"/>
  <c r="O69" i="22" s="1"/>
  <c r="H70" i="22"/>
  <c r="O70" i="22" s="1"/>
  <c r="H71" i="22"/>
  <c r="O71" i="22" s="1"/>
  <c r="H72" i="22"/>
  <c r="O72" i="22" s="1"/>
  <c r="H73" i="22"/>
  <c r="O73" i="22" s="1"/>
  <c r="H74" i="22"/>
  <c r="O74" i="22" s="1"/>
  <c r="H75" i="22"/>
  <c r="O75" i="22" s="1"/>
  <c r="H76" i="22"/>
  <c r="O76" i="22" s="1"/>
  <c r="H77" i="22"/>
  <c r="O77" i="22" s="1"/>
  <c r="H78" i="22"/>
  <c r="O78" i="22" s="1"/>
  <c r="H79" i="22"/>
  <c r="O79" i="22" s="1"/>
  <c r="H80" i="22"/>
  <c r="O80" i="22" s="1"/>
  <c r="H81" i="22"/>
  <c r="O81" i="22" s="1"/>
  <c r="H82" i="22"/>
  <c r="O82" i="22" s="1"/>
  <c r="H83" i="22"/>
  <c r="O83" i="22" s="1"/>
  <c r="H84" i="22"/>
  <c r="O84" i="22" s="1"/>
  <c r="H85" i="22"/>
  <c r="O85" i="22" s="1"/>
  <c r="H86" i="22"/>
  <c r="O86" i="22" s="1"/>
  <c r="H87" i="22"/>
  <c r="O87" i="22" s="1"/>
  <c r="H88" i="22"/>
  <c r="O88" i="22" s="1"/>
  <c r="H89" i="22"/>
  <c r="O89" i="22" s="1"/>
  <c r="H90" i="22"/>
  <c r="O90" i="22" s="1"/>
  <c r="H91" i="22"/>
  <c r="O91" i="22" s="1"/>
  <c r="H92" i="22"/>
  <c r="O92" i="22" s="1"/>
  <c r="H93" i="22"/>
  <c r="O93" i="22" s="1"/>
  <c r="H94" i="22"/>
  <c r="O94" i="22" s="1"/>
  <c r="H95" i="22"/>
  <c r="O95" i="22" s="1"/>
  <c r="H96" i="22"/>
  <c r="O96" i="22" s="1"/>
  <c r="H97" i="22"/>
  <c r="O97" i="22" s="1"/>
  <c r="H98" i="22"/>
  <c r="O98" i="22" s="1"/>
  <c r="H99" i="22"/>
  <c r="O99" i="22" s="1"/>
  <c r="H100" i="22"/>
  <c r="O100" i="22" s="1"/>
  <c r="H101" i="22"/>
  <c r="O101" i="22" s="1"/>
  <c r="H102" i="22"/>
  <c r="O102" i="22" s="1"/>
  <c r="H103" i="22"/>
  <c r="O103" i="22" s="1"/>
  <c r="H104" i="22"/>
  <c r="O104" i="22" s="1"/>
  <c r="H105" i="22"/>
  <c r="O105" i="22" s="1"/>
  <c r="H106" i="22"/>
  <c r="O106" i="22" s="1"/>
  <c r="H107" i="22"/>
  <c r="O107" i="22" s="1"/>
  <c r="H108" i="22"/>
  <c r="O108" i="22" s="1"/>
  <c r="H109" i="22"/>
  <c r="O109" i="22" s="1"/>
  <c r="O110" i="22"/>
  <c r="O111" i="22"/>
  <c r="O112" i="22"/>
  <c r="O113" i="22"/>
  <c r="O114" i="22"/>
  <c r="O115" i="22"/>
  <c r="O116" i="22"/>
  <c r="O117" i="22"/>
  <c r="H1" i="22"/>
  <c r="O1" i="22" s="1"/>
  <c r="K117" i="22"/>
  <c r="K116" i="22"/>
  <c r="K115" i="22"/>
  <c r="K114" i="22"/>
  <c r="K113" i="22"/>
  <c r="K112" i="22"/>
  <c r="K111" i="22"/>
  <c r="K110" i="22"/>
  <c r="K109" i="22"/>
  <c r="K108" i="22"/>
  <c r="K107" i="22"/>
  <c r="K106" i="22"/>
  <c r="K105" i="22"/>
  <c r="K104" i="22"/>
  <c r="K103" i="22"/>
  <c r="K102" i="22"/>
  <c r="K101" i="22"/>
  <c r="K100" i="22"/>
  <c r="K99" i="22"/>
  <c r="K98" i="22"/>
  <c r="K97" i="22"/>
  <c r="K96" i="22"/>
  <c r="K95" i="22"/>
  <c r="K94" i="22"/>
  <c r="K93" i="22"/>
  <c r="K92" i="22"/>
  <c r="K91" i="22"/>
  <c r="K90" i="22"/>
  <c r="K89" i="22"/>
  <c r="K88" i="22"/>
  <c r="K87" i="22"/>
  <c r="K86" i="22"/>
  <c r="K85" i="22"/>
  <c r="K84" i="22"/>
  <c r="K83" i="22"/>
  <c r="K82" i="22"/>
  <c r="K81" i="22"/>
  <c r="K80" i="22"/>
  <c r="K79" i="22"/>
  <c r="K78" i="22"/>
  <c r="K77" i="22"/>
  <c r="K76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W54" i="22"/>
  <c r="W55" i="22" s="1"/>
  <c r="K40" i="22"/>
  <c r="K39" i="22"/>
  <c r="K38" i="22"/>
  <c r="Y52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G15" i="22"/>
  <c r="N15" i="22" s="1"/>
  <c r="K14" i="22"/>
  <c r="K13" i="22"/>
  <c r="K12" i="22"/>
  <c r="K11" i="22"/>
  <c r="K10" i="22"/>
  <c r="K9" i="22"/>
  <c r="K8" i="22"/>
  <c r="K7" i="22"/>
  <c r="K6" i="22"/>
  <c r="K5" i="22"/>
  <c r="K4" i="22"/>
  <c r="K3" i="22"/>
  <c r="G3" i="22"/>
  <c r="N3" i="22" s="1"/>
  <c r="K2" i="22"/>
  <c r="K1" i="22"/>
  <c r="P1" i="22"/>
  <c r="G1" i="22"/>
  <c r="N1" i="22" s="1"/>
  <c r="C1" i="22"/>
  <c r="H188" i="27" l="1"/>
  <c r="O188" i="27" s="1"/>
  <c r="L190" i="26"/>
  <c r="J189" i="27"/>
  <c r="B5" i="25"/>
  <c r="AA55" i="23"/>
  <c r="AD52" i="23"/>
  <c r="Z52" i="22"/>
  <c r="W56" i="22"/>
  <c r="L191" i="26" l="1"/>
  <c r="J190" i="27"/>
  <c r="H189" i="27"/>
  <c r="O189" i="27" s="1"/>
  <c r="B6" i="25"/>
  <c r="AA56" i="23"/>
  <c r="AE52" i="23"/>
  <c r="W57" i="22"/>
  <c r="AA52" i="22"/>
  <c r="H190" i="27" l="1"/>
  <c r="O190" i="27" s="1"/>
  <c r="L192" i="26"/>
  <c r="J191" i="27"/>
  <c r="B7" i="25"/>
  <c r="AF52" i="23"/>
  <c r="AA57" i="23"/>
  <c r="AB52" i="22"/>
  <c r="W58" i="22"/>
  <c r="L193" i="26" l="1"/>
  <c r="J193" i="27" s="1"/>
  <c r="J192" i="27"/>
  <c r="H191" i="27"/>
  <c r="O191" i="27" s="1"/>
  <c r="B8" i="25"/>
  <c r="AA58" i="23"/>
  <c r="AG52" i="23"/>
  <c r="W59" i="22"/>
  <c r="AC52" i="22"/>
  <c r="H192" i="27" l="1"/>
  <c r="O192" i="27" s="1"/>
  <c r="H193" i="27"/>
  <c r="O193" i="27" s="1"/>
  <c r="B9" i="25"/>
  <c r="AH52" i="23"/>
  <c r="AA59" i="23"/>
  <c r="W60" i="22"/>
  <c r="AD52" i="22"/>
  <c r="B10" i="25" l="1"/>
  <c r="AA60" i="23"/>
  <c r="AI52" i="23"/>
  <c r="W61" i="22"/>
  <c r="AE52" i="22"/>
  <c r="B11" i="25" l="1"/>
  <c r="AJ52" i="23"/>
  <c r="AA61" i="23"/>
  <c r="AF52" i="22"/>
  <c r="W62" i="22"/>
  <c r="B12" i="25" l="1"/>
  <c r="AK52" i="23"/>
  <c r="AA62" i="23"/>
  <c r="AG52" i="22"/>
  <c r="D74" i="15"/>
  <c r="EG194" i="16" s="1"/>
  <c r="D75" i="15"/>
  <c r="EG195" i="16" s="1"/>
  <c r="D76" i="15"/>
  <c r="EG196" i="16" s="1"/>
  <c r="D77" i="15"/>
  <c r="EG197" i="16" s="1"/>
  <c r="D78" i="15"/>
  <c r="EG198" i="16" s="1"/>
  <c r="D79" i="15"/>
  <c r="EG199" i="16" s="1"/>
  <c r="D80" i="15"/>
  <c r="EG200" i="16" s="1"/>
  <c r="D81" i="15"/>
  <c r="EG201" i="16" s="1"/>
  <c r="D82" i="15"/>
  <c r="EG202" i="16" s="1"/>
  <c r="D83" i="15"/>
  <c r="EG203" i="16" s="1"/>
  <c r="D84" i="15"/>
  <c r="EG204" i="16" s="1"/>
  <c r="D85" i="15"/>
  <c r="EG205" i="16" s="1"/>
  <c r="D86" i="15"/>
  <c r="EG206" i="16" s="1"/>
  <c r="D87" i="15"/>
  <c r="EG207" i="16" s="1"/>
  <c r="D88" i="15"/>
  <c r="EG208" i="16" s="1"/>
  <c r="D89" i="15"/>
  <c r="EG209" i="16" s="1"/>
  <c r="D90" i="15"/>
  <c r="EG210" i="16" s="1"/>
  <c r="D91" i="15"/>
  <c r="EG211" i="16" s="1"/>
  <c r="D92" i="15"/>
  <c r="EG212" i="16" s="1"/>
  <c r="D93" i="15"/>
  <c r="EG213" i="16" s="1"/>
  <c r="D94" i="15"/>
  <c r="EG214" i="16" s="1"/>
  <c r="D95" i="15"/>
  <c r="EG215" i="16" s="1"/>
  <c r="D96" i="15"/>
  <c r="EG216" i="16" s="1"/>
  <c r="D97" i="15"/>
  <c r="EG217" i="16" s="1"/>
  <c r="D98" i="15"/>
  <c r="EG218" i="16" s="1"/>
  <c r="D99" i="15"/>
  <c r="EG219" i="16" s="1"/>
  <c r="D100" i="15"/>
  <c r="EG220" i="16" s="1"/>
  <c r="D101" i="15"/>
  <c r="EG221" i="16" s="1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106" i="20"/>
  <c r="M107" i="20"/>
  <c r="M108" i="20"/>
  <c r="M109" i="20"/>
  <c r="M110" i="20"/>
  <c r="M111" i="20"/>
  <c r="M112" i="20"/>
  <c r="M113" i="20"/>
  <c r="M114" i="20"/>
  <c r="M115" i="20"/>
  <c r="M116" i="20"/>
  <c r="M117" i="20"/>
  <c r="M2" i="20"/>
  <c r="M3" i="20"/>
  <c r="M4" i="20"/>
  <c r="M5" i="20"/>
  <c r="M6" i="20"/>
  <c r="M7" i="20"/>
  <c r="M8" i="20"/>
  <c r="M9" i="20"/>
  <c r="M1" i="20"/>
  <c r="G3" i="20"/>
  <c r="P3" i="20" s="1"/>
  <c r="G15" i="20"/>
  <c r="P15" i="20" s="1"/>
  <c r="H1" i="20"/>
  <c r="Q1" i="20" s="1"/>
  <c r="G1" i="20"/>
  <c r="P1" i="20" s="1"/>
  <c r="C1" i="20"/>
  <c r="H6" i="19"/>
  <c r="R5" i="18"/>
  <c r="R6" i="18" s="1"/>
  <c r="R7" i="18" s="1"/>
  <c r="R8" i="18" s="1"/>
  <c r="R9" i="18" s="1"/>
  <c r="R10" i="18" s="1"/>
  <c r="R11" i="18" s="1"/>
  <c r="R12" i="18" s="1"/>
  <c r="N5" i="18"/>
  <c r="N6" i="18" s="1"/>
  <c r="N7" i="18" s="1"/>
  <c r="N8" i="18" s="1"/>
  <c r="N9" i="18" s="1"/>
  <c r="N10" i="18" s="1"/>
  <c r="N11" i="18" s="1"/>
  <c r="N12" i="18" s="1"/>
  <c r="N15" i="18" s="1"/>
  <c r="J5" i="18"/>
  <c r="J6" i="18" s="1"/>
  <c r="J7" i="18" s="1"/>
  <c r="J8" i="18" s="1"/>
  <c r="J9" i="18" s="1"/>
  <c r="J10" i="18" s="1"/>
  <c r="J11" i="18" s="1"/>
  <c r="J12" i="18" s="1"/>
  <c r="J15" i="18" s="1"/>
  <c r="B6" i="19"/>
  <c r="B13" i="25" l="1"/>
  <c r="AL52" i="23"/>
  <c r="AH52" i="22"/>
  <c r="H7" i="19"/>
  <c r="F5" i="18"/>
  <c r="B5" i="18"/>
  <c r="B7" i="19"/>
  <c r="AM52" i="23" l="1"/>
  <c r="AI52" i="22"/>
  <c r="H8" i="19"/>
  <c r="R15" i="18"/>
  <c r="F6" i="18"/>
  <c r="B8" i="19"/>
  <c r="B6" i="18"/>
  <c r="H9" i="19" l="1"/>
  <c r="F7" i="18"/>
  <c r="B9" i="19"/>
  <c r="B7" i="18"/>
  <c r="H10" i="19" l="1"/>
  <c r="F8" i="18"/>
  <c r="B8" i="18"/>
  <c r="B10" i="19"/>
  <c r="H11" i="19" l="1"/>
  <c r="F9" i="18"/>
  <c r="B11" i="19"/>
  <c r="B9" i="18"/>
  <c r="H12" i="19" l="1"/>
  <c r="F10" i="18"/>
  <c r="B12" i="19"/>
  <c r="B10" i="18"/>
  <c r="H13" i="19" l="1"/>
  <c r="H14" i="19" s="1"/>
  <c r="H15" i="19" s="1"/>
  <c r="J15" i="19" s="1"/>
  <c r="F11" i="18"/>
  <c r="B13" i="19"/>
  <c r="B11" i="18"/>
  <c r="I22" i="32" l="1"/>
  <c r="B14" i="19"/>
  <c r="F12" i="18"/>
  <c r="B12" i="18"/>
  <c r="B15" i="19" l="1"/>
  <c r="F13" i="18"/>
  <c r="H33" i="32"/>
  <c r="D15" i="19" l="1"/>
  <c r="F15" i="18"/>
  <c r="B15" i="18"/>
  <c r="I21" i="32" l="1"/>
  <c r="E15" i="19"/>
  <c r="AR63" i="15"/>
  <c r="G63" i="33" s="1"/>
  <c r="P63" i="33" s="1"/>
  <c r="AR51" i="15"/>
  <c r="G51" i="33" s="1"/>
  <c r="P51" i="33" s="1"/>
  <c r="AR27" i="15"/>
  <c r="G27" i="33" s="1"/>
  <c r="P27" i="33" s="1"/>
  <c r="BH25" i="15"/>
  <c r="BH37" i="15" s="1"/>
  <c r="BH49" i="15" s="1"/>
  <c r="BH61" i="15" s="1"/>
  <c r="BH73" i="15" s="1"/>
  <c r="BH85" i="15" s="1"/>
  <c r="BH97" i="15" s="1"/>
  <c r="BH109" i="15" s="1"/>
  <c r="BH121" i="15" s="1"/>
  <c r="BF25" i="15"/>
  <c r="BE25" i="15"/>
  <c r="BE37" i="15" s="1"/>
  <c r="BE49" i="15" s="1"/>
  <c r="BE61" i="15" s="1"/>
  <c r="BE73" i="15" s="1"/>
  <c r="BE85" i="15" s="1"/>
  <c r="BE97" i="15" s="1"/>
  <c r="BE109" i="15" s="1"/>
  <c r="BE121" i="15" s="1"/>
  <c r="BD25" i="15"/>
  <c r="BD37" i="15" s="1"/>
  <c r="BD49" i="15" s="1"/>
  <c r="BD61" i="15" s="1"/>
  <c r="BD73" i="15" s="1"/>
  <c r="BD85" i="15" s="1"/>
  <c r="BD97" i="15" s="1"/>
  <c r="BD109" i="15" s="1"/>
  <c r="BD121" i="15" s="1"/>
  <c r="BC25" i="15"/>
  <c r="BC37" i="15" s="1"/>
  <c r="BC49" i="15" s="1"/>
  <c r="BC61" i="15" s="1"/>
  <c r="BC73" i="15" s="1"/>
  <c r="BC85" i="15" s="1"/>
  <c r="BC97" i="15" s="1"/>
  <c r="BC109" i="15" s="1"/>
  <c r="BC121" i="15" s="1"/>
  <c r="BB25" i="15"/>
  <c r="BB37" i="15" s="1"/>
  <c r="BB49" i="15" s="1"/>
  <c r="BB61" i="15" s="1"/>
  <c r="BB73" i="15" s="1"/>
  <c r="BB85" i="15" s="1"/>
  <c r="BB97" i="15" s="1"/>
  <c r="BB109" i="15" s="1"/>
  <c r="BB121" i="15" s="1"/>
  <c r="BA25" i="15"/>
  <c r="BA37" i="15" s="1"/>
  <c r="BA49" i="15" s="1"/>
  <c r="BA61" i="15" s="1"/>
  <c r="BA73" i="15" s="1"/>
  <c r="BA85" i="15" s="1"/>
  <c r="BA97" i="15" s="1"/>
  <c r="BA109" i="15" s="1"/>
  <c r="BA121" i="15" s="1"/>
  <c r="AZ25" i="15"/>
  <c r="AZ37" i="15" s="1"/>
  <c r="AZ49" i="15" s="1"/>
  <c r="AZ61" i="15" s="1"/>
  <c r="AZ73" i="15" s="1"/>
  <c r="AZ85" i="15" s="1"/>
  <c r="AZ97" i="15" s="1"/>
  <c r="AZ109" i="15" s="1"/>
  <c r="AZ121" i="15" s="1"/>
  <c r="AY25" i="15"/>
  <c r="AY37" i="15" s="1"/>
  <c r="AY49" i="15" s="1"/>
  <c r="AY61" i="15" s="1"/>
  <c r="AY73" i="15" s="1"/>
  <c r="AY85" i="15" s="1"/>
  <c r="AY97" i="15" s="1"/>
  <c r="AY109" i="15" s="1"/>
  <c r="AY121" i="15" s="1"/>
  <c r="AX25" i="15"/>
  <c r="AX37" i="15" s="1"/>
  <c r="AX49" i="15" s="1"/>
  <c r="AX61" i="15" s="1"/>
  <c r="AX73" i="15" s="1"/>
  <c r="AX85" i="15" s="1"/>
  <c r="AX97" i="15" s="1"/>
  <c r="AX109" i="15" s="1"/>
  <c r="AX121" i="15" s="1"/>
  <c r="AW25" i="15"/>
  <c r="AW37" i="15" s="1"/>
  <c r="AW49" i="15" s="1"/>
  <c r="AW61" i="15" s="1"/>
  <c r="AW73" i="15" s="1"/>
  <c r="AW85" i="15" s="1"/>
  <c r="AW97" i="15" s="1"/>
  <c r="AW109" i="15" s="1"/>
  <c r="AW121" i="15" s="1"/>
  <c r="AV25" i="15"/>
  <c r="AV37" i="15" s="1"/>
  <c r="AV49" i="15" s="1"/>
  <c r="AV61" i="15" s="1"/>
  <c r="AV73" i="15" s="1"/>
  <c r="AV85" i="15" s="1"/>
  <c r="AV97" i="15" s="1"/>
  <c r="AV109" i="15" s="1"/>
  <c r="AV121" i="15" s="1"/>
  <c r="AU25" i="15"/>
  <c r="AU37" i="15" s="1"/>
  <c r="AU49" i="15" s="1"/>
  <c r="AU61" i="15" s="1"/>
  <c r="AU73" i="15" s="1"/>
  <c r="AU85" i="15" s="1"/>
  <c r="AU97" i="15" s="1"/>
  <c r="AU109" i="15" s="1"/>
  <c r="AU121" i="15" s="1"/>
  <c r="BH24" i="15"/>
  <c r="BH36" i="15" s="1"/>
  <c r="BH48" i="15" s="1"/>
  <c r="BH60" i="15" s="1"/>
  <c r="BH72" i="15" s="1"/>
  <c r="BH84" i="15" s="1"/>
  <c r="BH96" i="15" s="1"/>
  <c r="BH108" i="15" s="1"/>
  <c r="BH120" i="15" s="1"/>
  <c r="BG24" i="15"/>
  <c r="BG36" i="15" s="1"/>
  <c r="BG48" i="15" s="1"/>
  <c r="BG60" i="15" s="1"/>
  <c r="BG72" i="15" s="1"/>
  <c r="BG84" i="15" s="1"/>
  <c r="BG96" i="15" s="1"/>
  <c r="BG108" i="15" s="1"/>
  <c r="BG120" i="15" s="1"/>
  <c r="BI120" i="15" s="1"/>
  <c r="BF24" i="15"/>
  <c r="BE24" i="15"/>
  <c r="BE36" i="15" s="1"/>
  <c r="BE48" i="15" s="1"/>
  <c r="BE60" i="15" s="1"/>
  <c r="BE72" i="15" s="1"/>
  <c r="BE84" i="15" s="1"/>
  <c r="BE96" i="15" s="1"/>
  <c r="BE108" i="15" s="1"/>
  <c r="BE120" i="15" s="1"/>
  <c r="BD24" i="15"/>
  <c r="BD36" i="15" s="1"/>
  <c r="BD48" i="15" s="1"/>
  <c r="BD60" i="15" s="1"/>
  <c r="BD72" i="15" s="1"/>
  <c r="BD84" i="15" s="1"/>
  <c r="BD96" i="15" s="1"/>
  <c r="BD108" i="15" s="1"/>
  <c r="BD120" i="15" s="1"/>
  <c r="BC24" i="15"/>
  <c r="BC36" i="15" s="1"/>
  <c r="BC48" i="15" s="1"/>
  <c r="BC60" i="15" s="1"/>
  <c r="BC72" i="15" s="1"/>
  <c r="BC84" i="15" s="1"/>
  <c r="BC96" i="15" s="1"/>
  <c r="BC108" i="15" s="1"/>
  <c r="BC120" i="15" s="1"/>
  <c r="BB24" i="15"/>
  <c r="BB36" i="15" s="1"/>
  <c r="BB48" i="15" s="1"/>
  <c r="BB60" i="15" s="1"/>
  <c r="BB72" i="15" s="1"/>
  <c r="BB84" i="15" s="1"/>
  <c r="BB96" i="15" s="1"/>
  <c r="BB108" i="15" s="1"/>
  <c r="BB120" i="15" s="1"/>
  <c r="BA24" i="15"/>
  <c r="BA36" i="15" s="1"/>
  <c r="BA48" i="15" s="1"/>
  <c r="BA60" i="15" s="1"/>
  <c r="BA72" i="15" s="1"/>
  <c r="BA84" i="15" s="1"/>
  <c r="BA96" i="15" s="1"/>
  <c r="BA108" i="15" s="1"/>
  <c r="BA120" i="15" s="1"/>
  <c r="AZ24" i="15"/>
  <c r="AZ36" i="15" s="1"/>
  <c r="AZ48" i="15" s="1"/>
  <c r="AZ60" i="15" s="1"/>
  <c r="AZ72" i="15" s="1"/>
  <c r="AZ84" i="15" s="1"/>
  <c r="AZ96" i="15" s="1"/>
  <c r="AZ108" i="15" s="1"/>
  <c r="AZ120" i="15" s="1"/>
  <c r="AY24" i="15"/>
  <c r="AY36" i="15" s="1"/>
  <c r="AY48" i="15" s="1"/>
  <c r="AY60" i="15" s="1"/>
  <c r="AY72" i="15" s="1"/>
  <c r="AY84" i="15" s="1"/>
  <c r="AY96" i="15" s="1"/>
  <c r="AY108" i="15" s="1"/>
  <c r="AY120" i="15" s="1"/>
  <c r="AX24" i="15"/>
  <c r="AX36" i="15" s="1"/>
  <c r="AX48" i="15" s="1"/>
  <c r="AX60" i="15" s="1"/>
  <c r="AX72" i="15" s="1"/>
  <c r="AX84" i="15" s="1"/>
  <c r="AX96" i="15" s="1"/>
  <c r="AX108" i="15" s="1"/>
  <c r="AX120" i="15" s="1"/>
  <c r="AW24" i="15"/>
  <c r="AW36" i="15" s="1"/>
  <c r="AW48" i="15" s="1"/>
  <c r="AW60" i="15" s="1"/>
  <c r="AW72" i="15" s="1"/>
  <c r="AW84" i="15" s="1"/>
  <c r="AW96" i="15" s="1"/>
  <c r="AW108" i="15" s="1"/>
  <c r="AW120" i="15" s="1"/>
  <c r="AV24" i="15"/>
  <c r="AV36" i="15" s="1"/>
  <c r="AV48" i="15" s="1"/>
  <c r="AV60" i="15" s="1"/>
  <c r="AV72" i="15" s="1"/>
  <c r="AV84" i="15" s="1"/>
  <c r="AV96" i="15" s="1"/>
  <c r="AV108" i="15" s="1"/>
  <c r="AV120" i="15" s="1"/>
  <c r="AU24" i="15"/>
  <c r="AU36" i="15" s="1"/>
  <c r="AU48" i="15" s="1"/>
  <c r="AU60" i="15" s="1"/>
  <c r="AU72" i="15" s="1"/>
  <c r="AU84" i="15" s="1"/>
  <c r="AU96" i="15" s="1"/>
  <c r="AU108" i="15" s="1"/>
  <c r="AU120" i="15" s="1"/>
  <c r="BH23" i="15"/>
  <c r="BH35" i="15" s="1"/>
  <c r="BH47" i="15" s="1"/>
  <c r="BH59" i="15" s="1"/>
  <c r="BH71" i="15" s="1"/>
  <c r="BH83" i="15" s="1"/>
  <c r="BH95" i="15" s="1"/>
  <c r="BH107" i="15" s="1"/>
  <c r="BH119" i="15" s="1"/>
  <c r="BG23" i="15"/>
  <c r="BG35" i="15" s="1"/>
  <c r="BG47" i="15" s="1"/>
  <c r="BG59" i="15" s="1"/>
  <c r="BG71" i="15" s="1"/>
  <c r="BG83" i="15" s="1"/>
  <c r="BG95" i="15" s="1"/>
  <c r="BG107" i="15" s="1"/>
  <c r="BG119" i="15" s="1"/>
  <c r="BI119" i="15" s="1"/>
  <c r="BF23" i="15"/>
  <c r="BE23" i="15"/>
  <c r="BE35" i="15" s="1"/>
  <c r="BE47" i="15" s="1"/>
  <c r="BE59" i="15" s="1"/>
  <c r="BE71" i="15" s="1"/>
  <c r="BE83" i="15" s="1"/>
  <c r="BE95" i="15" s="1"/>
  <c r="BE107" i="15" s="1"/>
  <c r="BE119" i="15" s="1"/>
  <c r="BD23" i="15"/>
  <c r="BD35" i="15" s="1"/>
  <c r="BD47" i="15" s="1"/>
  <c r="BD59" i="15" s="1"/>
  <c r="BD71" i="15" s="1"/>
  <c r="BD83" i="15" s="1"/>
  <c r="BD95" i="15" s="1"/>
  <c r="BD107" i="15" s="1"/>
  <c r="BD119" i="15" s="1"/>
  <c r="BC23" i="15"/>
  <c r="BC35" i="15" s="1"/>
  <c r="BC47" i="15" s="1"/>
  <c r="BC59" i="15" s="1"/>
  <c r="BC71" i="15" s="1"/>
  <c r="BC83" i="15" s="1"/>
  <c r="BC95" i="15" s="1"/>
  <c r="BC107" i="15" s="1"/>
  <c r="BC119" i="15" s="1"/>
  <c r="BB23" i="15"/>
  <c r="BB35" i="15" s="1"/>
  <c r="BB47" i="15" s="1"/>
  <c r="BB59" i="15" s="1"/>
  <c r="BB71" i="15" s="1"/>
  <c r="BB83" i="15" s="1"/>
  <c r="BB95" i="15" s="1"/>
  <c r="BB107" i="15" s="1"/>
  <c r="BB119" i="15" s="1"/>
  <c r="BA23" i="15"/>
  <c r="BA35" i="15" s="1"/>
  <c r="BA47" i="15" s="1"/>
  <c r="BA59" i="15" s="1"/>
  <c r="BA71" i="15" s="1"/>
  <c r="BA83" i="15" s="1"/>
  <c r="BA95" i="15" s="1"/>
  <c r="BA107" i="15" s="1"/>
  <c r="BA119" i="15" s="1"/>
  <c r="AZ23" i="15"/>
  <c r="AZ35" i="15" s="1"/>
  <c r="AZ47" i="15" s="1"/>
  <c r="AZ59" i="15" s="1"/>
  <c r="AZ71" i="15" s="1"/>
  <c r="AZ83" i="15" s="1"/>
  <c r="AZ95" i="15" s="1"/>
  <c r="AZ107" i="15" s="1"/>
  <c r="AZ119" i="15" s="1"/>
  <c r="AY23" i="15"/>
  <c r="AY35" i="15" s="1"/>
  <c r="AY47" i="15" s="1"/>
  <c r="AY59" i="15" s="1"/>
  <c r="AY71" i="15" s="1"/>
  <c r="AY83" i="15" s="1"/>
  <c r="AY95" i="15" s="1"/>
  <c r="AY107" i="15" s="1"/>
  <c r="AY119" i="15" s="1"/>
  <c r="AX23" i="15"/>
  <c r="AX35" i="15" s="1"/>
  <c r="AX47" i="15" s="1"/>
  <c r="AX59" i="15" s="1"/>
  <c r="AX71" i="15" s="1"/>
  <c r="AX83" i="15" s="1"/>
  <c r="AX95" i="15" s="1"/>
  <c r="AX107" i="15" s="1"/>
  <c r="AX119" i="15" s="1"/>
  <c r="AW23" i="15"/>
  <c r="AW35" i="15" s="1"/>
  <c r="AW47" i="15" s="1"/>
  <c r="AW59" i="15" s="1"/>
  <c r="AW71" i="15" s="1"/>
  <c r="AW83" i="15" s="1"/>
  <c r="AW95" i="15" s="1"/>
  <c r="AW107" i="15" s="1"/>
  <c r="AW119" i="15" s="1"/>
  <c r="AV23" i="15"/>
  <c r="AV35" i="15" s="1"/>
  <c r="AV47" i="15" s="1"/>
  <c r="AV59" i="15" s="1"/>
  <c r="AV71" i="15" s="1"/>
  <c r="AV83" i="15" s="1"/>
  <c r="AV95" i="15" s="1"/>
  <c r="AV107" i="15" s="1"/>
  <c r="AV119" i="15" s="1"/>
  <c r="AU23" i="15"/>
  <c r="AU35" i="15" s="1"/>
  <c r="AU47" i="15" s="1"/>
  <c r="AU59" i="15" s="1"/>
  <c r="AU71" i="15" s="1"/>
  <c r="AU83" i="15" s="1"/>
  <c r="AU95" i="15" s="1"/>
  <c r="AU107" i="15" s="1"/>
  <c r="AU119" i="15" s="1"/>
  <c r="BH22" i="15"/>
  <c r="BH34" i="15" s="1"/>
  <c r="BH46" i="15" s="1"/>
  <c r="BH58" i="15" s="1"/>
  <c r="BH70" i="15" s="1"/>
  <c r="BH82" i="15" s="1"/>
  <c r="BH94" i="15" s="1"/>
  <c r="BH106" i="15" s="1"/>
  <c r="BH118" i="15" s="1"/>
  <c r="BF22" i="15"/>
  <c r="BE22" i="15"/>
  <c r="BE34" i="15" s="1"/>
  <c r="BE46" i="15" s="1"/>
  <c r="BE58" i="15" s="1"/>
  <c r="BE70" i="15" s="1"/>
  <c r="BE82" i="15" s="1"/>
  <c r="BE94" i="15" s="1"/>
  <c r="BE106" i="15" s="1"/>
  <c r="BE118" i="15" s="1"/>
  <c r="BD22" i="15"/>
  <c r="BD34" i="15" s="1"/>
  <c r="BD46" i="15" s="1"/>
  <c r="BD58" i="15" s="1"/>
  <c r="BD70" i="15" s="1"/>
  <c r="BD82" i="15" s="1"/>
  <c r="BD94" i="15" s="1"/>
  <c r="BD106" i="15" s="1"/>
  <c r="BD118" i="15" s="1"/>
  <c r="BC22" i="15"/>
  <c r="BC34" i="15" s="1"/>
  <c r="BC46" i="15" s="1"/>
  <c r="BC58" i="15" s="1"/>
  <c r="BC70" i="15" s="1"/>
  <c r="BC82" i="15" s="1"/>
  <c r="BC94" i="15" s="1"/>
  <c r="BC106" i="15" s="1"/>
  <c r="BC118" i="15" s="1"/>
  <c r="BB22" i="15"/>
  <c r="BB34" i="15" s="1"/>
  <c r="BB46" i="15" s="1"/>
  <c r="BB58" i="15" s="1"/>
  <c r="BB70" i="15" s="1"/>
  <c r="BB82" i="15" s="1"/>
  <c r="BB94" i="15" s="1"/>
  <c r="BB106" i="15" s="1"/>
  <c r="BB118" i="15" s="1"/>
  <c r="BA22" i="15"/>
  <c r="BA34" i="15" s="1"/>
  <c r="BA46" i="15" s="1"/>
  <c r="BA58" i="15" s="1"/>
  <c r="BA70" i="15" s="1"/>
  <c r="BA82" i="15" s="1"/>
  <c r="BA94" i="15" s="1"/>
  <c r="BA106" i="15" s="1"/>
  <c r="BA118" i="15" s="1"/>
  <c r="AZ22" i="15"/>
  <c r="AZ34" i="15" s="1"/>
  <c r="AZ46" i="15" s="1"/>
  <c r="AZ58" i="15" s="1"/>
  <c r="AZ70" i="15" s="1"/>
  <c r="AZ82" i="15" s="1"/>
  <c r="AZ94" i="15" s="1"/>
  <c r="AZ106" i="15" s="1"/>
  <c r="AZ118" i="15" s="1"/>
  <c r="AY22" i="15"/>
  <c r="AY34" i="15" s="1"/>
  <c r="AY46" i="15" s="1"/>
  <c r="AY58" i="15" s="1"/>
  <c r="AY70" i="15" s="1"/>
  <c r="AY82" i="15" s="1"/>
  <c r="AY94" i="15" s="1"/>
  <c r="AY106" i="15" s="1"/>
  <c r="AY118" i="15" s="1"/>
  <c r="AX22" i="15"/>
  <c r="AX34" i="15" s="1"/>
  <c r="AX46" i="15" s="1"/>
  <c r="AX58" i="15" s="1"/>
  <c r="AX70" i="15" s="1"/>
  <c r="AX82" i="15" s="1"/>
  <c r="AX94" i="15" s="1"/>
  <c r="AX106" i="15" s="1"/>
  <c r="AX118" i="15" s="1"/>
  <c r="AW22" i="15"/>
  <c r="AW34" i="15" s="1"/>
  <c r="AW46" i="15" s="1"/>
  <c r="AW58" i="15" s="1"/>
  <c r="AW70" i="15" s="1"/>
  <c r="AW82" i="15" s="1"/>
  <c r="AW94" i="15" s="1"/>
  <c r="AW106" i="15" s="1"/>
  <c r="AW118" i="15" s="1"/>
  <c r="AV22" i="15"/>
  <c r="AV34" i="15" s="1"/>
  <c r="AV46" i="15" s="1"/>
  <c r="AV58" i="15" s="1"/>
  <c r="AV70" i="15" s="1"/>
  <c r="AV82" i="15" s="1"/>
  <c r="AV94" i="15" s="1"/>
  <c r="AV106" i="15" s="1"/>
  <c r="AV118" i="15" s="1"/>
  <c r="AU22" i="15"/>
  <c r="AU34" i="15" s="1"/>
  <c r="AU46" i="15" s="1"/>
  <c r="AU58" i="15" s="1"/>
  <c r="AU70" i="15" s="1"/>
  <c r="AU82" i="15" s="1"/>
  <c r="AU94" i="15" s="1"/>
  <c r="AU106" i="15" s="1"/>
  <c r="AU118" i="15" s="1"/>
  <c r="BH21" i="15"/>
  <c r="BH33" i="15" s="1"/>
  <c r="BH45" i="15" s="1"/>
  <c r="BH57" i="15" s="1"/>
  <c r="BH69" i="15" s="1"/>
  <c r="BH81" i="15" s="1"/>
  <c r="BH93" i="15" s="1"/>
  <c r="BH105" i="15" s="1"/>
  <c r="BH117" i="15" s="1"/>
  <c r="BG21" i="15"/>
  <c r="BF21" i="15"/>
  <c r="BE21" i="15"/>
  <c r="BE33" i="15" s="1"/>
  <c r="BE45" i="15" s="1"/>
  <c r="BE57" i="15" s="1"/>
  <c r="BE69" i="15" s="1"/>
  <c r="BE81" i="15" s="1"/>
  <c r="BE93" i="15" s="1"/>
  <c r="BE105" i="15" s="1"/>
  <c r="BE117" i="15" s="1"/>
  <c r="BD21" i="15"/>
  <c r="BD33" i="15" s="1"/>
  <c r="BD45" i="15" s="1"/>
  <c r="BD57" i="15" s="1"/>
  <c r="BD69" i="15" s="1"/>
  <c r="BD81" i="15" s="1"/>
  <c r="BD93" i="15" s="1"/>
  <c r="BD105" i="15" s="1"/>
  <c r="BD117" i="15" s="1"/>
  <c r="BC21" i="15"/>
  <c r="BC33" i="15" s="1"/>
  <c r="BC45" i="15" s="1"/>
  <c r="BC57" i="15" s="1"/>
  <c r="BC69" i="15" s="1"/>
  <c r="BC81" i="15" s="1"/>
  <c r="BC93" i="15" s="1"/>
  <c r="BC105" i="15" s="1"/>
  <c r="BC117" i="15" s="1"/>
  <c r="BB21" i="15"/>
  <c r="BB33" i="15" s="1"/>
  <c r="BB45" i="15" s="1"/>
  <c r="BB57" i="15" s="1"/>
  <c r="BB69" i="15" s="1"/>
  <c r="BB81" i="15" s="1"/>
  <c r="BB93" i="15" s="1"/>
  <c r="BB105" i="15" s="1"/>
  <c r="BB117" i="15" s="1"/>
  <c r="BA21" i="15"/>
  <c r="BA33" i="15" s="1"/>
  <c r="BA45" i="15" s="1"/>
  <c r="BA57" i="15" s="1"/>
  <c r="BA69" i="15" s="1"/>
  <c r="BA81" i="15" s="1"/>
  <c r="BA93" i="15" s="1"/>
  <c r="BA105" i="15" s="1"/>
  <c r="BA117" i="15" s="1"/>
  <c r="AZ21" i="15"/>
  <c r="AZ33" i="15" s="1"/>
  <c r="AZ45" i="15" s="1"/>
  <c r="AZ57" i="15" s="1"/>
  <c r="AZ69" i="15" s="1"/>
  <c r="AZ81" i="15" s="1"/>
  <c r="AZ93" i="15" s="1"/>
  <c r="AZ105" i="15" s="1"/>
  <c r="AZ117" i="15" s="1"/>
  <c r="AY21" i="15"/>
  <c r="AY33" i="15" s="1"/>
  <c r="AY45" i="15" s="1"/>
  <c r="AY57" i="15" s="1"/>
  <c r="AY69" i="15" s="1"/>
  <c r="AY81" i="15" s="1"/>
  <c r="AY93" i="15" s="1"/>
  <c r="AY105" i="15" s="1"/>
  <c r="AY117" i="15" s="1"/>
  <c r="AX21" i="15"/>
  <c r="AX33" i="15" s="1"/>
  <c r="AX45" i="15" s="1"/>
  <c r="AX57" i="15" s="1"/>
  <c r="AX69" i="15" s="1"/>
  <c r="AX81" i="15" s="1"/>
  <c r="AX93" i="15" s="1"/>
  <c r="AX105" i="15" s="1"/>
  <c r="AX117" i="15" s="1"/>
  <c r="AW21" i="15"/>
  <c r="AW33" i="15" s="1"/>
  <c r="AW45" i="15" s="1"/>
  <c r="AW57" i="15" s="1"/>
  <c r="AW69" i="15" s="1"/>
  <c r="AW81" i="15" s="1"/>
  <c r="AW93" i="15" s="1"/>
  <c r="AW105" i="15" s="1"/>
  <c r="AW117" i="15" s="1"/>
  <c r="AV21" i="15"/>
  <c r="AV33" i="15" s="1"/>
  <c r="AV45" i="15" s="1"/>
  <c r="AV57" i="15" s="1"/>
  <c r="AV69" i="15" s="1"/>
  <c r="AV81" i="15" s="1"/>
  <c r="AV93" i="15" s="1"/>
  <c r="AV105" i="15" s="1"/>
  <c r="AV117" i="15" s="1"/>
  <c r="AU21" i="15"/>
  <c r="AU33" i="15" s="1"/>
  <c r="AU45" i="15" s="1"/>
  <c r="AU57" i="15" s="1"/>
  <c r="AU69" i="15" s="1"/>
  <c r="AU81" i="15" s="1"/>
  <c r="AU93" i="15" s="1"/>
  <c r="AU105" i="15" s="1"/>
  <c r="AU117" i="15" s="1"/>
  <c r="BH20" i="15"/>
  <c r="BH32" i="15" s="1"/>
  <c r="BH44" i="15" s="1"/>
  <c r="BH56" i="15" s="1"/>
  <c r="BH68" i="15" s="1"/>
  <c r="BH80" i="15" s="1"/>
  <c r="BH92" i="15" s="1"/>
  <c r="BH104" i="15" s="1"/>
  <c r="BH116" i="15" s="1"/>
  <c r="BG20" i="15"/>
  <c r="BG32" i="15" s="1"/>
  <c r="BG44" i="15" s="1"/>
  <c r="BG56" i="15" s="1"/>
  <c r="BG68" i="15" s="1"/>
  <c r="BG80" i="15" s="1"/>
  <c r="BG92" i="15" s="1"/>
  <c r="BG104" i="15" s="1"/>
  <c r="BG116" i="15" s="1"/>
  <c r="BF20" i="15"/>
  <c r="BE20" i="15"/>
  <c r="BE32" i="15" s="1"/>
  <c r="BE44" i="15" s="1"/>
  <c r="BE56" i="15" s="1"/>
  <c r="BE68" i="15" s="1"/>
  <c r="BE80" i="15" s="1"/>
  <c r="BE92" i="15" s="1"/>
  <c r="BE104" i="15" s="1"/>
  <c r="BE116" i="15" s="1"/>
  <c r="BD20" i="15"/>
  <c r="BD32" i="15" s="1"/>
  <c r="BD44" i="15" s="1"/>
  <c r="BD56" i="15" s="1"/>
  <c r="BD68" i="15" s="1"/>
  <c r="BD80" i="15" s="1"/>
  <c r="BD92" i="15" s="1"/>
  <c r="BD104" i="15" s="1"/>
  <c r="BD116" i="15" s="1"/>
  <c r="BC20" i="15"/>
  <c r="BC32" i="15" s="1"/>
  <c r="BC44" i="15" s="1"/>
  <c r="BC56" i="15" s="1"/>
  <c r="BC68" i="15" s="1"/>
  <c r="BC80" i="15" s="1"/>
  <c r="BC92" i="15" s="1"/>
  <c r="BC104" i="15" s="1"/>
  <c r="BC116" i="15" s="1"/>
  <c r="BB20" i="15"/>
  <c r="BB32" i="15" s="1"/>
  <c r="BB44" i="15" s="1"/>
  <c r="BB56" i="15" s="1"/>
  <c r="BB68" i="15" s="1"/>
  <c r="BB80" i="15" s="1"/>
  <c r="BB92" i="15" s="1"/>
  <c r="BB104" i="15" s="1"/>
  <c r="BB116" i="15" s="1"/>
  <c r="BA20" i="15"/>
  <c r="BA32" i="15" s="1"/>
  <c r="BA44" i="15" s="1"/>
  <c r="BA56" i="15" s="1"/>
  <c r="BA68" i="15" s="1"/>
  <c r="BA80" i="15" s="1"/>
  <c r="BA92" i="15" s="1"/>
  <c r="BA104" i="15" s="1"/>
  <c r="BA116" i="15" s="1"/>
  <c r="AZ20" i="15"/>
  <c r="AZ32" i="15" s="1"/>
  <c r="AZ44" i="15" s="1"/>
  <c r="AZ56" i="15" s="1"/>
  <c r="AZ68" i="15" s="1"/>
  <c r="AZ80" i="15" s="1"/>
  <c r="AZ92" i="15" s="1"/>
  <c r="AZ104" i="15" s="1"/>
  <c r="AZ116" i="15" s="1"/>
  <c r="AY20" i="15"/>
  <c r="AY32" i="15" s="1"/>
  <c r="AY44" i="15" s="1"/>
  <c r="AY56" i="15" s="1"/>
  <c r="AY68" i="15" s="1"/>
  <c r="AY80" i="15" s="1"/>
  <c r="AY92" i="15" s="1"/>
  <c r="AY104" i="15" s="1"/>
  <c r="AY116" i="15" s="1"/>
  <c r="AX20" i="15"/>
  <c r="AX32" i="15" s="1"/>
  <c r="AX44" i="15" s="1"/>
  <c r="AX56" i="15" s="1"/>
  <c r="AX68" i="15" s="1"/>
  <c r="AX80" i="15" s="1"/>
  <c r="AX92" i="15" s="1"/>
  <c r="AX104" i="15" s="1"/>
  <c r="AX116" i="15" s="1"/>
  <c r="AW20" i="15"/>
  <c r="AW32" i="15" s="1"/>
  <c r="AW44" i="15" s="1"/>
  <c r="AW56" i="15" s="1"/>
  <c r="AW68" i="15" s="1"/>
  <c r="AW80" i="15" s="1"/>
  <c r="AW92" i="15" s="1"/>
  <c r="AW104" i="15" s="1"/>
  <c r="AW116" i="15" s="1"/>
  <c r="AV20" i="15"/>
  <c r="AV32" i="15" s="1"/>
  <c r="AV44" i="15" s="1"/>
  <c r="AV56" i="15" s="1"/>
  <c r="AV68" i="15" s="1"/>
  <c r="AV80" i="15" s="1"/>
  <c r="AV92" i="15" s="1"/>
  <c r="AV104" i="15" s="1"/>
  <c r="AV116" i="15" s="1"/>
  <c r="AU20" i="15"/>
  <c r="AU32" i="15" s="1"/>
  <c r="AU44" i="15" s="1"/>
  <c r="AU56" i="15" s="1"/>
  <c r="AU68" i="15" s="1"/>
  <c r="AU80" i="15" s="1"/>
  <c r="AU92" i="15" s="1"/>
  <c r="AU104" i="15" s="1"/>
  <c r="AU116" i="15" s="1"/>
  <c r="BH19" i="15"/>
  <c r="BH31" i="15" s="1"/>
  <c r="BH43" i="15" s="1"/>
  <c r="BH55" i="15" s="1"/>
  <c r="BH67" i="15" s="1"/>
  <c r="BH79" i="15" s="1"/>
  <c r="BH91" i="15" s="1"/>
  <c r="BH103" i="15" s="1"/>
  <c r="BH115" i="15" s="1"/>
  <c r="BG19" i="15"/>
  <c r="BG31" i="15" s="1"/>
  <c r="BG43" i="15" s="1"/>
  <c r="BG55" i="15" s="1"/>
  <c r="BG67" i="15" s="1"/>
  <c r="BG79" i="15" s="1"/>
  <c r="BG91" i="15" s="1"/>
  <c r="BG103" i="15" s="1"/>
  <c r="BG115" i="15" s="1"/>
  <c r="BI115" i="15" s="1"/>
  <c r="BF19" i="15"/>
  <c r="BE19" i="15"/>
  <c r="BE31" i="15" s="1"/>
  <c r="BE43" i="15" s="1"/>
  <c r="BE55" i="15" s="1"/>
  <c r="BE67" i="15" s="1"/>
  <c r="BE79" i="15" s="1"/>
  <c r="BE91" i="15" s="1"/>
  <c r="BE103" i="15" s="1"/>
  <c r="BE115" i="15" s="1"/>
  <c r="BD19" i="15"/>
  <c r="BD31" i="15" s="1"/>
  <c r="BD43" i="15" s="1"/>
  <c r="BD55" i="15" s="1"/>
  <c r="BD67" i="15" s="1"/>
  <c r="BD79" i="15" s="1"/>
  <c r="BD91" i="15" s="1"/>
  <c r="BD103" i="15" s="1"/>
  <c r="BD115" i="15" s="1"/>
  <c r="BC19" i="15"/>
  <c r="BC31" i="15" s="1"/>
  <c r="BC43" i="15" s="1"/>
  <c r="BC55" i="15" s="1"/>
  <c r="BC67" i="15" s="1"/>
  <c r="BC79" i="15" s="1"/>
  <c r="BC91" i="15" s="1"/>
  <c r="BC103" i="15" s="1"/>
  <c r="BC115" i="15" s="1"/>
  <c r="BB19" i="15"/>
  <c r="BB31" i="15" s="1"/>
  <c r="BB43" i="15" s="1"/>
  <c r="BB55" i="15" s="1"/>
  <c r="BB67" i="15" s="1"/>
  <c r="BB79" i="15" s="1"/>
  <c r="BB91" i="15" s="1"/>
  <c r="BB103" i="15" s="1"/>
  <c r="BB115" i="15" s="1"/>
  <c r="BA19" i="15"/>
  <c r="BA31" i="15" s="1"/>
  <c r="BA43" i="15" s="1"/>
  <c r="BA55" i="15" s="1"/>
  <c r="BA67" i="15" s="1"/>
  <c r="BA79" i="15" s="1"/>
  <c r="BA91" i="15" s="1"/>
  <c r="BA103" i="15" s="1"/>
  <c r="BA115" i="15" s="1"/>
  <c r="AZ19" i="15"/>
  <c r="AZ31" i="15" s="1"/>
  <c r="AZ43" i="15" s="1"/>
  <c r="AZ55" i="15" s="1"/>
  <c r="AZ67" i="15" s="1"/>
  <c r="AZ79" i="15" s="1"/>
  <c r="AZ91" i="15" s="1"/>
  <c r="AZ103" i="15" s="1"/>
  <c r="AZ115" i="15" s="1"/>
  <c r="AY19" i="15"/>
  <c r="AY31" i="15" s="1"/>
  <c r="AY43" i="15" s="1"/>
  <c r="AY55" i="15" s="1"/>
  <c r="AY67" i="15" s="1"/>
  <c r="AY79" i="15" s="1"/>
  <c r="AY91" i="15" s="1"/>
  <c r="AY103" i="15" s="1"/>
  <c r="AY115" i="15" s="1"/>
  <c r="AX19" i="15"/>
  <c r="AX31" i="15" s="1"/>
  <c r="AX43" i="15" s="1"/>
  <c r="AX55" i="15" s="1"/>
  <c r="AX67" i="15" s="1"/>
  <c r="AX79" i="15" s="1"/>
  <c r="AX91" i="15" s="1"/>
  <c r="AX103" i="15" s="1"/>
  <c r="AX115" i="15" s="1"/>
  <c r="AW19" i="15"/>
  <c r="AW31" i="15" s="1"/>
  <c r="AW43" i="15" s="1"/>
  <c r="AW55" i="15" s="1"/>
  <c r="AW67" i="15" s="1"/>
  <c r="AW79" i="15" s="1"/>
  <c r="AW91" i="15" s="1"/>
  <c r="AW103" i="15" s="1"/>
  <c r="AW115" i="15" s="1"/>
  <c r="AV19" i="15"/>
  <c r="AV31" i="15" s="1"/>
  <c r="AV43" i="15" s="1"/>
  <c r="AV55" i="15" s="1"/>
  <c r="AV67" i="15" s="1"/>
  <c r="AV79" i="15" s="1"/>
  <c r="AV91" i="15" s="1"/>
  <c r="AV103" i="15" s="1"/>
  <c r="AV115" i="15" s="1"/>
  <c r="AU19" i="15"/>
  <c r="AU31" i="15" s="1"/>
  <c r="AU43" i="15" s="1"/>
  <c r="AU55" i="15" s="1"/>
  <c r="AU67" i="15" s="1"/>
  <c r="AU79" i="15" s="1"/>
  <c r="AU91" i="15" s="1"/>
  <c r="AU103" i="15" s="1"/>
  <c r="AU115" i="15" s="1"/>
  <c r="BH18" i="15"/>
  <c r="BH30" i="15" s="1"/>
  <c r="BH42" i="15" s="1"/>
  <c r="BH54" i="15" s="1"/>
  <c r="BH66" i="15" s="1"/>
  <c r="BH78" i="15" s="1"/>
  <c r="BH90" i="15" s="1"/>
  <c r="BH102" i="15" s="1"/>
  <c r="BH114" i="15" s="1"/>
  <c r="BF18" i="15"/>
  <c r="BE18" i="15"/>
  <c r="BE30" i="15" s="1"/>
  <c r="BE42" i="15" s="1"/>
  <c r="BE54" i="15" s="1"/>
  <c r="BE66" i="15" s="1"/>
  <c r="BE78" i="15" s="1"/>
  <c r="BE90" i="15" s="1"/>
  <c r="BE102" i="15" s="1"/>
  <c r="BE114" i="15" s="1"/>
  <c r="BD18" i="15"/>
  <c r="BD30" i="15" s="1"/>
  <c r="BD42" i="15" s="1"/>
  <c r="BD54" i="15" s="1"/>
  <c r="BD66" i="15" s="1"/>
  <c r="BD78" i="15" s="1"/>
  <c r="BD90" i="15" s="1"/>
  <c r="BD102" i="15" s="1"/>
  <c r="BD114" i="15" s="1"/>
  <c r="BC18" i="15"/>
  <c r="BC30" i="15" s="1"/>
  <c r="BC42" i="15" s="1"/>
  <c r="BC54" i="15" s="1"/>
  <c r="BC66" i="15" s="1"/>
  <c r="BC78" i="15" s="1"/>
  <c r="BC90" i="15" s="1"/>
  <c r="BC102" i="15" s="1"/>
  <c r="BC114" i="15" s="1"/>
  <c r="BB18" i="15"/>
  <c r="BB30" i="15" s="1"/>
  <c r="BB42" i="15" s="1"/>
  <c r="BB54" i="15" s="1"/>
  <c r="BB66" i="15" s="1"/>
  <c r="BB78" i="15" s="1"/>
  <c r="BB90" i="15" s="1"/>
  <c r="BB102" i="15" s="1"/>
  <c r="BB114" i="15" s="1"/>
  <c r="BA18" i="15"/>
  <c r="BA30" i="15" s="1"/>
  <c r="BA42" i="15" s="1"/>
  <c r="BA54" i="15" s="1"/>
  <c r="BA66" i="15" s="1"/>
  <c r="BA78" i="15" s="1"/>
  <c r="BA90" i="15" s="1"/>
  <c r="BA102" i="15" s="1"/>
  <c r="BA114" i="15" s="1"/>
  <c r="AZ18" i="15"/>
  <c r="AZ30" i="15" s="1"/>
  <c r="AZ42" i="15" s="1"/>
  <c r="AZ54" i="15" s="1"/>
  <c r="AZ66" i="15" s="1"/>
  <c r="AZ78" i="15" s="1"/>
  <c r="AZ90" i="15" s="1"/>
  <c r="AZ102" i="15" s="1"/>
  <c r="AZ114" i="15" s="1"/>
  <c r="AY18" i="15"/>
  <c r="AY30" i="15" s="1"/>
  <c r="AY42" i="15" s="1"/>
  <c r="AY54" i="15" s="1"/>
  <c r="AY66" i="15" s="1"/>
  <c r="AY78" i="15" s="1"/>
  <c r="AY90" i="15" s="1"/>
  <c r="AY102" i="15" s="1"/>
  <c r="AY114" i="15" s="1"/>
  <c r="AX18" i="15"/>
  <c r="AX30" i="15" s="1"/>
  <c r="AX42" i="15" s="1"/>
  <c r="AX54" i="15" s="1"/>
  <c r="AX66" i="15" s="1"/>
  <c r="AX78" i="15" s="1"/>
  <c r="AX90" i="15" s="1"/>
  <c r="AX102" i="15" s="1"/>
  <c r="AX114" i="15" s="1"/>
  <c r="AW18" i="15"/>
  <c r="AW30" i="15" s="1"/>
  <c r="AW42" i="15" s="1"/>
  <c r="AW54" i="15" s="1"/>
  <c r="AW66" i="15" s="1"/>
  <c r="AW78" i="15" s="1"/>
  <c r="AW90" i="15" s="1"/>
  <c r="AW102" i="15" s="1"/>
  <c r="AW114" i="15" s="1"/>
  <c r="AV18" i="15"/>
  <c r="AV30" i="15" s="1"/>
  <c r="AV42" i="15" s="1"/>
  <c r="AV54" i="15" s="1"/>
  <c r="AV66" i="15" s="1"/>
  <c r="AV78" i="15" s="1"/>
  <c r="AV90" i="15" s="1"/>
  <c r="AV102" i="15" s="1"/>
  <c r="AV114" i="15" s="1"/>
  <c r="AU18" i="15"/>
  <c r="AU30" i="15" s="1"/>
  <c r="AU42" i="15" s="1"/>
  <c r="AU54" i="15" s="1"/>
  <c r="AU66" i="15" s="1"/>
  <c r="AU78" i="15" s="1"/>
  <c r="AU90" i="15" s="1"/>
  <c r="AU102" i="15" s="1"/>
  <c r="AU114" i="15" s="1"/>
  <c r="BH17" i="15"/>
  <c r="BH29" i="15" s="1"/>
  <c r="BH41" i="15" s="1"/>
  <c r="BH53" i="15" s="1"/>
  <c r="BH65" i="15" s="1"/>
  <c r="BH77" i="15" s="1"/>
  <c r="BH89" i="15" s="1"/>
  <c r="BH101" i="15" s="1"/>
  <c r="BH113" i="15" s="1"/>
  <c r="BF17" i="15"/>
  <c r="BE17" i="15"/>
  <c r="BE29" i="15" s="1"/>
  <c r="BE41" i="15" s="1"/>
  <c r="BE53" i="15" s="1"/>
  <c r="BE65" i="15" s="1"/>
  <c r="BE77" i="15" s="1"/>
  <c r="BE89" i="15" s="1"/>
  <c r="BE101" i="15" s="1"/>
  <c r="BE113" i="15" s="1"/>
  <c r="BD17" i="15"/>
  <c r="BD29" i="15" s="1"/>
  <c r="BD41" i="15" s="1"/>
  <c r="BD53" i="15" s="1"/>
  <c r="BD65" i="15" s="1"/>
  <c r="BD77" i="15" s="1"/>
  <c r="BD89" i="15" s="1"/>
  <c r="BD101" i="15" s="1"/>
  <c r="BD113" i="15" s="1"/>
  <c r="BC17" i="15"/>
  <c r="BC29" i="15" s="1"/>
  <c r="BC41" i="15" s="1"/>
  <c r="BC53" i="15" s="1"/>
  <c r="BC65" i="15" s="1"/>
  <c r="BC77" i="15" s="1"/>
  <c r="BC89" i="15" s="1"/>
  <c r="BC101" i="15" s="1"/>
  <c r="BC113" i="15" s="1"/>
  <c r="BB17" i="15"/>
  <c r="BB29" i="15" s="1"/>
  <c r="BB41" i="15" s="1"/>
  <c r="BB53" i="15" s="1"/>
  <c r="BB65" i="15" s="1"/>
  <c r="BB77" i="15" s="1"/>
  <c r="BB89" i="15" s="1"/>
  <c r="BB101" i="15" s="1"/>
  <c r="BB113" i="15" s="1"/>
  <c r="BA17" i="15"/>
  <c r="BA29" i="15" s="1"/>
  <c r="BA41" i="15" s="1"/>
  <c r="BA53" i="15" s="1"/>
  <c r="BA65" i="15" s="1"/>
  <c r="BA77" i="15" s="1"/>
  <c r="BA89" i="15" s="1"/>
  <c r="BA101" i="15" s="1"/>
  <c r="BA113" i="15" s="1"/>
  <c r="AZ17" i="15"/>
  <c r="AZ29" i="15" s="1"/>
  <c r="AZ41" i="15" s="1"/>
  <c r="AZ53" i="15" s="1"/>
  <c r="AZ65" i="15" s="1"/>
  <c r="AZ77" i="15" s="1"/>
  <c r="AZ89" i="15" s="1"/>
  <c r="AZ101" i="15" s="1"/>
  <c r="AZ113" i="15" s="1"/>
  <c r="AY17" i="15"/>
  <c r="AY29" i="15" s="1"/>
  <c r="AY41" i="15" s="1"/>
  <c r="AY53" i="15" s="1"/>
  <c r="AY65" i="15" s="1"/>
  <c r="AY77" i="15" s="1"/>
  <c r="AY89" i="15" s="1"/>
  <c r="AY101" i="15" s="1"/>
  <c r="AY113" i="15" s="1"/>
  <c r="AX17" i="15"/>
  <c r="AX29" i="15" s="1"/>
  <c r="AX41" i="15" s="1"/>
  <c r="AX53" i="15" s="1"/>
  <c r="AX65" i="15" s="1"/>
  <c r="AX77" i="15" s="1"/>
  <c r="AX89" i="15" s="1"/>
  <c r="AX101" i="15" s="1"/>
  <c r="AX113" i="15" s="1"/>
  <c r="AW17" i="15"/>
  <c r="AW29" i="15" s="1"/>
  <c r="AW41" i="15" s="1"/>
  <c r="AW53" i="15" s="1"/>
  <c r="AW65" i="15" s="1"/>
  <c r="AW77" i="15" s="1"/>
  <c r="AW89" i="15" s="1"/>
  <c r="AW101" i="15" s="1"/>
  <c r="AW113" i="15" s="1"/>
  <c r="AV17" i="15"/>
  <c r="AV29" i="15" s="1"/>
  <c r="AV41" i="15" s="1"/>
  <c r="AV53" i="15" s="1"/>
  <c r="AV65" i="15" s="1"/>
  <c r="AV77" i="15" s="1"/>
  <c r="AV89" i="15" s="1"/>
  <c r="AV101" i="15" s="1"/>
  <c r="AV113" i="15" s="1"/>
  <c r="AU17" i="15"/>
  <c r="AU29" i="15" s="1"/>
  <c r="AU41" i="15" s="1"/>
  <c r="AU53" i="15" s="1"/>
  <c r="AU65" i="15" s="1"/>
  <c r="AU77" i="15" s="1"/>
  <c r="AU89" i="15" s="1"/>
  <c r="AU101" i="15" s="1"/>
  <c r="AU113" i="15" s="1"/>
  <c r="BH16" i="15"/>
  <c r="BH28" i="15" s="1"/>
  <c r="BH40" i="15" s="1"/>
  <c r="BH52" i="15" s="1"/>
  <c r="BH64" i="15" s="1"/>
  <c r="BH76" i="15" s="1"/>
  <c r="BH88" i="15" s="1"/>
  <c r="BH100" i="15" s="1"/>
  <c r="BH112" i="15" s="1"/>
  <c r="BG16" i="15"/>
  <c r="BG28" i="15" s="1"/>
  <c r="BG40" i="15" s="1"/>
  <c r="BG52" i="15" s="1"/>
  <c r="BG64" i="15" s="1"/>
  <c r="BG76" i="15" s="1"/>
  <c r="BG88" i="15" s="1"/>
  <c r="BG100" i="15" s="1"/>
  <c r="BG112" i="15" s="1"/>
  <c r="BF16" i="15"/>
  <c r="BE16" i="15"/>
  <c r="BE28" i="15" s="1"/>
  <c r="BE40" i="15" s="1"/>
  <c r="BE52" i="15" s="1"/>
  <c r="BE64" i="15" s="1"/>
  <c r="BE76" i="15" s="1"/>
  <c r="BE88" i="15" s="1"/>
  <c r="BE100" i="15" s="1"/>
  <c r="BE112" i="15" s="1"/>
  <c r="BD16" i="15"/>
  <c r="BD28" i="15" s="1"/>
  <c r="BD40" i="15" s="1"/>
  <c r="BD52" i="15" s="1"/>
  <c r="BD64" i="15" s="1"/>
  <c r="BD76" i="15" s="1"/>
  <c r="BD88" i="15" s="1"/>
  <c r="BD100" i="15" s="1"/>
  <c r="BD112" i="15" s="1"/>
  <c r="BC16" i="15"/>
  <c r="BC28" i="15" s="1"/>
  <c r="BC40" i="15" s="1"/>
  <c r="BC52" i="15" s="1"/>
  <c r="BC64" i="15" s="1"/>
  <c r="BC76" i="15" s="1"/>
  <c r="BC88" i="15" s="1"/>
  <c r="BC100" i="15" s="1"/>
  <c r="BC112" i="15" s="1"/>
  <c r="BB16" i="15"/>
  <c r="BB28" i="15" s="1"/>
  <c r="BB40" i="15" s="1"/>
  <c r="BB52" i="15" s="1"/>
  <c r="BB64" i="15" s="1"/>
  <c r="BB76" i="15" s="1"/>
  <c r="BB88" i="15" s="1"/>
  <c r="BB100" i="15" s="1"/>
  <c r="BB112" i="15" s="1"/>
  <c r="BA16" i="15"/>
  <c r="BA28" i="15" s="1"/>
  <c r="BA40" i="15" s="1"/>
  <c r="BA52" i="15" s="1"/>
  <c r="BA64" i="15" s="1"/>
  <c r="BA76" i="15" s="1"/>
  <c r="BA88" i="15" s="1"/>
  <c r="BA100" i="15" s="1"/>
  <c r="BA112" i="15" s="1"/>
  <c r="AZ16" i="15"/>
  <c r="AZ28" i="15" s="1"/>
  <c r="AZ40" i="15" s="1"/>
  <c r="AZ52" i="15" s="1"/>
  <c r="AZ64" i="15" s="1"/>
  <c r="AZ76" i="15" s="1"/>
  <c r="AZ88" i="15" s="1"/>
  <c r="AZ100" i="15" s="1"/>
  <c r="AZ112" i="15" s="1"/>
  <c r="AY16" i="15"/>
  <c r="AY28" i="15" s="1"/>
  <c r="AY40" i="15" s="1"/>
  <c r="AY52" i="15" s="1"/>
  <c r="AY64" i="15" s="1"/>
  <c r="AY76" i="15" s="1"/>
  <c r="AY88" i="15" s="1"/>
  <c r="AY100" i="15" s="1"/>
  <c r="AY112" i="15" s="1"/>
  <c r="AX16" i="15"/>
  <c r="AX28" i="15" s="1"/>
  <c r="AX40" i="15" s="1"/>
  <c r="AX52" i="15" s="1"/>
  <c r="AX64" i="15" s="1"/>
  <c r="AX76" i="15" s="1"/>
  <c r="AX88" i="15" s="1"/>
  <c r="AX100" i="15" s="1"/>
  <c r="AX112" i="15" s="1"/>
  <c r="AW16" i="15"/>
  <c r="AW28" i="15" s="1"/>
  <c r="AW40" i="15" s="1"/>
  <c r="AW52" i="15" s="1"/>
  <c r="AW64" i="15" s="1"/>
  <c r="AW76" i="15" s="1"/>
  <c r="AW88" i="15" s="1"/>
  <c r="AW100" i="15" s="1"/>
  <c r="AW112" i="15" s="1"/>
  <c r="AV16" i="15"/>
  <c r="AV28" i="15" s="1"/>
  <c r="AV40" i="15" s="1"/>
  <c r="AV52" i="15" s="1"/>
  <c r="AV64" i="15" s="1"/>
  <c r="AV76" i="15" s="1"/>
  <c r="AV88" i="15" s="1"/>
  <c r="AV100" i="15" s="1"/>
  <c r="AV112" i="15" s="1"/>
  <c r="AU16" i="15"/>
  <c r="AU28" i="15" s="1"/>
  <c r="AU40" i="15" s="1"/>
  <c r="AU52" i="15" s="1"/>
  <c r="AU64" i="15" s="1"/>
  <c r="AU76" i="15" s="1"/>
  <c r="AU88" i="15" s="1"/>
  <c r="AU100" i="15" s="1"/>
  <c r="AU112" i="15" s="1"/>
  <c r="BH15" i="15"/>
  <c r="BH27" i="15" s="1"/>
  <c r="BH39" i="15" s="1"/>
  <c r="BH51" i="15" s="1"/>
  <c r="BH63" i="15" s="1"/>
  <c r="BH75" i="15" s="1"/>
  <c r="BH87" i="15" s="1"/>
  <c r="BH99" i="15" s="1"/>
  <c r="BH111" i="15" s="1"/>
  <c r="BG15" i="15"/>
  <c r="BG27" i="15" s="1"/>
  <c r="BG39" i="15" s="1"/>
  <c r="BG51" i="15" s="1"/>
  <c r="BG63" i="15" s="1"/>
  <c r="BG75" i="15" s="1"/>
  <c r="BG87" i="15" s="1"/>
  <c r="BG99" i="15" s="1"/>
  <c r="BG111" i="15" s="1"/>
  <c r="BF15" i="15"/>
  <c r="BE15" i="15"/>
  <c r="BE27" i="15" s="1"/>
  <c r="BE39" i="15" s="1"/>
  <c r="BE51" i="15" s="1"/>
  <c r="BE63" i="15" s="1"/>
  <c r="BE75" i="15" s="1"/>
  <c r="BE87" i="15" s="1"/>
  <c r="BE99" i="15" s="1"/>
  <c r="BE111" i="15" s="1"/>
  <c r="BD15" i="15"/>
  <c r="BD27" i="15" s="1"/>
  <c r="BD39" i="15" s="1"/>
  <c r="BD51" i="15" s="1"/>
  <c r="BD63" i="15" s="1"/>
  <c r="BD75" i="15" s="1"/>
  <c r="BD87" i="15" s="1"/>
  <c r="BD99" i="15" s="1"/>
  <c r="BD111" i="15" s="1"/>
  <c r="BC15" i="15"/>
  <c r="BC27" i="15" s="1"/>
  <c r="BC39" i="15" s="1"/>
  <c r="BC51" i="15" s="1"/>
  <c r="BC63" i="15" s="1"/>
  <c r="BC75" i="15" s="1"/>
  <c r="BC87" i="15" s="1"/>
  <c r="BC99" i="15" s="1"/>
  <c r="BC111" i="15" s="1"/>
  <c r="BB15" i="15"/>
  <c r="BB27" i="15" s="1"/>
  <c r="BB39" i="15" s="1"/>
  <c r="BB51" i="15" s="1"/>
  <c r="BB63" i="15" s="1"/>
  <c r="BB75" i="15" s="1"/>
  <c r="BB87" i="15" s="1"/>
  <c r="BB99" i="15" s="1"/>
  <c r="BB111" i="15" s="1"/>
  <c r="BA15" i="15"/>
  <c r="BA27" i="15" s="1"/>
  <c r="BA39" i="15" s="1"/>
  <c r="BA51" i="15" s="1"/>
  <c r="BA63" i="15" s="1"/>
  <c r="BA75" i="15" s="1"/>
  <c r="BA87" i="15" s="1"/>
  <c r="BA99" i="15" s="1"/>
  <c r="BA111" i="15" s="1"/>
  <c r="AZ15" i="15"/>
  <c r="AZ27" i="15" s="1"/>
  <c r="AZ39" i="15" s="1"/>
  <c r="AZ51" i="15" s="1"/>
  <c r="AZ63" i="15" s="1"/>
  <c r="AZ75" i="15" s="1"/>
  <c r="AZ87" i="15" s="1"/>
  <c r="AZ99" i="15" s="1"/>
  <c r="AZ111" i="15" s="1"/>
  <c r="AY15" i="15"/>
  <c r="AY27" i="15" s="1"/>
  <c r="AY39" i="15" s="1"/>
  <c r="AY51" i="15" s="1"/>
  <c r="AY63" i="15" s="1"/>
  <c r="AY75" i="15" s="1"/>
  <c r="AY87" i="15" s="1"/>
  <c r="AY99" i="15" s="1"/>
  <c r="AY111" i="15" s="1"/>
  <c r="AX15" i="15"/>
  <c r="AX27" i="15" s="1"/>
  <c r="AX39" i="15" s="1"/>
  <c r="AX51" i="15" s="1"/>
  <c r="AX63" i="15" s="1"/>
  <c r="AX75" i="15" s="1"/>
  <c r="AX87" i="15" s="1"/>
  <c r="AX99" i="15" s="1"/>
  <c r="AX111" i="15" s="1"/>
  <c r="AW15" i="15"/>
  <c r="AW27" i="15" s="1"/>
  <c r="AW39" i="15" s="1"/>
  <c r="AW51" i="15" s="1"/>
  <c r="AW63" i="15" s="1"/>
  <c r="AW75" i="15" s="1"/>
  <c r="AW87" i="15" s="1"/>
  <c r="AW99" i="15" s="1"/>
  <c r="AW111" i="15" s="1"/>
  <c r="AV15" i="15"/>
  <c r="AV27" i="15" s="1"/>
  <c r="AV39" i="15" s="1"/>
  <c r="AV51" i="15" s="1"/>
  <c r="AV63" i="15" s="1"/>
  <c r="AV75" i="15" s="1"/>
  <c r="AV87" i="15" s="1"/>
  <c r="AV99" i="15" s="1"/>
  <c r="AV111" i="15" s="1"/>
  <c r="AU15" i="15"/>
  <c r="AU27" i="15" s="1"/>
  <c r="AU39" i="15" s="1"/>
  <c r="AU51" i="15" s="1"/>
  <c r="AU63" i="15" s="1"/>
  <c r="AU75" i="15" s="1"/>
  <c r="AU87" i="15" s="1"/>
  <c r="AU99" i="15" s="1"/>
  <c r="AU111" i="15" s="1"/>
  <c r="BH14" i="15"/>
  <c r="BH26" i="15" s="1"/>
  <c r="BH38" i="15" s="1"/>
  <c r="BH50" i="15" s="1"/>
  <c r="BH62" i="15" s="1"/>
  <c r="BH74" i="15" s="1"/>
  <c r="BH86" i="15" s="1"/>
  <c r="BH98" i="15" s="1"/>
  <c r="BH110" i="15" s="1"/>
  <c r="BG14" i="15"/>
  <c r="BG26" i="15" s="1"/>
  <c r="BG38" i="15" s="1"/>
  <c r="BG50" i="15" s="1"/>
  <c r="BG62" i="15" s="1"/>
  <c r="BG74" i="15" s="1"/>
  <c r="BG86" i="15" s="1"/>
  <c r="BG98" i="15" s="1"/>
  <c r="BG110" i="15" s="1"/>
  <c r="BF14" i="15"/>
  <c r="BE14" i="15"/>
  <c r="BE26" i="15" s="1"/>
  <c r="BE38" i="15" s="1"/>
  <c r="BE50" i="15" s="1"/>
  <c r="BE62" i="15" s="1"/>
  <c r="BE74" i="15" s="1"/>
  <c r="BE86" i="15" s="1"/>
  <c r="BE98" i="15" s="1"/>
  <c r="BE110" i="15" s="1"/>
  <c r="BD14" i="15"/>
  <c r="BD26" i="15" s="1"/>
  <c r="BD38" i="15" s="1"/>
  <c r="BD50" i="15" s="1"/>
  <c r="BD62" i="15" s="1"/>
  <c r="BD74" i="15" s="1"/>
  <c r="BD86" i="15" s="1"/>
  <c r="BD98" i="15" s="1"/>
  <c r="BD110" i="15" s="1"/>
  <c r="BC14" i="15"/>
  <c r="BC26" i="15" s="1"/>
  <c r="BC38" i="15" s="1"/>
  <c r="BC50" i="15" s="1"/>
  <c r="BC62" i="15" s="1"/>
  <c r="BC74" i="15" s="1"/>
  <c r="BC86" i="15" s="1"/>
  <c r="BC98" i="15" s="1"/>
  <c r="BC110" i="15" s="1"/>
  <c r="BB14" i="15"/>
  <c r="BB26" i="15" s="1"/>
  <c r="BB38" i="15" s="1"/>
  <c r="BB50" i="15" s="1"/>
  <c r="BB62" i="15" s="1"/>
  <c r="BB74" i="15" s="1"/>
  <c r="BB86" i="15" s="1"/>
  <c r="BB98" i="15" s="1"/>
  <c r="BB110" i="15" s="1"/>
  <c r="BA14" i="15"/>
  <c r="BA26" i="15" s="1"/>
  <c r="BA38" i="15" s="1"/>
  <c r="BA50" i="15" s="1"/>
  <c r="BA62" i="15" s="1"/>
  <c r="BA74" i="15" s="1"/>
  <c r="BA86" i="15" s="1"/>
  <c r="BA98" i="15" s="1"/>
  <c r="BA110" i="15" s="1"/>
  <c r="AZ14" i="15"/>
  <c r="AZ26" i="15" s="1"/>
  <c r="AZ38" i="15" s="1"/>
  <c r="AZ50" i="15" s="1"/>
  <c r="AZ62" i="15" s="1"/>
  <c r="AZ74" i="15" s="1"/>
  <c r="AZ86" i="15" s="1"/>
  <c r="AZ98" i="15" s="1"/>
  <c r="AZ110" i="15" s="1"/>
  <c r="AY14" i="15"/>
  <c r="AY26" i="15" s="1"/>
  <c r="AY38" i="15" s="1"/>
  <c r="AY50" i="15" s="1"/>
  <c r="AY62" i="15" s="1"/>
  <c r="AY74" i="15" s="1"/>
  <c r="AY86" i="15" s="1"/>
  <c r="AY98" i="15" s="1"/>
  <c r="AY110" i="15" s="1"/>
  <c r="AX14" i="15"/>
  <c r="AX26" i="15" s="1"/>
  <c r="AX38" i="15" s="1"/>
  <c r="AX50" i="15" s="1"/>
  <c r="AX62" i="15" s="1"/>
  <c r="AX74" i="15" s="1"/>
  <c r="AX86" i="15" s="1"/>
  <c r="AX98" i="15" s="1"/>
  <c r="AX110" i="15" s="1"/>
  <c r="AW14" i="15"/>
  <c r="AW26" i="15" s="1"/>
  <c r="AW38" i="15" s="1"/>
  <c r="AW50" i="15" s="1"/>
  <c r="AW62" i="15" s="1"/>
  <c r="AW74" i="15" s="1"/>
  <c r="AW86" i="15" s="1"/>
  <c r="AW98" i="15" s="1"/>
  <c r="AW110" i="15" s="1"/>
  <c r="AV14" i="15"/>
  <c r="AV26" i="15" s="1"/>
  <c r="AV38" i="15" s="1"/>
  <c r="AV50" i="15" s="1"/>
  <c r="AV62" i="15" s="1"/>
  <c r="AV74" i="15" s="1"/>
  <c r="AV86" i="15" s="1"/>
  <c r="AV98" i="15" s="1"/>
  <c r="AV110" i="15" s="1"/>
  <c r="AU14" i="15"/>
  <c r="AU26" i="15" s="1"/>
  <c r="AU38" i="15" s="1"/>
  <c r="AU50" i="15" s="1"/>
  <c r="AU62" i="15" s="1"/>
  <c r="AU74" i="15" s="1"/>
  <c r="AU86" i="15" s="1"/>
  <c r="AU98" i="15" s="1"/>
  <c r="AU110" i="15" s="1"/>
  <c r="AM2" i="15"/>
  <c r="AN2" i="15"/>
  <c r="AO2" i="15"/>
  <c r="AP2" i="15"/>
  <c r="AQ2" i="15"/>
  <c r="AM3" i="15"/>
  <c r="AN3" i="15"/>
  <c r="AO3" i="15"/>
  <c r="AP3" i="15"/>
  <c r="AQ3" i="15"/>
  <c r="AM4" i="15"/>
  <c r="AN4" i="15"/>
  <c r="AO4" i="15"/>
  <c r="AP4" i="15"/>
  <c r="AQ4" i="15"/>
  <c r="AM5" i="15"/>
  <c r="AN5" i="15"/>
  <c r="AO5" i="15"/>
  <c r="AP5" i="15"/>
  <c r="AQ5" i="15"/>
  <c r="AM6" i="15"/>
  <c r="AN6" i="15"/>
  <c r="AO6" i="15"/>
  <c r="AP6" i="15"/>
  <c r="AQ6" i="15"/>
  <c r="AM7" i="15"/>
  <c r="AN7" i="15"/>
  <c r="AO7" i="15"/>
  <c r="AP7" i="15"/>
  <c r="AQ7" i="15"/>
  <c r="AM8" i="15"/>
  <c r="AN8" i="15"/>
  <c r="AO8" i="15"/>
  <c r="AP8" i="15"/>
  <c r="AQ8" i="15"/>
  <c r="AM9" i="15"/>
  <c r="AN9" i="15"/>
  <c r="AO9" i="15"/>
  <c r="AP9" i="15"/>
  <c r="AQ9" i="15"/>
  <c r="AM10" i="15"/>
  <c r="AN10" i="15"/>
  <c r="AO10" i="15"/>
  <c r="AP10" i="15"/>
  <c r="AQ10" i="15"/>
  <c r="AM11" i="15"/>
  <c r="AN11" i="15"/>
  <c r="AO11" i="15"/>
  <c r="AP11" i="15"/>
  <c r="AQ11" i="15"/>
  <c r="AM12" i="15"/>
  <c r="AN12" i="15"/>
  <c r="AO12" i="15"/>
  <c r="AP12" i="15"/>
  <c r="AQ12" i="15"/>
  <c r="AM13" i="15"/>
  <c r="AN13" i="15"/>
  <c r="AO13" i="15"/>
  <c r="AP13" i="15"/>
  <c r="AQ13" i="15"/>
  <c r="AM14" i="15"/>
  <c r="AN14" i="15"/>
  <c r="AO14" i="15"/>
  <c r="AP14" i="15"/>
  <c r="AQ14" i="15"/>
  <c r="AM15" i="15"/>
  <c r="AN15" i="15"/>
  <c r="AO15" i="15"/>
  <c r="AP15" i="15"/>
  <c r="AQ15" i="15"/>
  <c r="AM16" i="15"/>
  <c r="AN16" i="15"/>
  <c r="AO16" i="15"/>
  <c r="AP16" i="15"/>
  <c r="AQ16" i="15"/>
  <c r="AM17" i="15"/>
  <c r="AN17" i="15"/>
  <c r="AO17" i="15"/>
  <c r="AP17" i="15"/>
  <c r="AQ17" i="15"/>
  <c r="AM18" i="15"/>
  <c r="AN18" i="15"/>
  <c r="AO18" i="15"/>
  <c r="AP18" i="15"/>
  <c r="AQ18" i="15"/>
  <c r="AM19" i="15"/>
  <c r="AN19" i="15"/>
  <c r="AO19" i="15"/>
  <c r="AP19" i="15"/>
  <c r="AQ19" i="15"/>
  <c r="AM20" i="15"/>
  <c r="AN20" i="15"/>
  <c r="AO20" i="15"/>
  <c r="AP20" i="15"/>
  <c r="AQ20" i="15"/>
  <c r="AM21" i="15"/>
  <c r="AN21" i="15"/>
  <c r="AO21" i="15"/>
  <c r="AP21" i="15"/>
  <c r="AQ21" i="15"/>
  <c r="AM22" i="15"/>
  <c r="AN22" i="15"/>
  <c r="AO22" i="15"/>
  <c r="AP22" i="15"/>
  <c r="AQ22" i="15"/>
  <c r="AM23" i="15"/>
  <c r="AN23" i="15"/>
  <c r="AO23" i="15"/>
  <c r="AP23" i="15"/>
  <c r="AQ23" i="15"/>
  <c r="AM24" i="15"/>
  <c r="AN24" i="15"/>
  <c r="AO24" i="15"/>
  <c r="AP24" i="15"/>
  <c r="AQ24" i="15"/>
  <c r="AM25" i="15"/>
  <c r="AN25" i="15"/>
  <c r="AO25" i="15"/>
  <c r="AP25" i="15"/>
  <c r="AQ25" i="15"/>
  <c r="AM26" i="15"/>
  <c r="AN26" i="15"/>
  <c r="AO26" i="15"/>
  <c r="AP26" i="15"/>
  <c r="AQ26" i="15"/>
  <c r="AM27" i="15"/>
  <c r="AN27" i="15"/>
  <c r="AO27" i="15"/>
  <c r="AP27" i="15"/>
  <c r="AQ27" i="15"/>
  <c r="AM28" i="15"/>
  <c r="AN28" i="15"/>
  <c r="AO28" i="15"/>
  <c r="AP28" i="15"/>
  <c r="AQ28" i="15"/>
  <c r="AM29" i="15"/>
  <c r="AN29" i="15"/>
  <c r="AO29" i="15"/>
  <c r="AP29" i="15"/>
  <c r="AQ29" i="15"/>
  <c r="AM30" i="15"/>
  <c r="AN30" i="15"/>
  <c r="AO30" i="15"/>
  <c r="AP30" i="15"/>
  <c r="AQ30" i="15"/>
  <c r="AM31" i="15"/>
  <c r="AN31" i="15"/>
  <c r="AO31" i="15"/>
  <c r="AP31" i="15"/>
  <c r="AQ31" i="15"/>
  <c r="AM32" i="15"/>
  <c r="AN32" i="15"/>
  <c r="AO32" i="15"/>
  <c r="AP32" i="15"/>
  <c r="AQ32" i="15"/>
  <c r="AM33" i="15"/>
  <c r="AN33" i="15"/>
  <c r="AO33" i="15"/>
  <c r="AP33" i="15"/>
  <c r="AQ33" i="15"/>
  <c r="AM34" i="15"/>
  <c r="AN34" i="15"/>
  <c r="AO34" i="15"/>
  <c r="AP34" i="15"/>
  <c r="AQ34" i="15"/>
  <c r="AM35" i="15"/>
  <c r="AN35" i="15"/>
  <c r="AO35" i="15"/>
  <c r="AP35" i="15"/>
  <c r="AQ35" i="15"/>
  <c r="AM36" i="15"/>
  <c r="AN36" i="15"/>
  <c r="AO36" i="15"/>
  <c r="AP36" i="15"/>
  <c r="AQ36" i="15"/>
  <c r="AM37" i="15"/>
  <c r="AN37" i="15"/>
  <c r="AO37" i="15"/>
  <c r="AP37" i="15"/>
  <c r="AQ37" i="15"/>
  <c r="AM38" i="15"/>
  <c r="AN38" i="15"/>
  <c r="AO38" i="15"/>
  <c r="AP38" i="15"/>
  <c r="AQ38" i="15"/>
  <c r="AM39" i="15"/>
  <c r="AN39" i="15"/>
  <c r="AO39" i="15"/>
  <c r="AP39" i="15"/>
  <c r="AQ39" i="15"/>
  <c r="AM40" i="15"/>
  <c r="AN40" i="15"/>
  <c r="AO40" i="15"/>
  <c r="AP40" i="15"/>
  <c r="AQ40" i="15"/>
  <c r="AM41" i="15"/>
  <c r="AN41" i="15"/>
  <c r="AO41" i="15"/>
  <c r="AP41" i="15"/>
  <c r="AQ41" i="15"/>
  <c r="AM42" i="15"/>
  <c r="AN42" i="15"/>
  <c r="AO42" i="15"/>
  <c r="AP42" i="15"/>
  <c r="AQ42" i="15"/>
  <c r="AM43" i="15"/>
  <c r="AN43" i="15"/>
  <c r="AO43" i="15"/>
  <c r="AP43" i="15"/>
  <c r="AQ43" i="15"/>
  <c r="AM44" i="15"/>
  <c r="AN44" i="15"/>
  <c r="AO44" i="15"/>
  <c r="AP44" i="15"/>
  <c r="AQ44" i="15"/>
  <c r="AM45" i="15"/>
  <c r="AN45" i="15"/>
  <c r="AO45" i="15"/>
  <c r="AP45" i="15"/>
  <c r="AQ45" i="15"/>
  <c r="AM46" i="15"/>
  <c r="AN46" i="15"/>
  <c r="AO46" i="15"/>
  <c r="AP46" i="15"/>
  <c r="AQ46" i="15"/>
  <c r="AM47" i="15"/>
  <c r="AN47" i="15"/>
  <c r="AO47" i="15"/>
  <c r="AP47" i="15"/>
  <c r="AQ47" i="15"/>
  <c r="AM48" i="15"/>
  <c r="AN48" i="15"/>
  <c r="AO48" i="15"/>
  <c r="AP48" i="15"/>
  <c r="AQ48" i="15"/>
  <c r="AM49" i="15"/>
  <c r="AN49" i="15"/>
  <c r="AO49" i="15"/>
  <c r="AP49" i="15"/>
  <c r="AQ49" i="15"/>
  <c r="AM50" i="15"/>
  <c r="AN50" i="15"/>
  <c r="AO50" i="15"/>
  <c r="AP50" i="15"/>
  <c r="AQ50" i="15"/>
  <c r="AM51" i="15"/>
  <c r="AN51" i="15"/>
  <c r="AO51" i="15"/>
  <c r="AP51" i="15"/>
  <c r="AQ51" i="15"/>
  <c r="AM52" i="15"/>
  <c r="AN52" i="15"/>
  <c r="AO52" i="15"/>
  <c r="AP52" i="15"/>
  <c r="AQ52" i="15"/>
  <c r="AM53" i="15"/>
  <c r="AN53" i="15"/>
  <c r="AO53" i="15"/>
  <c r="AP53" i="15"/>
  <c r="AQ53" i="15"/>
  <c r="AM54" i="15"/>
  <c r="AN54" i="15"/>
  <c r="AO54" i="15"/>
  <c r="AP54" i="15"/>
  <c r="AQ54" i="15"/>
  <c r="AM55" i="15"/>
  <c r="AN55" i="15"/>
  <c r="AO55" i="15"/>
  <c r="AP55" i="15"/>
  <c r="AQ55" i="15"/>
  <c r="AM56" i="15"/>
  <c r="AN56" i="15"/>
  <c r="AO56" i="15"/>
  <c r="AP56" i="15"/>
  <c r="AQ56" i="15"/>
  <c r="AM57" i="15"/>
  <c r="AN57" i="15"/>
  <c r="AO57" i="15"/>
  <c r="AP57" i="15"/>
  <c r="AQ57" i="15"/>
  <c r="AM58" i="15"/>
  <c r="AN58" i="15"/>
  <c r="AO58" i="15"/>
  <c r="AP58" i="15"/>
  <c r="AQ58" i="15"/>
  <c r="AM59" i="15"/>
  <c r="AN59" i="15"/>
  <c r="AO59" i="15"/>
  <c r="AP59" i="15"/>
  <c r="AQ59" i="15"/>
  <c r="AM60" i="15"/>
  <c r="AN60" i="15"/>
  <c r="AO60" i="15"/>
  <c r="AP60" i="15"/>
  <c r="AQ60" i="15"/>
  <c r="AM61" i="15"/>
  <c r="AN61" i="15"/>
  <c r="AO61" i="15"/>
  <c r="AP61" i="15"/>
  <c r="AQ61" i="15"/>
  <c r="AM62" i="15"/>
  <c r="AN62" i="15"/>
  <c r="AO62" i="15"/>
  <c r="AP62" i="15"/>
  <c r="AQ62" i="15"/>
  <c r="AM63" i="15"/>
  <c r="AN63" i="15"/>
  <c r="AO63" i="15"/>
  <c r="AP63" i="15"/>
  <c r="AQ63" i="15"/>
  <c r="AM64" i="15"/>
  <c r="AN64" i="15"/>
  <c r="AO64" i="15"/>
  <c r="AP64" i="15"/>
  <c r="AQ64" i="15"/>
  <c r="AM65" i="15"/>
  <c r="AN65" i="15"/>
  <c r="AO65" i="15"/>
  <c r="AP65" i="15"/>
  <c r="AQ65" i="15"/>
  <c r="AM66" i="15"/>
  <c r="AN66" i="15"/>
  <c r="AO66" i="15"/>
  <c r="AP66" i="15"/>
  <c r="AQ66" i="15"/>
  <c r="AM67" i="15"/>
  <c r="AN67" i="15"/>
  <c r="AO67" i="15"/>
  <c r="AP67" i="15"/>
  <c r="AQ67" i="15"/>
  <c r="AM68" i="15"/>
  <c r="AN68" i="15"/>
  <c r="AO68" i="15"/>
  <c r="AP68" i="15"/>
  <c r="AQ68" i="15"/>
  <c r="AM69" i="15"/>
  <c r="AN69" i="15"/>
  <c r="AO69" i="15"/>
  <c r="AP69" i="15"/>
  <c r="AQ69" i="15"/>
  <c r="AM70" i="15"/>
  <c r="AN70" i="15"/>
  <c r="AO70" i="15"/>
  <c r="AP70" i="15"/>
  <c r="AQ70" i="15"/>
  <c r="AM71" i="15"/>
  <c r="AN71" i="15"/>
  <c r="AO71" i="15"/>
  <c r="AP71" i="15"/>
  <c r="AQ71" i="15"/>
  <c r="AM72" i="15"/>
  <c r="AN72" i="15"/>
  <c r="AO72" i="15"/>
  <c r="AP72" i="15"/>
  <c r="AQ72" i="15"/>
  <c r="AM73" i="15"/>
  <c r="AN73" i="15"/>
  <c r="AO73" i="15"/>
  <c r="AP73" i="15"/>
  <c r="AQ73" i="15"/>
  <c r="AM74" i="15"/>
  <c r="AN74" i="15"/>
  <c r="AO74" i="15"/>
  <c r="AP74" i="15"/>
  <c r="AQ74" i="15"/>
  <c r="AM75" i="15"/>
  <c r="AN75" i="15"/>
  <c r="AO75" i="15"/>
  <c r="AP75" i="15"/>
  <c r="AQ75" i="15"/>
  <c r="AM76" i="15"/>
  <c r="AN76" i="15"/>
  <c r="AO76" i="15"/>
  <c r="AP76" i="15"/>
  <c r="AQ76" i="15"/>
  <c r="AM77" i="15"/>
  <c r="AN77" i="15"/>
  <c r="AO77" i="15"/>
  <c r="AP77" i="15"/>
  <c r="AQ77" i="15"/>
  <c r="AM78" i="15"/>
  <c r="AN78" i="15"/>
  <c r="AO78" i="15"/>
  <c r="AP78" i="15"/>
  <c r="AQ78" i="15"/>
  <c r="AM79" i="15"/>
  <c r="AN79" i="15"/>
  <c r="AO79" i="15"/>
  <c r="AP79" i="15"/>
  <c r="AQ79" i="15"/>
  <c r="AM80" i="15"/>
  <c r="AN80" i="15"/>
  <c r="AO80" i="15"/>
  <c r="AP80" i="15"/>
  <c r="AQ80" i="15"/>
  <c r="AM81" i="15"/>
  <c r="AN81" i="15"/>
  <c r="AO81" i="15"/>
  <c r="AP81" i="15"/>
  <c r="AQ81" i="15"/>
  <c r="AM82" i="15"/>
  <c r="AN82" i="15"/>
  <c r="AO82" i="15"/>
  <c r="AP82" i="15"/>
  <c r="AQ82" i="15"/>
  <c r="AM83" i="15"/>
  <c r="AN83" i="15"/>
  <c r="AO83" i="15"/>
  <c r="AP83" i="15"/>
  <c r="AQ83" i="15"/>
  <c r="AM84" i="15"/>
  <c r="AN84" i="15"/>
  <c r="AO84" i="15"/>
  <c r="AP84" i="15"/>
  <c r="AQ84" i="15"/>
  <c r="AM85" i="15"/>
  <c r="AN85" i="15"/>
  <c r="AO85" i="15"/>
  <c r="AP85" i="15"/>
  <c r="AQ85" i="15"/>
  <c r="AM86" i="15"/>
  <c r="AN86" i="15"/>
  <c r="AO86" i="15"/>
  <c r="AP86" i="15"/>
  <c r="AQ86" i="15"/>
  <c r="AM87" i="15"/>
  <c r="AN87" i="15"/>
  <c r="AO87" i="15"/>
  <c r="AP87" i="15"/>
  <c r="AQ87" i="15"/>
  <c r="AM88" i="15"/>
  <c r="AN88" i="15"/>
  <c r="AO88" i="15"/>
  <c r="AP88" i="15"/>
  <c r="AQ88" i="15"/>
  <c r="AM89" i="15"/>
  <c r="AN89" i="15"/>
  <c r="AO89" i="15"/>
  <c r="AP89" i="15"/>
  <c r="AQ89" i="15"/>
  <c r="AM90" i="15"/>
  <c r="AN90" i="15"/>
  <c r="AO90" i="15"/>
  <c r="AP90" i="15"/>
  <c r="AQ90" i="15"/>
  <c r="AM91" i="15"/>
  <c r="AN91" i="15"/>
  <c r="AO91" i="15"/>
  <c r="AP91" i="15"/>
  <c r="AQ91" i="15"/>
  <c r="AM92" i="15"/>
  <c r="AN92" i="15"/>
  <c r="AO92" i="15"/>
  <c r="AP92" i="15"/>
  <c r="AQ92" i="15"/>
  <c r="AM93" i="15"/>
  <c r="AN93" i="15"/>
  <c r="AO93" i="15"/>
  <c r="AP93" i="15"/>
  <c r="AQ93" i="15"/>
  <c r="AM94" i="15"/>
  <c r="AN94" i="15"/>
  <c r="AO94" i="15"/>
  <c r="AP94" i="15"/>
  <c r="AQ94" i="15"/>
  <c r="AM95" i="15"/>
  <c r="AN95" i="15"/>
  <c r="AO95" i="15"/>
  <c r="AP95" i="15"/>
  <c r="AQ95" i="15"/>
  <c r="AM96" i="15"/>
  <c r="AN96" i="15"/>
  <c r="AO96" i="15"/>
  <c r="AP96" i="15"/>
  <c r="AQ96" i="15"/>
  <c r="AM97" i="15"/>
  <c r="AN97" i="15"/>
  <c r="AO97" i="15"/>
  <c r="AP97" i="15"/>
  <c r="AQ97" i="15"/>
  <c r="AM98" i="15"/>
  <c r="AN98" i="15"/>
  <c r="AO98" i="15"/>
  <c r="AP98" i="15"/>
  <c r="AQ98" i="15"/>
  <c r="AM99" i="15"/>
  <c r="AN99" i="15"/>
  <c r="AO99" i="15"/>
  <c r="AP99" i="15"/>
  <c r="AQ99" i="15"/>
  <c r="AM100" i="15"/>
  <c r="AN100" i="15"/>
  <c r="AO100" i="15"/>
  <c r="AP100" i="15"/>
  <c r="AQ100" i="15"/>
  <c r="AM101" i="15"/>
  <c r="AN101" i="15"/>
  <c r="AO101" i="15"/>
  <c r="AP101" i="15"/>
  <c r="AQ101" i="15"/>
  <c r="AM102" i="15"/>
  <c r="AN102" i="15"/>
  <c r="AO102" i="15"/>
  <c r="AP102" i="15"/>
  <c r="AQ102" i="15"/>
  <c r="AM103" i="15"/>
  <c r="AN103" i="15"/>
  <c r="AO103" i="15"/>
  <c r="AP103" i="15"/>
  <c r="AQ103" i="15"/>
  <c r="AM104" i="15"/>
  <c r="AN104" i="15"/>
  <c r="AO104" i="15"/>
  <c r="AP104" i="15"/>
  <c r="AQ104" i="15"/>
  <c r="AM105" i="15"/>
  <c r="AN105" i="15"/>
  <c r="AO105" i="15"/>
  <c r="AP105" i="15"/>
  <c r="AQ105" i="15"/>
  <c r="AM106" i="15"/>
  <c r="AN106" i="15"/>
  <c r="AO106" i="15"/>
  <c r="AP106" i="15"/>
  <c r="AQ106" i="15"/>
  <c r="AM107" i="15"/>
  <c r="AN107" i="15"/>
  <c r="AO107" i="15"/>
  <c r="AP107" i="15"/>
  <c r="AQ107" i="15"/>
  <c r="AM108" i="15"/>
  <c r="AN108" i="15"/>
  <c r="AO108" i="15"/>
  <c r="AP108" i="15"/>
  <c r="AQ108" i="15"/>
  <c r="AM109" i="15"/>
  <c r="AN109" i="15"/>
  <c r="AO109" i="15"/>
  <c r="AP109" i="15"/>
  <c r="AQ109" i="15"/>
  <c r="AN110" i="15"/>
  <c r="AO110" i="15"/>
  <c r="AP110" i="15"/>
  <c r="AQ110" i="15"/>
  <c r="AN111" i="15"/>
  <c r="AO111" i="15"/>
  <c r="AP111" i="15"/>
  <c r="AQ111" i="15"/>
  <c r="AN112" i="15"/>
  <c r="AO112" i="15"/>
  <c r="AP112" i="15"/>
  <c r="AQ112" i="15"/>
  <c r="AN113" i="15"/>
  <c r="AO113" i="15"/>
  <c r="AP113" i="15"/>
  <c r="AQ113" i="15"/>
  <c r="AN114" i="15"/>
  <c r="AO114" i="15"/>
  <c r="AP114" i="15"/>
  <c r="AQ114" i="15"/>
  <c r="AN115" i="15"/>
  <c r="AO115" i="15"/>
  <c r="AP115" i="15"/>
  <c r="AQ115" i="15"/>
  <c r="AN116" i="15"/>
  <c r="AO116" i="15"/>
  <c r="AP116" i="15"/>
  <c r="AQ116" i="15"/>
  <c r="AN1" i="15"/>
  <c r="AO1" i="15"/>
  <c r="AP1" i="15"/>
  <c r="AQ1" i="15"/>
  <c r="AM1" i="15"/>
  <c r="AM120" i="15"/>
  <c r="A133" i="17"/>
  <c r="A145" i="17" s="1"/>
  <c r="B145" i="17" s="1"/>
  <c r="A132" i="17"/>
  <c r="A144" i="17" s="1"/>
  <c r="B144" i="17" s="1"/>
  <c r="A131" i="17"/>
  <c r="A143" i="17" s="1"/>
  <c r="B143" i="17" s="1"/>
  <c r="A130" i="17"/>
  <c r="A142" i="17" s="1"/>
  <c r="B142" i="17" s="1"/>
  <c r="A129" i="17"/>
  <c r="A141" i="17" s="1"/>
  <c r="B141" i="17" s="1"/>
  <c r="A128" i="17"/>
  <c r="A140" i="17" s="1"/>
  <c r="B140" i="17" s="1"/>
  <c r="B127" i="17"/>
  <c r="A127" i="17"/>
  <c r="A139" i="17" s="1"/>
  <c r="B139" i="17" s="1"/>
  <c r="A126" i="17"/>
  <c r="A138" i="17" s="1"/>
  <c r="B138" i="17" s="1"/>
  <c r="A125" i="17"/>
  <c r="A137" i="17" s="1"/>
  <c r="B137" i="17" s="1"/>
  <c r="A124" i="17"/>
  <c r="A136" i="17" s="1"/>
  <c r="B136" i="17" s="1"/>
  <c r="B123" i="17"/>
  <c r="A123" i="17"/>
  <c r="A135" i="17" s="1"/>
  <c r="B135" i="17" s="1"/>
  <c r="A122" i="17"/>
  <c r="B122" i="17" s="1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2" i="17"/>
  <c r="ED50" i="16"/>
  <c r="EC50" i="16"/>
  <c r="EB50" i="16"/>
  <c r="EA50" i="16"/>
  <c r="DZ50" i="16"/>
  <c r="DY50" i="16"/>
  <c r="DX50" i="16"/>
  <c r="DW50" i="16"/>
  <c r="DV50" i="16"/>
  <c r="DU50" i="16"/>
  <c r="DT50" i="16"/>
  <c r="DS50" i="16"/>
  <c r="DP50" i="16"/>
  <c r="DO50" i="16"/>
  <c r="DN50" i="16"/>
  <c r="DM50" i="16"/>
  <c r="DL50" i="16"/>
  <c r="DK50" i="16"/>
  <c r="DJ50" i="16"/>
  <c r="DI50" i="16"/>
  <c r="DH50" i="16"/>
  <c r="DG50" i="16"/>
  <c r="DF50" i="16"/>
  <c r="DE50" i="16"/>
  <c r="DB50" i="16"/>
  <c r="DA50" i="16"/>
  <c r="CZ50" i="16"/>
  <c r="CY50" i="16"/>
  <c r="CX50" i="16"/>
  <c r="CW50" i="16"/>
  <c r="CV50" i="16"/>
  <c r="CU50" i="16"/>
  <c r="CT50" i="16"/>
  <c r="CS50" i="16"/>
  <c r="CR50" i="16"/>
  <c r="CQ50" i="16"/>
  <c r="CN50" i="16"/>
  <c r="CM50" i="16"/>
  <c r="CL50" i="16"/>
  <c r="CK50" i="16"/>
  <c r="CJ50" i="16"/>
  <c r="CI50" i="16"/>
  <c r="CH50" i="16"/>
  <c r="CG50" i="16"/>
  <c r="CF50" i="16"/>
  <c r="CE50" i="16"/>
  <c r="CD50" i="16"/>
  <c r="CC50" i="16"/>
  <c r="BZ50" i="16"/>
  <c r="BY50" i="16"/>
  <c r="BX50" i="16"/>
  <c r="BW50" i="16"/>
  <c r="BV50" i="16"/>
  <c r="BU50" i="16"/>
  <c r="BT50" i="16"/>
  <c r="BS50" i="16"/>
  <c r="BR50" i="16"/>
  <c r="BQ50" i="16"/>
  <c r="BP50" i="16"/>
  <c r="BO50" i="16"/>
  <c r="BL50" i="16"/>
  <c r="BK50" i="16"/>
  <c r="BJ50" i="16"/>
  <c r="BI50" i="16"/>
  <c r="BH50" i="16"/>
  <c r="BG50" i="16"/>
  <c r="BF50" i="16"/>
  <c r="BE50" i="16"/>
  <c r="BD50" i="16"/>
  <c r="BC50" i="16"/>
  <c r="BB50" i="16"/>
  <c r="BA50" i="16"/>
  <c r="AX50" i="16"/>
  <c r="AW50" i="16"/>
  <c r="AV50" i="16"/>
  <c r="AU50" i="16"/>
  <c r="AT50" i="16"/>
  <c r="AS50" i="16"/>
  <c r="AR50" i="16"/>
  <c r="AQ50" i="16"/>
  <c r="AP50" i="16"/>
  <c r="AO50" i="16"/>
  <c r="AN50" i="16"/>
  <c r="AM50" i="16"/>
  <c r="AJ50" i="16"/>
  <c r="AI50" i="16"/>
  <c r="AH50" i="16"/>
  <c r="AG50" i="16"/>
  <c r="AF50" i="16"/>
  <c r="AE50" i="16"/>
  <c r="AD50" i="16"/>
  <c r="AC50" i="16"/>
  <c r="AB50" i="16"/>
  <c r="AA50" i="16"/>
  <c r="Z50" i="16"/>
  <c r="Y50" i="16"/>
  <c r="ED49" i="16"/>
  <c r="EC49" i="16"/>
  <c r="EB49" i="16"/>
  <c r="EA49" i="16"/>
  <c r="DZ49" i="16"/>
  <c r="DY49" i="16"/>
  <c r="DX49" i="16"/>
  <c r="DW49" i="16"/>
  <c r="DV49" i="16"/>
  <c r="DU49" i="16"/>
  <c r="DT49" i="16"/>
  <c r="DS49" i="16"/>
  <c r="DP49" i="16"/>
  <c r="DO49" i="16"/>
  <c r="DN49" i="16"/>
  <c r="DM49" i="16"/>
  <c r="DL49" i="16"/>
  <c r="DK49" i="16"/>
  <c r="DJ49" i="16"/>
  <c r="DI49" i="16"/>
  <c r="DH49" i="16"/>
  <c r="DG49" i="16"/>
  <c r="DF49" i="16"/>
  <c r="DE49" i="16"/>
  <c r="DB49" i="16"/>
  <c r="DA49" i="16"/>
  <c r="CZ49" i="16"/>
  <c r="CY49" i="16"/>
  <c r="CX49" i="16"/>
  <c r="CW49" i="16"/>
  <c r="CV49" i="16"/>
  <c r="CU49" i="16"/>
  <c r="CT49" i="16"/>
  <c r="CS49" i="16"/>
  <c r="CR49" i="16"/>
  <c r="CQ49" i="16"/>
  <c r="CN49" i="16"/>
  <c r="CM49" i="16"/>
  <c r="CL49" i="16"/>
  <c r="CK49" i="16"/>
  <c r="CJ49" i="16"/>
  <c r="CI49" i="16"/>
  <c r="CH49" i="16"/>
  <c r="CG49" i="16"/>
  <c r="CF49" i="16"/>
  <c r="CE49" i="16"/>
  <c r="CD49" i="16"/>
  <c r="CC49" i="16"/>
  <c r="BZ49" i="16"/>
  <c r="BY49" i="16"/>
  <c r="BX49" i="16"/>
  <c r="BW49" i="16"/>
  <c r="BV49" i="16"/>
  <c r="BU49" i="16"/>
  <c r="BT49" i="16"/>
  <c r="BS49" i="16"/>
  <c r="BR49" i="16"/>
  <c r="BQ49" i="16"/>
  <c r="BP49" i="16"/>
  <c r="BO49" i="16"/>
  <c r="BL49" i="16"/>
  <c r="BK49" i="16"/>
  <c r="BJ49" i="16"/>
  <c r="BI49" i="16"/>
  <c r="BH49" i="16"/>
  <c r="BG49" i="16"/>
  <c r="BF49" i="16"/>
  <c r="BE49" i="16"/>
  <c r="BD49" i="16"/>
  <c r="BC49" i="16"/>
  <c r="BB49" i="16"/>
  <c r="BA49" i="16"/>
  <c r="AX49" i="16"/>
  <c r="AW49" i="16"/>
  <c r="AV49" i="16"/>
  <c r="AU49" i="16"/>
  <c r="AT49" i="16"/>
  <c r="AS49" i="16"/>
  <c r="AR49" i="16"/>
  <c r="AQ49" i="16"/>
  <c r="AP49" i="16"/>
  <c r="AO49" i="16"/>
  <c r="AN49" i="16"/>
  <c r="AM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ED48" i="16"/>
  <c r="EC48" i="16"/>
  <c r="EB48" i="16"/>
  <c r="EA48" i="16"/>
  <c r="DZ48" i="16"/>
  <c r="DY48" i="16"/>
  <c r="DX48" i="16"/>
  <c r="DW48" i="16"/>
  <c r="DV48" i="16"/>
  <c r="DU48" i="16"/>
  <c r="DT48" i="16"/>
  <c r="DS48" i="16"/>
  <c r="DP48" i="16"/>
  <c r="DO48" i="16"/>
  <c r="DN48" i="16"/>
  <c r="DM48" i="16"/>
  <c r="DL48" i="16"/>
  <c r="DK48" i="16"/>
  <c r="DJ48" i="16"/>
  <c r="DI48" i="16"/>
  <c r="DH48" i="16"/>
  <c r="DG48" i="16"/>
  <c r="DF48" i="16"/>
  <c r="DE48" i="16"/>
  <c r="DB48" i="16"/>
  <c r="DA48" i="16"/>
  <c r="CZ48" i="16"/>
  <c r="CY48" i="16"/>
  <c r="CX48" i="16"/>
  <c r="CW48" i="16"/>
  <c r="CV48" i="16"/>
  <c r="CU48" i="16"/>
  <c r="CT48" i="16"/>
  <c r="CS48" i="16"/>
  <c r="CR48" i="16"/>
  <c r="CQ48" i="16"/>
  <c r="CN48" i="16"/>
  <c r="CM48" i="16"/>
  <c r="CL48" i="16"/>
  <c r="CK48" i="16"/>
  <c r="CJ48" i="16"/>
  <c r="CI48" i="16"/>
  <c r="CH48" i="16"/>
  <c r="CG48" i="16"/>
  <c r="CF48" i="16"/>
  <c r="CE48" i="16"/>
  <c r="CD48" i="16"/>
  <c r="CC48" i="16"/>
  <c r="BZ48" i="16"/>
  <c r="BY48" i="16"/>
  <c r="BX48" i="16"/>
  <c r="BW48" i="16"/>
  <c r="BV48" i="16"/>
  <c r="BU48" i="16"/>
  <c r="BT48" i="16"/>
  <c r="BS48" i="16"/>
  <c r="BR48" i="16"/>
  <c r="BQ48" i="16"/>
  <c r="BP48" i="16"/>
  <c r="BO48" i="16"/>
  <c r="BL48" i="16"/>
  <c r="BK48" i="16"/>
  <c r="BJ48" i="16"/>
  <c r="BI48" i="16"/>
  <c r="BH48" i="16"/>
  <c r="BG48" i="16"/>
  <c r="BF48" i="16"/>
  <c r="BE48" i="16"/>
  <c r="BD48" i="16"/>
  <c r="BC48" i="16"/>
  <c r="BB48" i="16"/>
  <c r="BA48" i="16"/>
  <c r="AX48" i="16"/>
  <c r="AW48" i="16"/>
  <c r="AV48" i="16"/>
  <c r="AU48" i="16"/>
  <c r="AT48" i="16"/>
  <c r="AS48" i="16"/>
  <c r="AR48" i="16"/>
  <c r="AQ48" i="16"/>
  <c r="AP48" i="16"/>
  <c r="AO48" i="16"/>
  <c r="AN48" i="16"/>
  <c r="AM48" i="16"/>
  <c r="AJ48" i="16"/>
  <c r="AI48" i="16"/>
  <c r="AH48" i="16"/>
  <c r="AG48" i="16"/>
  <c r="AF48" i="16"/>
  <c r="AE48" i="16"/>
  <c r="AD48" i="16"/>
  <c r="AC48" i="16"/>
  <c r="AB48" i="16"/>
  <c r="AA48" i="16"/>
  <c r="Z48" i="16"/>
  <c r="Y48" i="16"/>
  <c r="ED47" i="16"/>
  <c r="EC47" i="16"/>
  <c r="EB47" i="16"/>
  <c r="EA47" i="16"/>
  <c r="DZ47" i="16"/>
  <c r="DY47" i="16"/>
  <c r="DX47" i="16"/>
  <c r="DW47" i="16"/>
  <c r="DV47" i="16"/>
  <c r="DU47" i="16"/>
  <c r="DT47" i="16"/>
  <c r="DS47" i="16"/>
  <c r="DP47" i="16"/>
  <c r="DO47" i="16"/>
  <c r="DN47" i="16"/>
  <c r="DM47" i="16"/>
  <c r="DL47" i="16"/>
  <c r="DK47" i="16"/>
  <c r="DJ47" i="16"/>
  <c r="DI47" i="16"/>
  <c r="DH47" i="16"/>
  <c r="DG47" i="16"/>
  <c r="DF47" i="16"/>
  <c r="DE47" i="16"/>
  <c r="DB47" i="16"/>
  <c r="DA47" i="16"/>
  <c r="CZ47" i="16"/>
  <c r="CY47" i="16"/>
  <c r="CX47" i="16"/>
  <c r="CW47" i="16"/>
  <c r="CV47" i="16"/>
  <c r="CU47" i="16"/>
  <c r="CT47" i="16"/>
  <c r="CS47" i="16"/>
  <c r="CR47" i="16"/>
  <c r="CQ47" i="16"/>
  <c r="CN47" i="16"/>
  <c r="CM47" i="16"/>
  <c r="CL47" i="16"/>
  <c r="CK47" i="16"/>
  <c r="CJ47" i="16"/>
  <c r="CI47" i="16"/>
  <c r="CH47" i="16"/>
  <c r="CG47" i="16"/>
  <c r="CF47" i="16"/>
  <c r="CE47" i="16"/>
  <c r="CD47" i="16"/>
  <c r="CC47" i="16"/>
  <c r="BZ47" i="16"/>
  <c r="BY47" i="16"/>
  <c r="BX47" i="16"/>
  <c r="BW47" i="16"/>
  <c r="BV47" i="16"/>
  <c r="BU47" i="16"/>
  <c r="BT47" i="16"/>
  <c r="BS47" i="16"/>
  <c r="BR47" i="16"/>
  <c r="BQ47" i="16"/>
  <c r="BP47" i="16"/>
  <c r="BO47" i="16"/>
  <c r="BL47" i="16"/>
  <c r="BK47" i="16"/>
  <c r="BJ47" i="16"/>
  <c r="BI47" i="16"/>
  <c r="BH47" i="16"/>
  <c r="BG47" i="16"/>
  <c r="BF47" i="16"/>
  <c r="BE47" i="16"/>
  <c r="BD47" i="16"/>
  <c r="BC47" i="16"/>
  <c r="BB47" i="16"/>
  <c r="BA47" i="16"/>
  <c r="AX47" i="16"/>
  <c r="AW47" i="16"/>
  <c r="AV47" i="16"/>
  <c r="AU47" i="16"/>
  <c r="AT47" i="16"/>
  <c r="AS47" i="16"/>
  <c r="AR47" i="16"/>
  <c r="AQ47" i="16"/>
  <c r="AP47" i="16"/>
  <c r="AO47" i="16"/>
  <c r="AN47" i="16"/>
  <c r="AM47" i="16"/>
  <c r="AJ47" i="16"/>
  <c r="AI47" i="16"/>
  <c r="AH47" i="16"/>
  <c r="AG47" i="16"/>
  <c r="AF47" i="16"/>
  <c r="AE47" i="16"/>
  <c r="AD47" i="16"/>
  <c r="AC47" i="16"/>
  <c r="AB47" i="16"/>
  <c r="AA47" i="16"/>
  <c r="Z47" i="16"/>
  <c r="Y47" i="16"/>
  <c r="ED46" i="16"/>
  <c r="EC46" i="16"/>
  <c r="EB46" i="16"/>
  <c r="EA46" i="16"/>
  <c r="DZ46" i="16"/>
  <c r="DY46" i="16"/>
  <c r="DX46" i="16"/>
  <c r="DW46" i="16"/>
  <c r="DV46" i="16"/>
  <c r="DU46" i="16"/>
  <c r="DT46" i="16"/>
  <c r="DS46" i="16"/>
  <c r="DP46" i="16"/>
  <c r="DO46" i="16"/>
  <c r="DN46" i="16"/>
  <c r="DM46" i="16"/>
  <c r="DL46" i="16"/>
  <c r="DK46" i="16"/>
  <c r="DJ46" i="16"/>
  <c r="DI46" i="16"/>
  <c r="DH46" i="16"/>
  <c r="DG46" i="16"/>
  <c r="DF46" i="16"/>
  <c r="DE46" i="16"/>
  <c r="DB46" i="16"/>
  <c r="DA46" i="16"/>
  <c r="CZ46" i="16"/>
  <c r="CY46" i="16"/>
  <c r="CX46" i="16"/>
  <c r="CW46" i="16"/>
  <c r="CV46" i="16"/>
  <c r="CU46" i="16"/>
  <c r="CT46" i="16"/>
  <c r="CS46" i="16"/>
  <c r="CR46" i="16"/>
  <c r="CQ46" i="16"/>
  <c r="CN46" i="16"/>
  <c r="CM46" i="16"/>
  <c r="CL46" i="16"/>
  <c r="CK46" i="16"/>
  <c r="CJ46" i="16"/>
  <c r="CI46" i="16"/>
  <c r="CH46" i="16"/>
  <c r="CG46" i="16"/>
  <c r="CF46" i="16"/>
  <c r="CE46" i="16"/>
  <c r="CD46" i="16"/>
  <c r="CC46" i="16"/>
  <c r="BZ46" i="16"/>
  <c r="BY46" i="16"/>
  <c r="BX46" i="16"/>
  <c r="BW46" i="16"/>
  <c r="BV46" i="16"/>
  <c r="BU46" i="16"/>
  <c r="BT46" i="16"/>
  <c r="BS46" i="16"/>
  <c r="BR46" i="16"/>
  <c r="BQ46" i="16"/>
  <c r="BP46" i="16"/>
  <c r="BO46" i="16"/>
  <c r="BL46" i="16"/>
  <c r="BK46" i="16"/>
  <c r="BJ46" i="16"/>
  <c r="BI46" i="16"/>
  <c r="BH46" i="16"/>
  <c r="BG46" i="16"/>
  <c r="BF46" i="16"/>
  <c r="BE46" i="16"/>
  <c r="BD46" i="16"/>
  <c r="BC46" i="16"/>
  <c r="BB46" i="16"/>
  <c r="BA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ED45" i="16"/>
  <c r="EC45" i="16"/>
  <c r="EB45" i="16"/>
  <c r="EA45" i="16"/>
  <c r="DZ45" i="16"/>
  <c r="DY45" i="16"/>
  <c r="DX45" i="16"/>
  <c r="DW45" i="16"/>
  <c r="DV45" i="16"/>
  <c r="DU45" i="16"/>
  <c r="DT45" i="16"/>
  <c r="DS45" i="16"/>
  <c r="DP45" i="16"/>
  <c r="DO45" i="16"/>
  <c r="DN45" i="16"/>
  <c r="DM45" i="16"/>
  <c r="DL45" i="16"/>
  <c r="DK45" i="16"/>
  <c r="DJ45" i="16"/>
  <c r="DI45" i="16"/>
  <c r="DH45" i="16"/>
  <c r="DG45" i="16"/>
  <c r="DF45" i="16"/>
  <c r="DE45" i="16"/>
  <c r="DB45" i="16"/>
  <c r="DA45" i="16"/>
  <c r="CZ45" i="16"/>
  <c r="CY45" i="16"/>
  <c r="CX45" i="16"/>
  <c r="CW45" i="16"/>
  <c r="CV45" i="16"/>
  <c r="CU45" i="16"/>
  <c r="CT45" i="16"/>
  <c r="CS45" i="16"/>
  <c r="CR45" i="16"/>
  <c r="CQ45" i="16"/>
  <c r="CN45" i="16"/>
  <c r="CM45" i="16"/>
  <c r="CL45" i="16"/>
  <c r="CK45" i="16"/>
  <c r="CJ45" i="16"/>
  <c r="CI45" i="16"/>
  <c r="CH45" i="16"/>
  <c r="CG45" i="16"/>
  <c r="CF45" i="16"/>
  <c r="CE45" i="16"/>
  <c r="CD45" i="16"/>
  <c r="CC45" i="16"/>
  <c r="BZ45" i="16"/>
  <c r="BY45" i="16"/>
  <c r="BX45" i="16"/>
  <c r="BW45" i="16"/>
  <c r="BV45" i="16"/>
  <c r="BU45" i="16"/>
  <c r="BT45" i="16"/>
  <c r="BS45" i="16"/>
  <c r="BR45" i="16"/>
  <c r="BQ45" i="16"/>
  <c r="BP45" i="16"/>
  <c r="BO45" i="16"/>
  <c r="BL45" i="16"/>
  <c r="BK45" i="16"/>
  <c r="BJ45" i="16"/>
  <c r="BI45" i="16"/>
  <c r="BH45" i="16"/>
  <c r="BG45" i="16"/>
  <c r="BF45" i="16"/>
  <c r="BE45" i="16"/>
  <c r="BD45" i="16"/>
  <c r="BC45" i="16"/>
  <c r="BB45" i="16"/>
  <c r="BA45" i="16"/>
  <c r="AX45" i="16"/>
  <c r="AW45" i="16"/>
  <c r="AV45" i="16"/>
  <c r="AU45" i="16"/>
  <c r="AT45" i="16"/>
  <c r="AS45" i="16"/>
  <c r="AR45" i="16"/>
  <c r="AQ45" i="16"/>
  <c r="AP45" i="16"/>
  <c r="AO45" i="16"/>
  <c r="AN45" i="16"/>
  <c r="AM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ED44" i="16"/>
  <c r="EC44" i="16"/>
  <c r="EB44" i="16"/>
  <c r="EA44" i="16"/>
  <c r="DZ44" i="16"/>
  <c r="DY44" i="16"/>
  <c r="DX44" i="16"/>
  <c r="DW44" i="16"/>
  <c r="DV44" i="16"/>
  <c r="DU44" i="16"/>
  <c r="DT44" i="16"/>
  <c r="DS44" i="16"/>
  <c r="DP44" i="16"/>
  <c r="DO44" i="16"/>
  <c r="DN44" i="16"/>
  <c r="DM44" i="16"/>
  <c r="DL44" i="16"/>
  <c r="DK44" i="16"/>
  <c r="DJ44" i="16"/>
  <c r="DI44" i="16"/>
  <c r="DH44" i="16"/>
  <c r="DG44" i="16"/>
  <c r="DF44" i="16"/>
  <c r="DE44" i="16"/>
  <c r="DB44" i="16"/>
  <c r="DA44" i="16"/>
  <c r="CZ44" i="16"/>
  <c r="CY44" i="16"/>
  <c r="CX44" i="16"/>
  <c r="CW44" i="16"/>
  <c r="CV44" i="16"/>
  <c r="CU44" i="16"/>
  <c r="CT44" i="16"/>
  <c r="CS44" i="16"/>
  <c r="CR44" i="16"/>
  <c r="CQ44" i="16"/>
  <c r="CN44" i="16"/>
  <c r="CM44" i="16"/>
  <c r="CL44" i="16"/>
  <c r="CK44" i="16"/>
  <c r="CJ44" i="16"/>
  <c r="CI44" i="16"/>
  <c r="CH44" i="16"/>
  <c r="CG44" i="16"/>
  <c r="CF44" i="16"/>
  <c r="CE44" i="16"/>
  <c r="CD44" i="16"/>
  <c r="CC44" i="16"/>
  <c r="BZ44" i="16"/>
  <c r="BY44" i="16"/>
  <c r="BX44" i="16"/>
  <c r="BW44" i="16"/>
  <c r="BV44" i="16"/>
  <c r="BU44" i="16"/>
  <c r="BT44" i="16"/>
  <c r="BS44" i="16"/>
  <c r="BR44" i="16"/>
  <c r="BQ44" i="16"/>
  <c r="BP44" i="16"/>
  <c r="BO44" i="16"/>
  <c r="BL44" i="16"/>
  <c r="BK44" i="16"/>
  <c r="BJ44" i="16"/>
  <c r="BI44" i="16"/>
  <c r="BH44" i="16"/>
  <c r="BG44" i="16"/>
  <c r="BF44" i="16"/>
  <c r="BE44" i="16"/>
  <c r="BD44" i="16"/>
  <c r="BC44" i="16"/>
  <c r="BB44" i="16"/>
  <c r="BA44" i="16"/>
  <c r="AX44" i="16"/>
  <c r="AW44" i="16"/>
  <c r="AV44" i="16"/>
  <c r="AU44" i="16"/>
  <c r="AT44" i="16"/>
  <c r="AS44" i="16"/>
  <c r="AR44" i="16"/>
  <c r="AQ44" i="16"/>
  <c r="AP44" i="16"/>
  <c r="AO44" i="16"/>
  <c r="AN44" i="16"/>
  <c r="AM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ED43" i="16"/>
  <c r="EC43" i="16"/>
  <c r="EB43" i="16"/>
  <c r="EA43" i="16"/>
  <c r="EA55" i="16" s="1"/>
  <c r="DZ43" i="16"/>
  <c r="DZ55" i="16" s="1"/>
  <c r="DY43" i="16"/>
  <c r="DY55" i="16" s="1"/>
  <c r="DX43" i="16"/>
  <c r="DW43" i="16"/>
  <c r="DW55" i="16" s="1"/>
  <c r="DV43" i="16"/>
  <c r="DU43" i="16"/>
  <c r="DU55" i="16" s="1"/>
  <c r="DT43" i="16"/>
  <c r="DS43" i="16"/>
  <c r="DS55" i="16" s="1"/>
  <c r="DP43" i="16"/>
  <c r="DO43" i="16"/>
  <c r="DN43" i="16"/>
  <c r="DM43" i="16"/>
  <c r="DM55" i="16" s="1"/>
  <c r="DL43" i="16"/>
  <c r="DK43" i="16"/>
  <c r="DK55" i="16" s="1"/>
  <c r="DJ43" i="16"/>
  <c r="DI43" i="16"/>
  <c r="DI55" i="16" s="1"/>
  <c r="DH43" i="16"/>
  <c r="DG43" i="16"/>
  <c r="DF43" i="16"/>
  <c r="DF55" i="16" s="1"/>
  <c r="DE43" i="16"/>
  <c r="DE55" i="16" s="1"/>
  <c r="DB43" i="16"/>
  <c r="DA43" i="16"/>
  <c r="CZ43" i="16"/>
  <c r="CY43" i="16"/>
  <c r="CX43" i="16"/>
  <c r="CX55" i="16" s="1"/>
  <c r="CW43" i="16"/>
  <c r="CW55" i="16" s="1"/>
  <c r="CV43" i="16"/>
  <c r="CV55" i="16" s="1"/>
  <c r="CU43" i="16"/>
  <c r="CU55" i="16" s="1"/>
  <c r="CT43" i="16"/>
  <c r="CS43" i="16"/>
  <c r="CS55" i="16" s="1"/>
  <c r="CR43" i="16"/>
  <c r="CR55" i="16" s="1"/>
  <c r="CQ43" i="16"/>
  <c r="CN43" i="16"/>
  <c r="CN55" i="16" s="1"/>
  <c r="CM43" i="16"/>
  <c r="CL43" i="16"/>
  <c r="CL55" i="16" s="1"/>
  <c r="CK43" i="16"/>
  <c r="CJ43" i="16"/>
  <c r="CJ55" i="16" s="1"/>
  <c r="CI43" i="16"/>
  <c r="CI55" i="16" s="1"/>
  <c r="CH43" i="16"/>
  <c r="CG43" i="16"/>
  <c r="CF43" i="16"/>
  <c r="CF55" i="16" s="1"/>
  <c r="CE43" i="16"/>
  <c r="CE55" i="16" s="1"/>
  <c r="CD43" i="16"/>
  <c r="CC43" i="16"/>
  <c r="BZ43" i="16"/>
  <c r="BY43" i="16"/>
  <c r="BY55" i="16" s="1"/>
  <c r="BX43" i="16"/>
  <c r="BW43" i="16"/>
  <c r="BV43" i="16"/>
  <c r="BV55" i="16" s="1"/>
  <c r="BU43" i="16"/>
  <c r="BU55" i="16" s="1"/>
  <c r="BT43" i="16"/>
  <c r="BT55" i="16" s="1"/>
  <c r="BS43" i="16"/>
  <c r="BS55" i="16" s="1"/>
  <c r="BR43" i="16"/>
  <c r="BR55" i="16" s="1"/>
  <c r="BQ43" i="16"/>
  <c r="BQ55" i="16" s="1"/>
  <c r="BP43" i="16"/>
  <c r="BO43" i="16"/>
  <c r="BL43" i="16"/>
  <c r="BL55" i="16" s="1"/>
  <c r="BK43" i="16"/>
  <c r="BK55" i="16" s="1"/>
  <c r="BJ43" i="16"/>
  <c r="BI43" i="16"/>
  <c r="BI55" i="16" s="1"/>
  <c r="BH43" i="16"/>
  <c r="BG43" i="16"/>
  <c r="BF43" i="16"/>
  <c r="BE43" i="16"/>
  <c r="BE55" i="16" s="1"/>
  <c r="BD43" i="16"/>
  <c r="BD55" i="16" s="1"/>
  <c r="BC43" i="16"/>
  <c r="BB43" i="16"/>
  <c r="BB55" i="16" s="1"/>
  <c r="BA43" i="16"/>
  <c r="BA55" i="16" s="1"/>
  <c r="AX43" i="16"/>
  <c r="AX55" i="16" s="1"/>
  <c r="AW43" i="16"/>
  <c r="AW55" i="16" s="1"/>
  <c r="AV43" i="16"/>
  <c r="AU43" i="16"/>
  <c r="AU55" i="16" s="1"/>
  <c r="AT43" i="16"/>
  <c r="AT55" i="16" s="1"/>
  <c r="AS43" i="16"/>
  <c r="AS55" i="16" s="1"/>
  <c r="AR43" i="16"/>
  <c r="AQ43" i="16"/>
  <c r="AQ55" i="16" s="1"/>
  <c r="AP43" i="16"/>
  <c r="AP55" i="16" s="1"/>
  <c r="AO43" i="16"/>
  <c r="AN43" i="16"/>
  <c r="AM43" i="16"/>
  <c r="AM55" i="16" s="1"/>
  <c r="AJ43" i="16"/>
  <c r="AI43" i="16"/>
  <c r="AH43" i="16"/>
  <c r="AG43" i="16"/>
  <c r="AG55" i="16" s="1"/>
  <c r="AF43" i="16"/>
  <c r="AE43" i="16"/>
  <c r="AD43" i="16"/>
  <c r="AC43" i="16"/>
  <c r="AC55" i="16" s="1"/>
  <c r="AB43" i="16"/>
  <c r="AA43" i="16"/>
  <c r="AA55" i="16" s="1"/>
  <c r="Z43" i="16"/>
  <c r="Y43" i="16"/>
  <c r="Y55" i="16" s="1"/>
  <c r="ED42" i="16"/>
  <c r="EC42" i="16"/>
  <c r="EB42" i="16"/>
  <c r="EA42" i="16"/>
  <c r="DZ42" i="16"/>
  <c r="DY42" i="16"/>
  <c r="DX42" i="16"/>
  <c r="DW42" i="16"/>
  <c r="DV42" i="16"/>
  <c r="DU42" i="16"/>
  <c r="DT42" i="16"/>
  <c r="DS42" i="16"/>
  <c r="DP42" i="16"/>
  <c r="DO42" i="16"/>
  <c r="DN42" i="16"/>
  <c r="DM42" i="16"/>
  <c r="DL42" i="16"/>
  <c r="DK42" i="16"/>
  <c r="DJ42" i="16"/>
  <c r="DI42" i="16"/>
  <c r="DH42" i="16"/>
  <c r="DG42" i="16"/>
  <c r="DF42" i="16"/>
  <c r="DE42" i="16"/>
  <c r="DB42" i="16"/>
  <c r="DA42" i="16"/>
  <c r="CZ42" i="16"/>
  <c r="CY42" i="16"/>
  <c r="CX42" i="16"/>
  <c r="CW42" i="16"/>
  <c r="CV42" i="16"/>
  <c r="CU42" i="16"/>
  <c r="CT42" i="16"/>
  <c r="CS42" i="16"/>
  <c r="CR42" i="16"/>
  <c r="CQ42" i="16"/>
  <c r="CN42" i="16"/>
  <c r="CM42" i="16"/>
  <c r="CL42" i="16"/>
  <c r="CK42" i="16"/>
  <c r="CJ42" i="16"/>
  <c r="CI42" i="16"/>
  <c r="CH42" i="16"/>
  <c r="CG42" i="16"/>
  <c r="CF42" i="16"/>
  <c r="CE42" i="16"/>
  <c r="CD42" i="16"/>
  <c r="CC42" i="16"/>
  <c r="BZ42" i="16"/>
  <c r="BY42" i="16"/>
  <c r="BX42" i="16"/>
  <c r="BW42" i="16"/>
  <c r="BV42" i="16"/>
  <c r="BU42" i="16"/>
  <c r="BT42" i="16"/>
  <c r="BS42" i="16"/>
  <c r="BR42" i="16"/>
  <c r="BQ42" i="16"/>
  <c r="BP42" i="16"/>
  <c r="BO42" i="16"/>
  <c r="BL42" i="16"/>
  <c r="BK42" i="16"/>
  <c r="BJ42" i="16"/>
  <c r="BI42" i="16"/>
  <c r="BH42" i="16"/>
  <c r="BG42" i="16"/>
  <c r="BF42" i="16"/>
  <c r="BE42" i="16"/>
  <c r="BD42" i="16"/>
  <c r="BC42" i="16"/>
  <c r="BB42" i="16"/>
  <c r="BA42" i="16"/>
  <c r="AX42" i="16"/>
  <c r="AW42" i="16"/>
  <c r="AV42" i="16"/>
  <c r="AU42" i="16"/>
  <c r="AT42" i="16"/>
  <c r="AS42" i="16"/>
  <c r="AR42" i="16"/>
  <c r="AQ42" i="16"/>
  <c r="AP42" i="16"/>
  <c r="AO42" i="16"/>
  <c r="AN42" i="16"/>
  <c r="AM42" i="16"/>
  <c r="AJ42" i="16"/>
  <c r="AI42" i="16"/>
  <c r="AH42" i="16"/>
  <c r="AG42" i="16"/>
  <c r="AF42" i="16"/>
  <c r="AE42" i="16"/>
  <c r="AD42" i="16"/>
  <c r="AC42" i="16"/>
  <c r="AB42" i="16"/>
  <c r="AA42" i="16"/>
  <c r="Z42" i="16"/>
  <c r="Y42" i="16"/>
  <c r="ED41" i="16"/>
  <c r="EC41" i="16"/>
  <c r="EB41" i="16"/>
  <c r="EA41" i="16"/>
  <c r="DZ41" i="16"/>
  <c r="DY41" i="16"/>
  <c r="DX41" i="16"/>
  <c r="DW41" i="16"/>
  <c r="DV41" i="16"/>
  <c r="DU41" i="16"/>
  <c r="DT41" i="16"/>
  <c r="DS41" i="16"/>
  <c r="DP41" i="16"/>
  <c r="DO41" i="16"/>
  <c r="DN41" i="16"/>
  <c r="DM41" i="16"/>
  <c r="DL41" i="16"/>
  <c r="DK41" i="16"/>
  <c r="DJ41" i="16"/>
  <c r="DI41" i="16"/>
  <c r="DH41" i="16"/>
  <c r="DG41" i="16"/>
  <c r="DF41" i="16"/>
  <c r="DE41" i="16"/>
  <c r="DB41" i="16"/>
  <c r="DA41" i="16"/>
  <c r="CZ41" i="16"/>
  <c r="CY41" i="16"/>
  <c r="CX41" i="16"/>
  <c r="CW41" i="16"/>
  <c r="CV41" i="16"/>
  <c r="CU41" i="16"/>
  <c r="CT41" i="16"/>
  <c r="CS41" i="16"/>
  <c r="CR41" i="16"/>
  <c r="CQ41" i="16"/>
  <c r="CN41" i="16"/>
  <c r="CM41" i="16"/>
  <c r="CL41" i="16"/>
  <c r="CK41" i="16"/>
  <c r="CJ41" i="16"/>
  <c r="CI41" i="16"/>
  <c r="CH41" i="16"/>
  <c r="CG41" i="16"/>
  <c r="CF41" i="16"/>
  <c r="CE41" i="16"/>
  <c r="CD41" i="16"/>
  <c r="CC41" i="16"/>
  <c r="BZ41" i="16"/>
  <c r="BY41" i="16"/>
  <c r="BX41" i="16"/>
  <c r="BW41" i="16"/>
  <c r="BV41" i="16"/>
  <c r="BU41" i="16"/>
  <c r="BT41" i="16"/>
  <c r="BS41" i="16"/>
  <c r="BR41" i="16"/>
  <c r="BQ41" i="16"/>
  <c r="BP41" i="16"/>
  <c r="BO41" i="16"/>
  <c r="BL41" i="16"/>
  <c r="BK41" i="16"/>
  <c r="BJ41" i="16"/>
  <c r="BI41" i="16"/>
  <c r="BH41" i="16"/>
  <c r="BG41" i="16"/>
  <c r="BF41" i="16"/>
  <c r="BE41" i="16"/>
  <c r="BD41" i="16"/>
  <c r="BC41" i="16"/>
  <c r="BB41" i="16"/>
  <c r="BA41" i="16"/>
  <c r="AX41" i="16"/>
  <c r="AW41" i="16"/>
  <c r="AV41" i="16"/>
  <c r="AU41" i="16"/>
  <c r="AT41" i="16"/>
  <c r="AS41" i="16"/>
  <c r="AR41" i="16"/>
  <c r="AQ41" i="16"/>
  <c r="AP41" i="16"/>
  <c r="AO41" i="16"/>
  <c r="AN41" i="16"/>
  <c r="AM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ED40" i="16"/>
  <c r="EC40" i="16"/>
  <c r="EB40" i="16"/>
  <c r="EA40" i="16"/>
  <c r="DZ40" i="16"/>
  <c r="DY40" i="16"/>
  <c r="DX40" i="16"/>
  <c r="DW40" i="16"/>
  <c r="DV40" i="16"/>
  <c r="DU40" i="16"/>
  <c r="DT40" i="16"/>
  <c r="DS40" i="16"/>
  <c r="DP40" i="16"/>
  <c r="DO40" i="16"/>
  <c r="DN40" i="16"/>
  <c r="DM40" i="16"/>
  <c r="DL40" i="16"/>
  <c r="DK40" i="16"/>
  <c r="DJ40" i="16"/>
  <c r="DI40" i="16"/>
  <c r="DH40" i="16"/>
  <c r="DG40" i="16"/>
  <c r="DF40" i="16"/>
  <c r="DE40" i="16"/>
  <c r="DB40" i="16"/>
  <c r="DA40" i="16"/>
  <c r="CZ40" i="16"/>
  <c r="CY40" i="16"/>
  <c r="CX40" i="16"/>
  <c r="CW40" i="16"/>
  <c r="CV40" i="16"/>
  <c r="CU40" i="16"/>
  <c r="CT40" i="16"/>
  <c r="CS40" i="16"/>
  <c r="CR40" i="16"/>
  <c r="CQ40" i="16"/>
  <c r="CN40" i="16"/>
  <c r="CM40" i="16"/>
  <c r="CL40" i="16"/>
  <c r="CK40" i="16"/>
  <c r="CJ40" i="16"/>
  <c r="CI40" i="16"/>
  <c r="CH40" i="16"/>
  <c r="CG40" i="16"/>
  <c r="CF40" i="16"/>
  <c r="CE40" i="16"/>
  <c r="CD40" i="16"/>
  <c r="CC40" i="16"/>
  <c r="BZ40" i="16"/>
  <c r="BY40" i="16"/>
  <c r="BX40" i="16"/>
  <c r="BW40" i="16"/>
  <c r="BV40" i="16"/>
  <c r="BU40" i="16"/>
  <c r="BT40" i="16"/>
  <c r="BS40" i="16"/>
  <c r="BR40" i="16"/>
  <c r="BQ40" i="16"/>
  <c r="BP40" i="16"/>
  <c r="BO40" i="16"/>
  <c r="BL40" i="16"/>
  <c r="BK40" i="16"/>
  <c r="BJ40" i="16"/>
  <c r="BI40" i="16"/>
  <c r="BH40" i="16"/>
  <c r="BG40" i="16"/>
  <c r="BF40" i="16"/>
  <c r="BE40" i="16"/>
  <c r="BD40" i="16"/>
  <c r="BC40" i="16"/>
  <c r="BB40" i="16"/>
  <c r="BA40" i="16"/>
  <c r="AX40" i="16"/>
  <c r="AW40" i="16"/>
  <c r="AV40" i="16"/>
  <c r="AU40" i="16"/>
  <c r="AT40" i="16"/>
  <c r="AS40" i="16"/>
  <c r="AR40" i="16"/>
  <c r="AQ40" i="16"/>
  <c r="AP40" i="16"/>
  <c r="AO40" i="16"/>
  <c r="AN40" i="16"/>
  <c r="AM40" i="16"/>
  <c r="AJ40" i="16"/>
  <c r="AI40" i="16"/>
  <c r="AH40" i="16"/>
  <c r="AG40" i="16"/>
  <c r="AF40" i="16"/>
  <c r="AE40" i="16"/>
  <c r="AD40" i="16"/>
  <c r="AC40" i="16"/>
  <c r="AB40" i="16"/>
  <c r="AA40" i="16"/>
  <c r="Z40" i="16"/>
  <c r="Y40" i="16"/>
  <c r="ED39" i="16"/>
  <c r="EC39" i="16"/>
  <c r="EB39" i="16"/>
  <c r="EA39" i="16"/>
  <c r="DZ39" i="16"/>
  <c r="DY39" i="16"/>
  <c r="DX39" i="16"/>
  <c r="DW39" i="16"/>
  <c r="DV39" i="16"/>
  <c r="DU39" i="16"/>
  <c r="DT39" i="16"/>
  <c r="DS39" i="16"/>
  <c r="DP39" i="16"/>
  <c r="DO39" i="16"/>
  <c r="DN39" i="16"/>
  <c r="DM39" i="16"/>
  <c r="DL39" i="16"/>
  <c r="DK39" i="16"/>
  <c r="DJ39" i="16"/>
  <c r="DI39" i="16"/>
  <c r="DH39" i="16"/>
  <c r="DG39" i="16"/>
  <c r="DF39" i="16"/>
  <c r="DE39" i="16"/>
  <c r="DB39" i="16"/>
  <c r="DA39" i="16"/>
  <c r="CZ39" i="16"/>
  <c r="CY39" i="16"/>
  <c r="CX39" i="16"/>
  <c r="CW39" i="16"/>
  <c r="CV39" i="16"/>
  <c r="CU39" i="16"/>
  <c r="CT39" i="16"/>
  <c r="CS39" i="16"/>
  <c r="CR39" i="16"/>
  <c r="CQ39" i="16"/>
  <c r="CN39" i="16"/>
  <c r="CM39" i="16"/>
  <c r="CL39" i="16"/>
  <c r="CK39" i="16"/>
  <c r="CJ39" i="16"/>
  <c r="CI39" i="16"/>
  <c r="CH39" i="16"/>
  <c r="CG39" i="16"/>
  <c r="CF39" i="16"/>
  <c r="CE39" i="16"/>
  <c r="CD39" i="16"/>
  <c r="CC39" i="16"/>
  <c r="BZ39" i="16"/>
  <c r="BY39" i="16"/>
  <c r="BX39" i="16"/>
  <c r="BW39" i="16"/>
  <c r="BV39" i="16"/>
  <c r="BU39" i="16"/>
  <c r="BT39" i="16"/>
  <c r="BS39" i="16"/>
  <c r="BR39" i="16"/>
  <c r="BQ39" i="16"/>
  <c r="BP39" i="16"/>
  <c r="BO39" i="16"/>
  <c r="BL39" i="16"/>
  <c r="BK39" i="16"/>
  <c r="BJ39" i="16"/>
  <c r="BI39" i="16"/>
  <c r="BH39" i="16"/>
  <c r="BG39" i="16"/>
  <c r="BF39" i="16"/>
  <c r="BE39" i="16"/>
  <c r="BD39" i="16"/>
  <c r="BC39" i="16"/>
  <c r="BB39" i="16"/>
  <c r="BA39" i="16"/>
  <c r="AX39" i="16"/>
  <c r="AW39" i="16"/>
  <c r="AV39" i="16"/>
  <c r="AU39" i="16"/>
  <c r="AT39" i="16"/>
  <c r="AS39" i="16"/>
  <c r="AR39" i="16"/>
  <c r="AQ39" i="16"/>
  <c r="AP39" i="16"/>
  <c r="AO39" i="16"/>
  <c r="AN39" i="16"/>
  <c r="AM39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ED38" i="16"/>
  <c r="EC38" i="16"/>
  <c r="EB38" i="16"/>
  <c r="EA38" i="16"/>
  <c r="DZ38" i="16"/>
  <c r="DY38" i="16"/>
  <c r="DX38" i="16"/>
  <c r="DW38" i="16"/>
  <c r="DV38" i="16"/>
  <c r="DU38" i="16"/>
  <c r="DT38" i="16"/>
  <c r="DS38" i="16"/>
  <c r="DP38" i="16"/>
  <c r="DO38" i="16"/>
  <c r="DN38" i="16"/>
  <c r="DM38" i="16"/>
  <c r="DL38" i="16"/>
  <c r="DK38" i="16"/>
  <c r="DJ38" i="16"/>
  <c r="DI38" i="16"/>
  <c r="DH38" i="16"/>
  <c r="DG38" i="16"/>
  <c r="DF38" i="16"/>
  <c r="DE38" i="16"/>
  <c r="DB38" i="16"/>
  <c r="DA38" i="16"/>
  <c r="CZ38" i="16"/>
  <c r="CY38" i="16"/>
  <c r="CX38" i="16"/>
  <c r="CW38" i="16"/>
  <c r="CV38" i="16"/>
  <c r="CU38" i="16"/>
  <c r="CT38" i="16"/>
  <c r="CS38" i="16"/>
  <c r="CR38" i="16"/>
  <c r="CQ38" i="16"/>
  <c r="CN38" i="16"/>
  <c r="CM38" i="16"/>
  <c r="CL38" i="16"/>
  <c r="CK38" i="16"/>
  <c r="CJ38" i="16"/>
  <c r="CI38" i="16"/>
  <c r="CH38" i="16"/>
  <c r="CG38" i="16"/>
  <c r="CF38" i="16"/>
  <c r="CE38" i="16"/>
  <c r="CD38" i="16"/>
  <c r="CC38" i="16"/>
  <c r="BZ38" i="16"/>
  <c r="BY38" i="16"/>
  <c r="BX38" i="16"/>
  <c r="BW38" i="16"/>
  <c r="BV38" i="16"/>
  <c r="BU38" i="16"/>
  <c r="BT38" i="16"/>
  <c r="BS38" i="16"/>
  <c r="BR38" i="16"/>
  <c r="BQ38" i="16"/>
  <c r="BP38" i="16"/>
  <c r="BO38" i="16"/>
  <c r="BL38" i="16"/>
  <c r="BK38" i="16"/>
  <c r="BJ38" i="16"/>
  <c r="BI38" i="16"/>
  <c r="BH38" i="16"/>
  <c r="BG38" i="16"/>
  <c r="BF38" i="16"/>
  <c r="BE38" i="16"/>
  <c r="BD38" i="16"/>
  <c r="BC38" i="16"/>
  <c r="BB38" i="16"/>
  <c r="BA38" i="16"/>
  <c r="AX38" i="16"/>
  <c r="AW38" i="16"/>
  <c r="AV38" i="16"/>
  <c r="AU38" i="16"/>
  <c r="AT38" i="16"/>
  <c r="AS38" i="16"/>
  <c r="AR38" i="16"/>
  <c r="AQ38" i="16"/>
  <c r="AP38" i="16"/>
  <c r="AO38" i="16"/>
  <c r="AN38" i="16"/>
  <c r="AM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ED37" i="16"/>
  <c r="EC37" i="16"/>
  <c r="EB37" i="16"/>
  <c r="EA37" i="16"/>
  <c r="DZ37" i="16"/>
  <c r="DY37" i="16"/>
  <c r="DX37" i="16"/>
  <c r="DW37" i="16"/>
  <c r="DV37" i="16"/>
  <c r="DU37" i="16"/>
  <c r="DT37" i="16"/>
  <c r="DS37" i="16"/>
  <c r="DP37" i="16"/>
  <c r="DO37" i="16"/>
  <c r="DN37" i="16"/>
  <c r="DM37" i="16"/>
  <c r="DL37" i="16"/>
  <c r="DK37" i="16"/>
  <c r="DJ37" i="16"/>
  <c r="DI37" i="16"/>
  <c r="DH37" i="16"/>
  <c r="DG37" i="16"/>
  <c r="DF37" i="16"/>
  <c r="DE37" i="16"/>
  <c r="DB37" i="16"/>
  <c r="DA37" i="16"/>
  <c r="CZ37" i="16"/>
  <c r="CY37" i="16"/>
  <c r="CX37" i="16"/>
  <c r="CW37" i="16"/>
  <c r="CV37" i="16"/>
  <c r="CU37" i="16"/>
  <c r="CT37" i="16"/>
  <c r="CS37" i="16"/>
  <c r="CR37" i="16"/>
  <c r="CQ37" i="16"/>
  <c r="CN37" i="16"/>
  <c r="CM37" i="16"/>
  <c r="CL37" i="16"/>
  <c r="CK37" i="16"/>
  <c r="CJ37" i="16"/>
  <c r="CI37" i="16"/>
  <c r="CH37" i="16"/>
  <c r="CG37" i="16"/>
  <c r="CF37" i="16"/>
  <c r="CE37" i="16"/>
  <c r="CD37" i="16"/>
  <c r="CC37" i="16"/>
  <c r="BZ37" i="16"/>
  <c r="BY37" i="16"/>
  <c r="BX37" i="16"/>
  <c r="BW37" i="16"/>
  <c r="BV37" i="16"/>
  <c r="BU37" i="16"/>
  <c r="BT37" i="16"/>
  <c r="BS37" i="16"/>
  <c r="BR37" i="16"/>
  <c r="BQ37" i="16"/>
  <c r="BP37" i="16"/>
  <c r="BO37" i="16"/>
  <c r="BL37" i="16"/>
  <c r="BK37" i="16"/>
  <c r="BJ37" i="16"/>
  <c r="BI37" i="16"/>
  <c r="BH37" i="16"/>
  <c r="BG37" i="16"/>
  <c r="BF37" i="16"/>
  <c r="BE37" i="16"/>
  <c r="BD37" i="16"/>
  <c r="BC37" i="16"/>
  <c r="BB37" i="16"/>
  <c r="BA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ED36" i="16"/>
  <c r="EC36" i="16"/>
  <c r="EB36" i="16"/>
  <c r="EA36" i="16"/>
  <c r="DZ36" i="16"/>
  <c r="DY36" i="16"/>
  <c r="DX36" i="16"/>
  <c r="DW36" i="16"/>
  <c r="DV36" i="16"/>
  <c r="DU36" i="16"/>
  <c r="DT36" i="16"/>
  <c r="DS36" i="16"/>
  <c r="DP36" i="16"/>
  <c r="DO36" i="16"/>
  <c r="DN36" i="16"/>
  <c r="DM36" i="16"/>
  <c r="DL36" i="16"/>
  <c r="DK36" i="16"/>
  <c r="DJ36" i="16"/>
  <c r="DI36" i="16"/>
  <c r="DH36" i="16"/>
  <c r="DG36" i="16"/>
  <c r="DF36" i="16"/>
  <c r="DE36" i="16"/>
  <c r="DB36" i="16"/>
  <c r="DA36" i="16"/>
  <c r="CZ36" i="16"/>
  <c r="CY36" i="16"/>
  <c r="CX36" i="16"/>
  <c r="CW36" i="16"/>
  <c r="CV36" i="16"/>
  <c r="CU36" i="16"/>
  <c r="CT36" i="16"/>
  <c r="CS36" i="16"/>
  <c r="CR36" i="16"/>
  <c r="CQ36" i="16"/>
  <c r="CN36" i="16"/>
  <c r="CM36" i="16"/>
  <c r="CL36" i="16"/>
  <c r="CK36" i="16"/>
  <c r="CJ36" i="16"/>
  <c r="CI36" i="16"/>
  <c r="CH36" i="16"/>
  <c r="CG36" i="16"/>
  <c r="CF36" i="16"/>
  <c r="CE36" i="16"/>
  <c r="CD36" i="16"/>
  <c r="CC36" i="16"/>
  <c r="BZ36" i="16"/>
  <c r="BY36" i="16"/>
  <c r="BX36" i="16"/>
  <c r="BW36" i="16"/>
  <c r="BV36" i="16"/>
  <c r="BU36" i="16"/>
  <c r="BT36" i="16"/>
  <c r="BS36" i="16"/>
  <c r="BR36" i="16"/>
  <c r="BQ36" i="16"/>
  <c r="BP36" i="16"/>
  <c r="BO36" i="16"/>
  <c r="BL36" i="16"/>
  <c r="BK36" i="16"/>
  <c r="BJ36" i="16"/>
  <c r="BI36" i="16"/>
  <c r="BH36" i="16"/>
  <c r="BG36" i="16"/>
  <c r="BF36" i="16"/>
  <c r="BE36" i="16"/>
  <c r="BD36" i="16"/>
  <c r="BC36" i="16"/>
  <c r="BB36" i="16"/>
  <c r="BA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ED35" i="16"/>
  <c r="EC35" i="16"/>
  <c r="EB35" i="16"/>
  <c r="EA35" i="16"/>
  <c r="DZ35" i="16"/>
  <c r="DY35" i="16"/>
  <c r="DX35" i="16"/>
  <c r="DW35" i="16"/>
  <c r="DV35" i="16"/>
  <c r="DU35" i="16"/>
  <c r="DT35" i="16"/>
  <c r="DS35" i="16"/>
  <c r="DP35" i="16"/>
  <c r="DO35" i="16"/>
  <c r="DN35" i="16"/>
  <c r="DM35" i="16"/>
  <c r="DL35" i="16"/>
  <c r="DK35" i="16"/>
  <c r="DJ35" i="16"/>
  <c r="DI35" i="16"/>
  <c r="DH35" i="16"/>
  <c r="DG35" i="16"/>
  <c r="DF35" i="16"/>
  <c r="DE35" i="16"/>
  <c r="DB35" i="16"/>
  <c r="DA35" i="16"/>
  <c r="CZ35" i="16"/>
  <c r="CY35" i="16"/>
  <c r="CX35" i="16"/>
  <c r="CW35" i="16"/>
  <c r="CV35" i="16"/>
  <c r="CU35" i="16"/>
  <c r="CT35" i="16"/>
  <c r="CS35" i="16"/>
  <c r="CR35" i="16"/>
  <c r="CQ35" i="16"/>
  <c r="CN35" i="16"/>
  <c r="CM35" i="16"/>
  <c r="CL35" i="16"/>
  <c r="CK35" i="16"/>
  <c r="CJ35" i="16"/>
  <c r="CI35" i="16"/>
  <c r="CH35" i="16"/>
  <c r="CG35" i="16"/>
  <c r="CF35" i="16"/>
  <c r="CE35" i="16"/>
  <c r="CD35" i="16"/>
  <c r="CC35" i="16"/>
  <c r="BZ35" i="16"/>
  <c r="BY35" i="16"/>
  <c r="BX35" i="16"/>
  <c r="BW35" i="16"/>
  <c r="BV35" i="16"/>
  <c r="BU35" i="16"/>
  <c r="BT35" i="16"/>
  <c r="BS35" i="16"/>
  <c r="BR35" i="16"/>
  <c r="BQ35" i="16"/>
  <c r="BP35" i="16"/>
  <c r="BO35" i="16"/>
  <c r="BL35" i="16"/>
  <c r="BK35" i="16"/>
  <c r="BJ35" i="16"/>
  <c r="BI35" i="16"/>
  <c r="BH35" i="16"/>
  <c r="BG35" i="16"/>
  <c r="BF35" i="16"/>
  <c r="BE35" i="16"/>
  <c r="BD35" i="16"/>
  <c r="BC35" i="16"/>
  <c r="BB35" i="16"/>
  <c r="BA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ED34" i="16"/>
  <c r="EC34" i="16"/>
  <c r="EB34" i="16"/>
  <c r="EA34" i="16"/>
  <c r="DZ34" i="16"/>
  <c r="DY34" i="16"/>
  <c r="DX34" i="16"/>
  <c r="DW34" i="16"/>
  <c r="DV34" i="16"/>
  <c r="DU34" i="16"/>
  <c r="DT34" i="16"/>
  <c r="DS34" i="16"/>
  <c r="DP34" i="16"/>
  <c r="DO34" i="16"/>
  <c r="DN34" i="16"/>
  <c r="DM34" i="16"/>
  <c r="DL34" i="16"/>
  <c r="DK34" i="16"/>
  <c r="DJ34" i="16"/>
  <c r="DI34" i="16"/>
  <c r="DH34" i="16"/>
  <c r="DG34" i="16"/>
  <c r="DF34" i="16"/>
  <c r="DE34" i="16"/>
  <c r="DB34" i="16"/>
  <c r="DA34" i="16"/>
  <c r="CZ34" i="16"/>
  <c r="CY34" i="16"/>
  <c r="CX34" i="16"/>
  <c r="CW34" i="16"/>
  <c r="CV34" i="16"/>
  <c r="CU34" i="16"/>
  <c r="CT34" i="16"/>
  <c r="CS34" i="16"/>
  <c r="CR34" i="16"/>
  <c r="CQ34" i="16"/>
  <c r="CN34" i="16"/>
  <c r="CM34" i="16"/>
  <c r="CL34" i="16"/>
  <c r="CK34" i="16"/>
  <c r="CJ34" i="16"/>
  <c r="CI34" i="16"/>
  <c r="CH34" i="16"/>
  <c r="CG34" i="16"/>
  <c r="CF34" i="16"/>
  <c r="CE34" i="16"/>
  <c r="CD34" i="16"/>
  <c r="CC34" i="16"/>
  <c r="BZ34" i="16"/>
  <c r="BY34" i="16"/>
  <c r="BX34" i="16"/>
  <c r="BW34" i="16"/>
  <c r="BV34" i="16"/>
  <c r="BU34" i="16"/>
  <c r="BT34" i="16"/>
  <c r="BS34" i="16"/>
  <c r="BR34" i="16"/>
  <c r="BQ34" i="16"/>
  <c r="BP34" i="16"/>
  <c r="BO34" i="16"/>
  <c r="BL34" i="16"/>
  <c r="BK34" i="16"/>
  <c r="BJ34" i="16"/>
  <c r="BI34" i="16"/>
  <c r="BH34" i="16"/>
  <c r="BG34" i="16"/>
  <c r="BF34" i="16"/>
  <c r="BE34" i="16"/>
  <c r="BD34" i="16"/>
  <c r="BC34" i="16"/>
  <c r="BB34" i="16"/>
  <c r="BA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ED33" i="16"/>
  <c r="EC33" i="16"/>
  <c r="EB33" i="16"/>
  <c r="EA33" i="16"/>
  <c r="DZ33" i="16"/>
  <c r="DY33" i="16"/>
  <c r="DX33" i="16"/>
  <c r="DW33" i="16"/>
  <c r="DV33" i="16"/>
  <c r="DU33" i="16"/>
  <c r="DT33" i="16"/>
  <c r="DS33" i="16"/>
  <c r="DR33" i="16"/>
  <c r="DR34" i="16" s="1"/>
  <c r="DR35" i="16" s="1"/>
  <c r="DR36" i="16" s="1"/>
  <c r="DR37" i="16" s="1"/>
  <c r="DR38" i="16" s="1"/>
  <c r="DR39" i="16" s="1"/>
  <c r="DR40" i="16" s="1"/>
  <c r="DR41" i="16" s="1"/>
  <c r="DR42" i="16" s="1"/>
  <c r="DR43" i="16" s="1"/>
  <c r="DR44" i="16" s="1"/>
  <c r="DR45" i="16" s="1"/>
  <c r="DR46" i="16" s="1"/>
  <c r="DR47" i="16" s="1"/>
  <c r="DR48" i="16" s="1"/>
  <c r="DR49" i="16" s="1"/>
  <c r="DR50" i="16" s="1"/>
  <c r="DR51" i="16" s="1"/>
  <c r="DR52" i="16" s="1"/>
  <c r="DP33" i="16"/>
  <c r="DO33" i="16"/>
  <c r="DN33" i="16"/>
  <c r="DM33" i="16"/>
  <c r="DL33" i="16"/>
  <c r="DK33" i="16"/>
  <c r="DJ33" i="16"/>
  <c r="DI33" i="16"/>
  <c r="DH33" i="16"/>
  <c r="DG33" i="16"/>
  <c r="DF33" i="16"/>
  <c r="DE33" i="16"/>
  <c r="DD33" i="16"/>
  <c r="DB33" i="16"/>
  <c r="DA33" i="16"/>
  <c r="CZ33" i="16"/>
  <c r="CY33" i="16"/>
  <c r="CX33" i="16"/>
  <c r="CW33" i="16"/>
  <c r="CV33" i="16"/>
  <c r="CU33" i="16"/>
  <c r="CT33" i="16"/>
  <c r="CS33" i="16"/>
  <c r="CR33" i="16"/>
  <c r="CQ33" i="16"/>
  <c r="CP33" i="16"/>
  <c r="CP34" i="16" s="1"/>
  <c r="CP35" i="16" s="1"/>
  <c r="CP36" i="16" s="1"/>
  <c r="CP37" i="16" s="1"/>
  <c r="CP38" i="16" s="1"/>
  <c r="CN33" i="16"/>
  <c r="CM33" i="16"/>
  <c r="CL33" i="16"/>
  <c r="CK33" i="16"/>
  <c r="CJ33" i="16"/>
  <c r="CI33" i="16"/>
  <c r="CH33" i="16"/>
  <c r="CG33" i="16"/>
  <c r="CF33" i="16"/>
  <c r="CE33" i="16"/>
  <c r="CD33" i="16"/>
  <c r="CC33" i="16"/>
  <c r="CB33" i="16"/>
  <c r="BZ33" i="16"/>
  <c r="BY33" i="16"/>
  <c r="BX33" i="16"/>
  <c r="BW33" i="16"/>
  <c r="BV33" i="16"/>
  <c r="BU33" i="16"/>
  <c r="BT33" i="16"/>
  <c r="BS33" i="16"/>
  <c r="BR33" i="16"/>
  <c r="BQ33" i="16"/>
  <c r="BP33" i="16"/>
  <c r="BO33" i="16"/>
  <c r="BN33" i="16"/>
  <c r="BN34" i="16" s="1"/>
  <c r="BN35" i="16" s="1"/>
  <c r="BN36" i="16" s="1"/>
  <c r="BN37" i="16" s="1"/>
  <c r="BN38" i="16" s="1"/>
  <c r="BN39" i="16" s="1"/>
  <c r="BN40" i="16" s="1"/>
  <c r="BN41" i="16" s="1"/>
  <c r="BN42" i="16" s="1"/>
  <c r="BN43" i="16" s="1"/>
  <c r="BN44" i="16" s="1"/>
  <c r="BN45" i="16" s="1"/>
  <c r="BN46" i="16" s="1"/>
  <c r="BN47" i="16" s="1"/>
  <c r="BN48" i="16" s="1"/>
  <c r="BN49" i="16" s="1"/>
  <c r="BN50" i="16" s="1"/>
  <c r="BN51" i="16" s="1"/>
  <c r="BN52" i="16" s="1"/>
  <c r="BL33" i="16"/>
  <c r="BK33" i="16"/>
  <c r="BJ33" i="16"/>
  <c r="BI33" i="16"/>
  <c r="BH33" i="16"/>
  <c r="BG33" i="16"/>
  <c r="BF33" i="16"/>
  <c r="BE33" i="16"/>
  <c r="BD33" i="16"/>
  <c r="BC33" i="16"/>
  <c r="BB33" i="16"/>
  <c r="BA33" i="16"/>
  <c r="AZ33" i="16"/>
  <c r="AZ34" i="16" s="1"/>
  <c r="AZ35" i="16" s="1"/>
  <c r="AZ36" i="16" s="1"/>
  <c r="AZ37" i="16" s="1"/>
  <c r="AZ38" i="16" s="1"/>
  <c r="AZ39" i="16" s="1"/>
  <c r="AZ40" i="16" s="1"/>
  <c r="AZ41" i="16" s="1"/>
  <c r="AZ42" i="16" s="1"/>
  <c r="AZ43" i="16" s="1"/>
  <c r="AZ44" i="16" s="1"/>
  <c r="AZ45" i="16" s="1"/>
  <c r="AZ46" i="16" s="1"/>
  <c r="AZ47" i="16" s="1"/>
  <c r="AZ48" i="16" s="1"/>
  <c r="AZ49" i="16" s="1"/>
  <c r="AZ50" i="16" s="1"/>
  <c r="AZ51" i="16" s="1"/>
  <c r="AZ52" i="16" s="1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X34" i="16" s="1"/>
  <c r="X35" i="16" s="1"/>
  <c r="X36" i="16" s="1"/>
  <c r="X37" i="16" s="1"/>
  <c r="X38" i="16" s="1"/>
  <c r="ED32" i="16"/>
  <c r="EC32" i="16"/>
  <c r="EB32" i="16"/>
  <c r="EA32" i="16"/>
  <c r="DZ32" i="16"/>
  <c r="DY32" i="16"/>
  <c r="DX32" i="16"/>
  <c r="DW32" i="16"/>
  <c r="DV32" i="16"/>
  <c r="DU32" i="16"/>
  <c r="DT32" i="16"/>
  <c r="DS32" i="16"/>
  <c r="DP32" i="16"/>
  <c r="DO32" i="16"/>
  <c r="DN32" i="16"/>
  <c r="DM32" i="16"/>
  <c r="DL32" i="16"/>
  <c r="DK32" i="16"/>
  <c r="DJ32" i="16"/>
  <c r="DI32" i="16"/>
  <c r="DH32" i="16"/>
  <c r="DG32" i="16"/>
  <c r="DF32" i="16"/>
  <c r="DE32" i="16"/>
  <c r="DB32" i="16"/>
  <c r="DA32" i="16"/>
  <c r="CZ32" i="16"/>
  <c r="CY32" i="16"/>
  <c r="CX32" i="16"/>
  <c r="CW32" i="16"/>
  <c r="CV32" i="16"/>
  <c r="CU32" i="16"/>
  <c r="CT32" i="16"/>
  <c r="CS32" i="16"/>
  <c r="CR32" i="16"/>
  <c r="CQ32" i="16"/>
  <c r="CN32" i="16"/>
  <c r="CM32" i="16"/>
  <c r="CL32" i="16"/>
  <c r="CK32" i="16"/>
  <c r="CJ32" i="16"/>
  <c r="CI32" i="16"/>
  <c r="CH32" i="16"/>
  <c r="CG32" i="16"/>
  <c r="CF32" i="16"/>
  <c r="CE32" i="16"/>
  <c r="CD32" i="16"/>
  <c r="CC32" i="16"/>
  <c r="BZ32" i="16"/>
  <c r="BY32" i="16"/>
  <c r="BX32" i="16"/>
  <c r="BW32" i="16"/>
  <c r="BV32" i="16"/>
  <c r="BU32" i="16"/>
  <c r="BT32" i="16"/>
  <c r="BS32" i="16"/>
  <c r="BR32" i="16"/>
  <c r="BQ32" i="16"/>
  <c r="BP32" i="16"/>
  <c r="BO32" i="16"/>
  <c r="BL32" i="16"/>
  <c r="BK32" i="16"/>
  <c r="BJ32" i="16"/>
  <c r="BI32" i="16"/>
  <c r="BH32" i="16"/>
  <c r="BG32" i="16"/>
  <c r="BF32" i="16"/>
  <c r="BE32" i="16"/>
  <c r="BD32" i="16"/>
  <c r="BC32" i="16"/>
  <c r="BB32" i="16"/>
  <c r="BA32" i="16"/>
  <c r="AX32" i="16"/>
  <c r="AW32" i="16"/>
  <c r="AV32" i="16"/>
  <c r="AU32" i="16"/>
  <c r="AT32" i="16"/>
  <c r="AS32" i="16"/>
  <c r="AR32" i="16"/>
  <c r="AQ32" i="16"/>
  <c r="AP32" i="16"/>
  <c r="AO32" i="16"/>
  <c r="AN32" i="16"/>
  <c r="AM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DR31" i="16"/>
  <c r="DU60" i="16" s="1"/>
  <c r="DZ60" i="16" s="1"/>
  <c r="DD31" i="16"/>
  <c r="DG60" i="16" s="1"/>
  <c r="DL60" i="16" s="1"/>
  <c r="CP31" i="16"/>
  <c r="CS60" i="16" s="1"/>
  <c r="CX60" i="16" s="1"/>
  <c r="CB31" i="16"/>
  <c r="CE60" i="16" s="1"/>
  <c r="CJ60" i="16" s="1"/>
  <c r="BN31" i="16"/>
  <c r="BQ60" i="16" s="1"/>
  <c r="BV60" i="16" s="1"/>
  <c r="AZ31" i="16"/>
  <c r="BC60" i="16" s="1"/>
  <c r="BH60" i="16" s="1"/>
  <c r="AL31" i="16"/>
  <c r="AO60" i="16" s="1"/>
  <c r="AT60" i="16" s="1"/>
  <c r="X31" i="16"/>
  <c r="AA60" i="16" s="1"/>
  <c r="AF60" i="16" s="1"/>
  <c r="ED23" i="16"/>
  <c r="EC23" i="16"/>
  <c r="EB23" i="16"/>
  <c r="EA23" i="16"/>
  <c r="DZ23" i="16"/>
  <c r="DY23" i="16"/>
  <c r="DX23" i="16"/>
  <c r="DW23" i="16"/>
  <c r="DV23" i="16"/>
  <c r="DU23" i="16"/>
  <c r="DT23" i="16"/>
  <c r="DS23" i="16"/>
  <c r="DP23" i="16"/>
  <c r="DO23" i="16"/>
  <c r="DN23" i="16"/>
  <c r="DM23" i="16"/>
  <c r="DL23" i="16"/>
  <c r="DK23" i="16"/>
  <c r="DJ23" i="16"/>
  <c r="DI23" i="16"/>
  <c r="DH23" i="16"/>
  <c r="DG23" i="16"/>
  <c r="DF23" i="16"/>
  <c r="DE23" i="16"/>
  <c r="DB23" i="16"/>
  <c r="DA23" i="16"/>
  <c r="CZ23" i="16"/>
  <c r="CY23" i="16"/>
  <c r="CX23" i="16"/>
  <c r="CW23" i="16"/>
  <c r="CV23" i="16"/>
  <c r="CU23" i="16"/>
  <c r="CT23" i="16"/>
  <c r="CS23" i="16"/>
  <c r="CR23" i="16"/>
  <c r="CQ23" i="16"/>
  <c r="CN23" i="16"/>
  <c r="CM23" i="16"/>
  <c r="CL23" i="16"/>
  <c r="CK23" i="16"/>
  <c r="CJ23" i="16"/>
  <c r="CI23" i="16"/>
  <c r="CH23" i="16"/>
  <c r="CG23" i="16"/>
  <c r="CF23" i="16"/>
  <c r="CE23" i="16"/>
  <c r="CD23" i="16"/>
  <c r="CC23" i="16"/>
  <c r="BZ23" i="16"/>
  <c r="BY23" i="16"/>
  <c r="BX23" i="16"/>
  <c r="BW23" i="16"/>
  <c r="BV23" i="16"/>
  <c r="BU23" i="16"/>
  <c r="BT23" i="16"/>
  <c r="BS23" i="16"/>
  <c r="BR23" i="16"/>
  <c r="BQ23" i="16"/>
  <c r="BP23" i="16"/>
  <c r="BO23" i="16"/>
  <c r="BL23" i="16"/>
  <c r="BK23" i="16"/>
  <c r="BJ23" i="16"/>
  <c r="BI23" i="16"/>
  <c r="BH23" i="16"/>
  <c r="BG23" i="16"/>
  <c r="BF23" i="16"/>
  <c r="BE23" i="16"/>
  <c r="BD23" i="16"/>
  <c r="BC23" i="16"/>
  <c r="BB23" i="16"/>
  <c r="BA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ED22" i="16"/>
  <c r="EC22" i="16"/>
  <c r="EB22" i="16"/>
  <c r="EA22" i="16"/>
  <c r="DZ22" i="16"/>
  <c r="DY22" i="16"/>
  <c r="DX22" i="16"/>
  <c r="DW22" i="16"/>
  <c r="DV22" i="16"/>
  <c r="DU22" i="16"/>
  <c r="DT22" i="16"/>
  <c r="DS22" i="16"/>
  <c r="DP22" i="16"/>
  <c r="DO22" i="16"/>
  <c r="DN22" i="16"/>
  <c r="DM22" i="16"/>
  <c r="DL22" i="16"/>
  <c r="DK22" i="16"/>
  <c r="DJ22" i="16"/>
  <c r="DI22" i="16"/>
  <c r="DH22" i="16"/>
  <c r="DG22" i="16"/>
  <c r="DF22" i="16"/>
  <c r="DE22" i="16"/>
  <c r="DB22" i="16"/>
  <c r="DA22" i="16"/>
  <c r="CZ22" i="16"/>
  <c r="CY22" i="16"/>
  <c r="CX22" i="16"/>
  <c r="CW22" i="16"/>
  <c r="CV22" i="16"/>
  <c r="CU22" i="16"/>
  <c r="CT22" i="16"/>
  <c r="CS22" i="16"/>
  <c r="CR22" i="16"/>
  <c r="CQ22" i="16"/>
  <c r="CN22" i="16"/>
  <c r="CM22" i="16"/>
  <c r="CL22" i="16"/>
  <c r="CK22" i="16"/>
  <c r="CJ22" i="16"/>
  <c r="CI22" i="16"/>
  <c r="CH22" i="16"/>
  <c r="CG22" i="16"/>
  <c r="CF22" i="16"/>
  <c r="CE22" i="16"/>
  <c r="CD22" i="16"/>
  <c r="CC22" i="16"/>
  <c r="BZ22" i="16"/>
  <c r="BY22" i="16"/>
  <c r="BX22" i="16"/>
  <c r="BW22" i="16"/>
  <c r="BV22" i="16"/>
  <c r="BU22" i="16"/>
  <c r="BT22" i="16"/>
  <c r="BS22" i="16"/>
  <c r="BR22" i="16"/>
  <c r="BQ22" i="16"/>
  <c r="BP22" i="16"/>
  <c r="BO22" i="16"/>
  <c r="BL22" i="16"/>
  <c r="BK22" i="16"/>
  <c r="BJ22" i="16"/>
  <c r="BI22" i="16"/>
  <c r="BH22" i="16"/>
  <c r="BG22" i="16"/>
  <c r="BF22" i="16"/>
  <c r="BE22" i="16"/>
  <c r="BD22" i="16"/>
  <c r="BC22" i="16"/>
  <c r="BB22" i="16"/>
  <c r="BA22" i="16"/>
  <c r="AX22" i="16"/>
  <c r="AW22" i="16"/>
  <c r="AV22" i="16"/>
  <c r="AU22" i="16"/>
  <c r="AT22" i="16"/>
  <c r="AS22" i="16"/>
  <c r="AR22" i="16"/>
  <c r="AQ22" i="16"/>
  <c r="AP22" i="16"/>
  <c r="AO22" i="16"/>
  <c r="AN22" i="16"/>
  <c r="AM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ED21" i="16"/>
  <c r="EC21" i="16"/>
  <c r="EB21" i="16"/>
  <c r="EA21" i="16"/>
  <c r="DZ21" i="16"/>
  <c r="DY21" i="16"/>
  <c r="DX21" i="16"/>
  <c r="DW21" i="16"/>
  <c r="DV21" i="16"/>
  <c r="DU21" i="16"/>
  <c r="DT21" i="16"/>
  <c r="DS21" i="16"/>
  <c r="DP21" i="16"/>
  <c r="DO21" i="16"/>
  <c r="DN21" i="16"/>
  <c r="DM21" i="16"/>
  <c r="DL21" i="16"/>
  <c r="DK21" i="16"/>
  <c r="DJ21" i="16"/>
  <c r="DI21" i="16"/>
  <c r="DH21" i="16"/>
  <c r="DG21" i="16"/>
  <c r="DF21" i="16"/>
  <c r="DE21" i="16"/>
  <c r="DB21" i="16"/>
  <c r="DA21" i="16"/>
  <c r="CZ21" i="16"/>
  <c r="CY21" i="16"/>
  <c r="CX21" i="16"/>
  <c r="CW21" i="16"/>
  <c r="CV21" i="16"/>
  <c r="CU21" i="16"/>
  <c r="CT21" i="16"/>
  <c r="CS21" i="16"/>
  <c r="CR21" i="16"/>
  <c r="CQ21" i="16"/>
  <c r="CN21" i="16"/>
  <c r="CM21" i="16"/>
  <c r="CL21" i="16"/>
  <c r="CK21" i="16"/>
  <c r="CJ21" i="16"/>
  <c r="CI21" i="16"/>
  <c r="CH21" i="16"/>
  <c r="CG21" i="16"/>
  <c r="CF21" i="16"/>
  <c r="CE21" i="16"/>
  <c r="CD21" i="16"/>
  <c r="CC21" i="16"/>
  <c r="BZ21" i="16"/>
  <c r="BY21" i="16"/>
  <c r="BX21" i="16"/>
  <c r="BW21" i="16"/>
  <c r="BV21" i="16"/>
  <c r="BU21" i="16"/>
  <c r="BT21" i="16"/>
  <c r="BS21" i="16"/>
  <c r="BR21" i="16"/>
  <c r="BQ21" i="16"/>
  <c r="BP21" i="16"/>
  <c r="BO21" i="16"/>
  <c r="BL21" i="16"/>
  <c r="BK21" i="16"/>
  <c r="BJ21" i="16"/>
  <c r="BI21" i="16"/>
  <c r="BH21" i="16"/>
  <c r="BG21" i="16"/>
  <c r="BF21" i="16"/>
  <c r="BE21" i="16"/>
  <c r="BD21" i="16"/>
  <c r="BC21" i="16"/>
  <c r="BB21" i="16"/>
  <c r="BA21" i="16"/>
  <c r="AX21" i="16"/>
  <c r="AW21" i="16"/>
  <c r="AV21" i="16"/>
  <c r="AU21" i="16"/>
  <c r="AT21" i="16"/>
  <c r="AS21" i="16"/>
  <c r="AR21" i="16"/>
  <c r="AQ21" i="16"/>
  <c r="AP21" i="16"/>
  <c r="AO21" i="16"/>
  <c r="AN21" i="16"/>
  <c r="AM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ED20" i="16"/>
  <c r="EC20" i="16"/>
  <c r="EB20" i="16"/>
  <c r="EA20" i="16"/>
  <c r="DZ20" i="16"/>
  <c r="DY20" i="16"/>
  <c r="DX20" i="16"/>
  <c r="DW20" i="16"/>
  <c r="DV20" i="16"/>
  <c r="DU20" i="16"/>
  <c r="DT20" i="16"/>
  <c r="DS20" i="16"/>
  <c r="DP20" i="16"/>
  <c r="DO20" i="16"/>
  <c r="DN20" i="16"/>
  <c r="DM20" i="16"/>
  <c r="DL20" i="16"/>
  <c r="DK20" i="16"/>
  <c r="DJ20" i="16"/>
  <c r="DI20" i="16"/>
  <c r="DH20" i="16"/>
  <c r="DG20" i="16"/>
  <c r="DF20" i="16"/>
  <c r="DE20" i="16"/>
  <c r="DB20" i="16"/>
  <c r="DA20" i="16"/>
  <c r="CZ20" i="16"/>
  <c r="CY20" i="16"/>
  <c r="CX20" i="16"/>
  <c r="CW20" i="16"/>
  <c r="CV20" i="16"/>
  <c r="CU20" i="16"/>
  <c r="CT20" i="16"/>
  <c r="CS20" i="16"/>
  <c r="CR20" i="16"/>
  <c r="CQ20" i="16"/>
  <c r="CN20" i="16"/>
  <c r="CM20" i="16"/>
  <c r="CL20" i="16"/>
  <c r="CK20" i="16"/>
  <c r="CJ20" i="16"/>
  <c r="CI20" i="16"/>
  <c r="CH20" i="16"/>
  <c r="CG20" i="16"/>
  <c r="CF20" i="16"/>
  <c r="CE20" i="16"/>
  <c r="CD20" i="16"/>
  <c r="CC20" i="16"/>
  <c r="BZ20" i="16"/>
  <c r="BY20" i="16"/>
  <c r="BX20" i="16"/>
  <c r="BW20" i="16"/>
  <c r="BV20" i="16"/>
  <c r="BU20" i="16"/>
  <c r="BT20" i="16"/>
  <c r="BS20" i="16"/>
  <c r="BR20" i="16"/>
  <c r="BQ20" i="16"/>
  <c r="BP20" i="16"/>
  <c r="BO20" i="16"/>
  <c r="BL20" i="16"/>
  <c r="BK20" i="16"/>
  <c r="BJ20" i="16"/>
  <c r="BI20" i="16"/>
  <c r="BH20" i="16"/>
  <c r="BG20" i="16"/>
  <c r="BF20" i="16"/>
  <c r="BE20" i="16"/>
  <c r="BD20" i="16"/>
  <c r="BC20" i="16"/>
  <c r="BB20" i="16"/>
  <c r="BA20" i="16"/>
  <c r="AX20" i="16"/>
  <c r="AW20" i="16"/>
  <c r="AV20" i="16"/>
  <c r="AU20" i="16"/>
  <c r="AT20" i="16"/>
  <c r="AS20" i="16"/>
  <c r="AR20" i="16"/>
  <c r="AQ20" i="16"/>
  <c r="AP20" i="16"/>
  <c r="AO20" i="16"/>
  <c r="AN20" i="16"/>
  <c r="AM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ED19" i="16"/>
  <c r="EC19" i="16"/>
  <c r="EB19" i="16"/>
  <c r="EA19" i="16"/>
  <c r="DZ19" i="16"/>
  <c r="DY19" i="16"/>
  <c r="DX19" i="16"/>
  <c r="DW19" i="16"/>
  <c r="DV19" i="16"/>
  <c r="DU19" i="16"/>
  <c r="DT19" i="16"/>
  <c r="DS19" i="16"/>
  <c r="DP19" i="16"/>
  <c r="DO19" i="16"/>
  <c r="DN19" i="16"/>
  <c r="DM19" i="16"/>
  <c r="DL19" i="16"/>
  <c r="DK19" i="16"/>
  <c r="DJ19" i="16"/>
  <c r="DI19" i="16"/>
  <c r="DH19" i="16"/>
  <c r="DG19" i="16"/>
  <c r="DF19" i="16"/>
  <c r="DE19" i="16"/>
  <c r="DB19" i="16"/>
  <c r="DA19" i="16"/>
  <c r="CZ19" i="16"/>
  <c r="CY19" i="16"/>
  <c r="CX19" i="16"/>
  <c r="CW19" i="16"/>
  <c r="CV19" i="16"/>
  <c r="CU19" i="16"/>
  <c r="CT19" i="16"/>
  <c r="CS19" i="16"/>
  <c r="CR19" i="16"/>
  <c r="CQ19" i="16"/>
  <c r="CN19" i="16"/>
  <c r="CM19" i="16"/>
  <c r="CL19" i="16"/>
  <c r="CK19" i="16"/>
  <c r="CJ19" i="16"/>
  <c r="CI19" i="16"/>
  <c r="CH19" i="16"/>
  <c r="CG19" i="16"/>
  <c r="CF19" i="16"/>
  <c r="CE19" i="16"/>
  <c r="CD19" i="16"/>
  <c r="CC19" i="16"/>
  <c r="BZ19" i="16"/>
  <c r="BY19" i="16"/>
  <c r="BX19" i="16"/>
  <c r="BW19" i="16"/>
  <c r="BV19" i="16"/>
  <c r="BU19" i="16"/>
  <c r="BT19" i="16"/>
  <c r="BS19" i="16"/>
  <c r="BR19" i="16"/>
  <c r="BQ19" i="16"/>
  <c r="BP19" i="16"/>
  <c r="BO19" i="16"/>
  <c r="BL19" i="16"/>
  <c r="BK19" i="16"/>
  <c r="BJ19" i="16"/>
  <c r="BI19" i="16"/>
  <c r="BH19" i="16"/>
  <c r="BG19" i="16"/>
  <c r="BF19" i="16"/>
  <c r="BE19" i="16"/>
  <c r="BD19" i="16"/>
  <c r="BC19" i="16"/>
  <c r="BB19" i="16"/>
  <c r="BA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ED18" i="16"/>
  <c r="EC18" i="16"/>
  <c r="EB18" i="16"/>
  <c r="EA18" i="16"/>
  <c r="DZ18" i="16"/>
  <c r="DY18" i="16"/>
  <c r="DX18" i="16"/>
  <c r="DW18" i="16"/>
  <c r="DV18" i="16"/>
  <c r="DU18" i="16"/>
  <c r="DT18" i="16"/>
  <c r="DS18" i="16"/>
  <c r="DP18" i="16"/>
  <c r="DO18" i="16"/>
  <c r="DN18" i="16"/>
  <c r="DM18" i="16"/>
  <c r="DL18" i="16"/>
  <c r="DK18" i="16"/>
  <c r="DJ18" i="16"/>
  <c r="DI18" i="16"/>
  <c r="DH18" i="16"/>
  <c r="DG18" i="16"/>
  <c r="DF18" i="16"/>
  <c r="DE18" i="16"/>
  <c r="DB18" i="16"/>
  <c r="DA18" i="16"/>
  <c r="CZ18" i="16"/>
  <c r="CY18" i="16"/>
  <c r="CX18" i="16"/>
  <c r="CW18" i="16"/>
  <c r="CV18" i="16"/>
  <c r="CU18" i="16"/>
  <c r="CT18" i="16"/>
  <c r="CS18" i="16"/>
  <c r="CR18" i="16"/>
  <c r="CQ18" i="16"/>
  <c r="CN18" i="16"/>
  <c r="CM18" i="16"/>
  <c r="CL18" i="16"/>
  <c r="CK18" i="16"/>
  <c r="CJ18" i="16"/>
  <c r="CI18" i="16"/>
  <c r="CH18" i="16"/>
  <c r="CG18" i="16"/>
  <c r="CF18" i="16"/>
  <c r="CE18" i="16"/>
  <c r="CD18" i="16"/>
  <c r="CC18" i="16"/>
  <c r="BZ18" i="16"/>
  <c r="BY18" i="16"/>
  <c r="BX18" i="16"/>
  <c r="BW18" i="16"/>
  <c r="BV18" i="16"/>
  <c r="BU18" i="16"/>
  <c r="BT18" i="16"/>
  <c r="BS18" i="16"/>
  <c r="BR18" i="16"/>
  <c r="BQ18" i="16"/>
  <c r="BP18" i="16"/>
  <c r="BO18" i="16"/>
  <c r="BL18" i="16"/>
  <c r="BK18" i="16"/>
  <c r="BJ18" i="16"/>
  <c r="BI18" i="16"/>
  <c r="BH18" i="16"/>
  <c r="BG18" i="16"/>
  <c r="BF18" i="16"/>
  <c r="BE18" i="16"/>
  <c r="BD18" i="16"/>
  <c r="BC18" i="16"/>
  <c r="BB18" i="16"/>
  <c r="BA18" i="16"/>
  <c r="AX18" i="16"/>
  <c r="AW18" i="16"/>
  <c r="AV18" i="16"/>
  <c r="AU18" i="16"/>
  <c r="AT18" i="16"/>
  <c r="AS18" i="16"/>
  <c r="AR18" i="16"/>
  <c r="AQ18" i="16"/>
  <c r="AP18" i="16"/>
  <c r="AO18" i="16"/>
  <c r="AN18" i="16"/>
  <c r="AM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ED17" i="16"/>
  <c r="EC17" i="16"/>
  <c r="EB17" i="16"/>
  <c r="EA17" i="16"/>
  <c r="DZ17" i="16"/>
  <c r="DY17" i="16"/>
  <c r="DX17" i="16"/>
  <c r="DW17" i="16"/>
  <c r="DV17" i="16"/>
  <c r="DU17" i="16"/>
  <c r="DT17" i="16"/>
  <c r="DS17" i="16"/>
  <c r="DP17" i="16"/>
  <c r="DO17" i="16"/>
  <c r="DN17" i="16"/>
  <c r="DM17" i="16"/>
  <c r="DL17" i="16"/>
  <c r="DK17" i="16"/>
  <c r="DJ17" i="16"/>
  <c r="DI17" i="16"/>
  <c r="DH17" i="16"/>
  <c r="DG17" i="16"/>
  <c r="DF17" i="16"/>
  <c r="DE17" i="16"/>
  <c r="DB17" i="16"/>
  <c r="DA17" i="16"/>
  <c r="CZ17" i="16"/>
  <c r="CY17" i="16"/>
  <c r="CX17" i="16"/>
  <c r="CW17" i="16"/>
  <c r="CV17" i="16"/>
  <c r="CU17" i="16"/>
  <c r="CT17" i="16"/>
  <c r="CS17" i="16"/>
  <c r="CR17" i="16"/>
  <c r="CQ17" i="16"/>
  <c r="CN17" i="16"/>
  <c r="CM17" i="16"/>
  <c r="CL17" i="16"/>
  <c r="CK17" i="16"/>
  <c r="CJ17" i="16"/>
  <c r="CI17" i="16"/>
  <c r="CH17" i="16"/>
  <c r="CG17" i="16"/>
  <c r="CF17" i="16"/>
  <c r="CE17" i="16"/>
  <c r="CD17" i="16"/>
  <c r="CC17" i="16"/>
  <c r="BZ17" i="16"/>
  <c r="BY17" i="16"/>
  <c r="BX17" i="16"/>
  <c r="BW17" i="16"/>
  <c r="BV17" i="16"/>
  <c r="BU17" i="16"/>
  <c r="BT17" i="16"/>
  <c r="BS17" i="16"/>
  <c r="BR17" i="16"/>
  <c r="BQ17" i="16"/>
  <c r="BP17" i="16"/>
  <c r="BO17" i="16"/>
  <c r="BL17" i="16"/>
  <c r="BK17" i="16"/>
  <c r="BJ17" i="16"/>
  <c r="BI17" i="16"/>
  <c r="BH17" i="16"/>
  <c r="BG17" i="16"/>
  <c r="BF17" i="16"/>
  <c r="BE17" i="16"/>
  <c r="BD17" i="16"/>
  <c r="BC17" i="16"/>
  <c r="BB17" i="16"/>
  <c r="BA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ED16" i="16"/>
  <c r="EC16" i="16"/>
  <c r="EB16" i="16"/>
  <c r="EB28" i="16" s="1"/>
  <c r="EA16" i="16"/>
  <c r="DZ16" i="16"/>
  <c r="DZ28" i="16" s="1"/>
  <c r="DY16" i="16"/>
  <c r="DY28" i="16" s="1"/>
  <c r="DX16" i="16"/>
  <c r="DX28" i="16" s="1"/>
  <c r="DW16" i="16"/>
  <c r="DW28" i="16" s="1"/>
  <c r="DV16" i="16"/>
  <c r="DV28" i="16" s="1"/>
  <c r="DU16" i="16"/>
  <c r="DU28" i="16" s="1"/>
  <c r="DT16" i="16"/>
  <c r="DT28" i="16" s="1"/>
  <c r="DS16" i="16"/>
  <c r="DS28" i="16" s="1"/>
  <c r="DP16" i="16"/>
  <c r="DO16" i="16"/>
  <c r="DO28" i="16" s="1"/>
  <c r="DN16" i="16"/>
  <c r="DM16" i="16"/>
  <c r="DM28" i="16" s="1"/>
  <c r="DL16" i="16"/>
  <c r="DL28" i="16" s="1"/>
  <c r="DK16" i="16"/>
  <c r="DK28" i="16" s="1"/>
  <c r="DJ16" i="16"/>
  <c r="DI16" i="16"/>
  <c r="DH16" i="16"/>
  <c r="DH28" i="16" s="1"/>
  <c r="DG16" i="16"/>
  <c r="DG28" i="16" s="1"/>
  <c r="DF16" i="16"/>
  <c r="DE16" i="16"/>
  <c r="DB16" i="16"/>
  <c r="DB28" i="16" s="1"/>
  <c r="DA16" i="16"/>
  <c r="CZ16" i="16"/>
  <c r="CY16" i="16"/>
  <c r="CY28" i="16" s="1"/>
  <c r="CX16" i="16"/>
  <c r="CX28" i="16" s="1"/>
  <c r="CW16" i="16"/>
  <c r="CV16" i="16"/>
  <c r="CU16" i="16"/>
  <c r="CT16" i="16"/>
  <c r="CS16" i="16"/>
  <c r="CR16" i="16"/>
  <c r="CQ16" i="16"/>
  <c r="CQ28" i="16" s="1"/>
  <c r="CN16" i="16"/>
  <c r="CM16" i="16"/>
  <c r="CM28" i="16" s="1"/>
  <c r="CL16" i="16"/>
  <c r="CK16" i="16"/>
  <c r="CK28" i="16" s="1"/>
  <c r="CJ16" i="16"/>
  <c r="CI16" i="16"/>
  <c r="CI28" i="16" s="1"/>
  <c r="CH16" i="16"/>
  <c r="CG16" i="16"/>
  <c r="CF16" i="16"/>
  <c r="CF28" i="16" s="1"/>
  <c r="CE16" i="16"/>
  <c r="CD16" i="16"/>
  <c r="CC16" i="16"/>
  <c r="CC28" i="16" s="1"/>
  <c r="BZ16" i="16"/>
  <c r="BZ28" i="16" s="1"/>
  <c r="BY16" i="16"/>
  <c r="BY28" i="16" s="1"/>
  <c r="BX16" i="16"/>
  <c r="BW16" i="16"/>
  <c r="BW28" i="16" s="1"/>
  <c r="BV16" i="16"/>
  <c r="BU16" i="16"/>
  <c r="BT16" i="16"/>
  <c r="BS16" i="16"/>
  <c r="BS28" i="16" s="1"/>
  <c r="BR16" i="16"/>
  <c r="BR28" i="16" s="1"/>
  <c r="BQ16" i="16"/>
  <c r="BP16" i="16"/>
  <c r="BO16" i="16"/>
  <c r="BO28" i="16" s="1"/>
  <c r="BL16" i="16"/>
  <c r="BL28" i="16" s="1"/>
  <c r="BK16" i="16"/>
  <c r="BJ16" i="16"/>
  <c r="BJ28" i="16" s="1"/>
  <c r="BI16" i="16"/>
  <c r="BI28" i="16" s="1"/>
  <c r="BH16" i="16"/>
  <c r="BG16" i="16"/>
  <c r="BF16" i="16"/>
  <c r="BE16" i="16"/>
  <c r="BE28" i="16" s="1"/>
  <c r="BD16" i="16"/>
  <c r="BC16" i="16"/>
  <c r="BB16" i="16"/>
  <c r="BA16" i="16"/>
  <c r="AX16" i="16"/>
  <c r="AW16" i="16"/>
  <c r="AV16" i="16"/>
  <c r="AU16" i="16"/>
  <c r="AU28" i="16" s="1"/>
  <c r="AT16" i="16"/>
  <c r="AT28" i="16" s="1"/>
  <c r="AS16" i="16"/>
  <c r="AS28" i="16" s="1"/>
  <c r="AR16" i="16"/>
  <c r="AQ16" i="16"/>
  <c r="AQ28" i="16" s="1"/>
  <c r="AP16" i="16"/>
  <c r="AP28" i="16" s="1"/>
  <c r="AO16" i="16"/>
  <c r="AO28" i="16" s="1"/>
  <c r="AN16" i="16"/>
  <c r="AM16" i="16"/>
  <c r="AJ16" i="16"/>
  <c r="AJ28" i="16" s="1"/>
  <c r="AI16" i="16"/>
  <c r="AI28" i="16" s="1"/>
  <c r="AH16" i="16"/>
  <c r="AG16" i="16"/>
  <c r="AG28" i="16" s="1"/>
  <c r="AF16" i="16"/>
  <c r="AE16" i="16"/>
  <c r="AE28" i="16" s="1"/>
  <c r="AD16" i="16"/>
  <c r="AC16" i="16"/>
  <c r="AB16" i="16"/>
  <c r="AB28" i="16" s="1"/>
  <c r="AA16" i="16"/>
  <c r="AA28" i="16" s="1"/>
  <c r="Z16" i="16"/>
  <c r="Y16" i="16"/>
  <c r="Y28" i="16" s="1"/>
  <c r="ED15" i="16"/>
  <c r="EC15" i="16"/>
  <c r="EB15" i="16"/>
  <c r="EA15" i="16"/>
  <c r="DZ15" i="16"/>
  <c r="DY15" i="16"/>
  <c r="DX15" i="16"/>
  <c r="DW15" i="16"/>
  <c r="DV15" i="16"/>
  <c r="DU15" i="16"/>
  <c r="DT15" i="16"/>
  <c r="DS15" i="16"/>
  <c r="DP15" i="16"/>
  <c r="DO15" i="16"/>
  <c r="DN15" i="16"/>
  <c r="DM15" i="16"/>
  <c r="DL15" i="16"/>
  <c r="DK15" i="16"/>
  <c r="DJ15" i="16"/>
  <c r="DI15" i="16"/>
  <c r="DH15" i="16"/>
  <c r="DG15" i="16"/>
  <c r="DF15" i="16"/>
  <c r="DE15" i="16"/>
  <c r="DB15" i="16"/>
  <c r="DA15" i="16"/>
  <c r="CZ15" i="16"/>
  <c r="CY15" i="16"/>
  <c r="CX15" i="16"/>
  <c r="CW15" i="16"/>
  <c r="CV15" i="16"/>
  <c r="CU15" i="16"/>
  <c r="CT15" i="16"/>
  <c r="CS15" i="16"/>
  <c r="CR15" i="16"/>
  <c r="CQ15" i="16"/>
  <c r="CN15" i="16"/>
  <c r="CM15" i="16"/>
  <c r="CL15" i="16"/>
  <c r="CK15" i="16"/>
  <c r="CJ15" i="16"/>
  <c r="CI15" i="16"/>
  <c r="CH15" i="16"/>
  <c r="CG15" i="16"/>
  <c r="CF15" i="16"/>
  <c r="CE15" i="16"/>
  <c r="CD15" i="16"/>
  <c r="CC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ED14" i="16"/>
  <c r="EC14" i="16"/>
  <c r="EB14" i="16"/>
  <c r="EA14" i="16"/>
  <c r="DZ14" i="16"/>
  <c r="DY14" i="16"/>
  <c r="DX14" i="16"/>
  <c r="DW14" i="16"/>
  <c r="DV14" i="16"/>
  <c r="DU14" i="16"/>
  <c r="DT14" i="16"/>
  <c r="DS14" i="16"/>
  <c r="DP14" i="16"/>
  <c r="DO14" i="16"/>
  <c r="DN14" i="16"/>
  <c r="DM14" i="16"/>
  <c r="DL14" i="16"/>
  <c r="DK14" i="16"/>
  <c r="DJ14" i="16"/>
  <c r="DI14" i="16"/>
  <c r="DH14" i="16"/>
  <c r="DG14" i="16"/>
  <c r="DF14" i="16"/>
  <c r="DE14" i="16"/>
  <c r="DB14" i="16"/>
  <c r="DA14" i="16"/>
  <c r="CZ14" i="16"/>
  <c r="CY14" i="16"/>
  <c r="CX14" i="16"/>
  <c r="CW14" i="16"/>
  <c r="CV14" i="16"/>
  <c r="CU14" i="16"/>
  <c r="CT14" i="16"/>
  <c r="CS14" i="16"/>
  <c r="CR14" i="16"/>
  <c r="CQ14" i="16"/>
  <c r="CN14" i="16"/>
  <c r="CM14" i="16"/>
  <c r="CL14" i="16"/>
  <c r="CK14" i="16"/>
  <c r="CJ14" i="16"/>
  <c r="CI14" i="16"/>
  <c r="CH14" i="16"/>
  <c r="CG14" i="16"/>
  <c r="CF14" i="16"/>
  <c r="CE14" i="16"/>
  <c r="CD14" i="16"/>
  <c r="CC14" i="16"/>
  <c r="BZ14" i="16"/>
  <c r="BY14" i="16"/>
  <c r="BX14" i="16"/>
  <c r="BW14" i="16"/>
  <c r="BV14" i="16"/>
  <c r="BU14" i="16"/>
  <c r="BT14" i="16"/>
  <c r="BS14" i="16"/>
  <c r="BR14" i="16"/>
  <c r="BQ14" i="16"/>
  <c r="BP14" i="16"/>
  <c r="BO14" i="16"/>
  <c r="BL14" i="16"/>
  <c r="BK14" i="16"/>
  <c r="BJ14" i="16"/>
  <c r="BI14" i="16"/>
  <c r="BH14" i="16"/>
  <c r="BG14" i="16"/>
  <c r="BF14" i="16"/>
  <c r="BE14" i="16"/>
  <c r="BD14" i="16"/>
  <c r="BC14" i="16"/>
  <c r="BB14" i="16"/>
  <c r="BA14" i="16"/>
  <c r="AX14" i="16"/>
  <c r="AW14" i="16"/>
  <c r="AV14" i="16"/>
  <c r="AU14" i="16"/>
  <c r="AT14" i="16"/>
  <c r="AS14" i="16"/>
  <c r="AR14" i="16"/>
  <c r="AQ14" i="16"/>
  <c r="AP14" i="16"/>
  <c r="AO14" i="16"/>
  <c r="AN14" i="16"/>
  <c r="AM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ED12" i="16"/>
  <c r="EC12" i="16"/>
  <c r="EB12" i="16"/>
  <c r="EA12" i="16"/>
  <c r="DZ12" i="16"/>
  <c r="DY12" i="16"/>
  <c r="DX12" i="16"/>
  <c r="DW12" i="16"/>
  <c r="DV12" i="16"/>
  <c r="DU12" i="16"/>
  <c r="DT12" i="16"/>
  <c r="DS12" i="16"/>
  <c r="DP12" i="16"/>
  <c r="DO12" i="16"/>
  <c r="DN12" i="16"/>
  <c r="DM12" i="16"/>
  <c r="DL12" i="16"/>
  <c r="DK12" i="16"/>
  <c r="DJ12" i="16"/>
  <c r="DI12" i="16"/>
  <c r="DH12" i="16"/>
  <c r="DG12" i="16"/>
  <c r="DF12" i="16"/>
  <c r="DE12" i="16"/>
  <c r="DB12" i="16"/>
  <c r="DA12" i="16"/>
  <c r="CZ12" i="16"/>
  <c r="CY12" i="16"/>
  <c r="CX12" i="16"/>
  <c r="CW12" i="16"/>
  <c r="CV12" i="16"/>
  <c r="CU12" i="16"/>
  <c r="CT12" i="16"/>
  <c r="CS12" i="16"/>
  <c r="CR12" i="16"/>
  <c r="CQ12" i="16"/>
  <c r="CN12" i="16"/>
  <c r="CM12" i="16"/>
  <c r="CL12" i="16"/>
  <c r="CK12" i="16"/>
  <c r="CJ12" i="16"/>
  <c r="CI12" i="16"/>
  <c r="CH12" i="16"/>
  <c r="CG12" i="16"/>
  <c r="CF12" i="16"/>
  <c r="CE12" i="16"/>
  <c r="CD12" i="16"/>
  <c r="CC12" i="16"/>
  <c r="BZ12" i="16"/>
  <c r="BY12" i="16"/>
  <c r="BX12" i="16"/>
  <c r="BW12" i="16"/>
  <c r="BV12" i="16"/>
  <c r="BU12" i="16"/>
  <c r="BT12" i="16"/>
  <c r="BS12" i="16"/>
  <c r="BR12" i="16"/>
  <c r="BQ12" i="16"/>
  <c r="BP12" i="16"/>
  <c r="BO12" i="16"/>
  <c r="BL12" i="16"/>
  <c r="BK12" i="16"/>
  <c r="BJ12" i="16"/>
  <c r="BI12" i="16"/>
  <c r="BH12" i="16"/>
  <c r="BG12" i="16"/>
  <c r="BF12" i="16"/>
  <c r="BE12" i="16"/>
  <c r="BD12" i="16"/>
  <c r="BC12" i="16"/>
  <c r="BB12" i="16"/>
  <c r="BA12" i="16"/>
  <c r="AX12" i="16"/>
  <c r="AW12" i="16"/>
  <c r="AV12" i="16"/>
  <c r="AU12" i="16"/>
  <c r="AT12" i="16"/>
  <c r="AS12" i="16"/>
  <c r="AR12" i="16"/>
  <c r="AQ12" i="16"/>
  <c r="AP12" i="16"/>
  <c r="AO12" i="16"/>
  <c r="AN12" i="16"/>
  <c r="AM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ED11" i="16"/>
  <c r="EC11" i="16"/>
  <c r="EB11" i="16"/>
  <c r="EA11" i="16"/>
  <c r="DZ11" i="16"/>
  <c r="DY11" i="16"/>
  <c r="DX11" i="16"/>
  <c r="DW11" i="16"/>
  <c r="DV11" i="16"/>
  <c r="DU11" i="16"/>
  <c r="DT11" i="16"/>
  <c r="DS11" i="16"/>
  <c r="DP11" i="16"/>
  <c r="DO11" i="16"/>
  <c r="DN11" i="16"/>
  <c r="DM11" i="16"/>
  <c r="DL11" i="16"/>
  <c r="DK11" i="16"/>
  <c r="DJ11" i="16"/>
  <c r="DI11" i="16"/>
  <c r="DH11" i="16"/>
  <c r="DG11" i="16"/>
  <c r="DF11" i="16"/>
  <c r="DE11" i="16"/>
  <c r="DB11" i="16"/>
  <c r="DA11" i="16"/>
  <c r="CZ11" i="16"/>
  <c r="CY11" i="16"/>
  <c r="CX11" i="16"/>
  <c r="CW11" i="16"/>
  <c r="CV11" i="16"/>
  <c r="CU11" i="16"/>
  <c r="CT11" i="16"/>
  <c r="CS11" i="16"/>
  <c r="CR11" i="16"/>
  <c r="CQ11" i="16"/>
  <c r="CN11" i="16"/>
  <c r="CM11" i="16"/>
  <c r="CL11" i="16"/>
  <c r="CK11" i="16"/>
  <c r="CJ11" i="16"/>
  <c r="CI11" i="16"/>
  <c r="CH11" i="16"/>
  <c r="CG11" i="16"/>
  <c r="CF11" i="16"/>
  <c r="CE11" i="16"/>
  <c r="CD11" i="16"/>
  <c r="CC11" i="16"/>
  <c r="BZ11" i="16"/>
  <c r="BY11" i="16"/>
  <c r="BX11" i="16"/>
  <c r="BW11" i="16"/>
  <c r="BV11" i="16"/>
  <c r="BU11" i="16"/>
  <c r="BT11" i="16"/>
  <c r="BS11" i="16"/>
  <c r="BR11" i="16"/>
  <c r="BQ11" i="16"/>
  <c r="BP11" i="16"/>
  <c r="BO11" i="16"/>
  <c r="BL11" i="16"/>
  <c r="BK11" i="16"/>
  <c r="BJ11" i="16"/>
  <c r="BI11" i="16"/>
  <c r="BH11" i="16"/>
  <c r="BG11" i="16"/>
  <c r="BF11" i="16"/>
  <c r="BE11" i="16"/>
  <c r="BD11" i="16"/>
  <c r="BC11" i="16"/>
  <c r="BB11" i="16"/>
  <c r="BA11" i="16"/>
  <c r="AX11" i="16"/>
  <c r="AW11" i="16"/>
  <c r="AV11" i="16"/>
  <c r="AU11" i="16"/>
  <c r="AT11" i="16"/>
  <c r="AS11" i="16"/>
  <c r="AR11" i="16"/>
  <c r="AQ11" i="16"/>
  <c r="AP11" i="16"/>
  <c r="AO11" i="16"/>
  <c r="AN11" i="16"/>
  <c r="AM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ED10" i="16"/>
  <c r="EC10" i="16"/>
  <c r="EB10" i="16"/>
  <c r="EA10" i="16"/>
  <c r="DZ10" i="16"/>
  <c r="DY10" i="16"/>
  <c r="DX10" i="16"/>
  <c r="DW10" i="16"/>
  <c r="DV10" i="16"/>
  <c r="DU10" i="16"/>
  <c r="DT10" i="16"/>
  <c r="DS10" i="16"/>
  <c r="DP10" i="16"/>
  <c r="DO10" i="16"/>
  <c r="DN10" i="16"/>
  <c r="DM10" i="16"/>
  <c r="DL10" i="16"/>
  <c r="DK10" i="16"/>
  <c r="DJ10" i="16"/>
  <c r="DI10" i="16"/>
  <c r="DH10" i="16"/>
  <c r="DG10" i="16"/>
  <c r="DF10" i="16"/>
  <c r="DE10" i="16"/>
  <c r="DB10" i="16"/>
  <c r="DA10" i="16"/>
  <c r="CZ10" i="16"/>
  <c r="CY10" i="16"/>
  <c r="CX10" i="16"/>
  <c r="CW10" i="16"/>
  <c r="CV10" i="16"/>
  <c r="CU10" i="16"/>
  <c r="CT10" i="16"/>
  <c r="CS10" i="16"/>
  <c r="CR10" i="16"/>
  <c r="CQ10" i="16"/>
  <c r="CN10" i="16"/>
  <c r="CM10" i="16"/>
  <c r="CL10" i="16"/>
  <c r="CK10" i="16"/>
  <c r="CJ10" i="16"/>
  <c r="CI10" i="16"/>
  <c r="CH10" i="16"/>
  <c r="CG10" i="16"/>
  <c r="CF10" i="16"/>
  <c r="CE10" i="16"/>
  <c r="CD10" i="16"/>
  <c r="CC10" i="16"/>
  <c r="BZ10" i="16"/>
  <c r="BY10" i="16"/>
  <c r="BX10" i="16"/>
  <c r="BW10" i="16"/>
  <c r="BV10" i="16"/>
  <c r="BU10" i="16"/>
  <c r="BT10" i="16"/>
  <c r="BS10" i="16"/>
  <c r="BR10" i="16"/>
  <c r="BQ10" i="16"/>
  <c r="BP10" i="16"/>
  <c r="BO10" i="16"/>
  <c r="BL10" i="16"/>
  <c r="BK10" i="16"/>
  <c r="BJ10" i="16"/>
  <c r="BI10" i="16"/>
  <c r="BH10" i="16"/>
  <c r="BG10" i="16"/>
  <c r="BF10" i="16"/>
  <c r="BE10" i="16"/>
  <c r="BD10" i="16"/>
  <c r="BC10" i="16"/>
  <c r="BB10" i="16"/>
  <c r="BA10" i="16"/>
  <c r="AX10" i="16"/>
  <c r="AW10" i="16"/>
  <c r="AV10" i="16"/>
  <c r="AU10" i="16"/>
  <c r="AT10" i="16"/>
  <c r="AS10" i="16"/>
  <c r="AR10" i="16"/>
  <c r="AQ10" i="16"/>
  <c r="AP10" i="16"/>
  <c r="AO10" i="16"/>
  <c r="AN10" i="16"/>
  <c r="AM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ED9" i="16"/>
  <c r="EC9" i="16"/>
  <c r="EB9" i="16"/>
  <c r="EA9" i="16"/>
  <c r="DZ9" i="16"/>
  <c r="DY9" i="16"/>
  <c r="DX9" i="16"/>
  <c r="DW9" i="16"/>
  <c r="DV9" i="16"/>
  <c r="DU9" i="16"/>
  <c r="DT9" i="16"/>
  <c r="DS9" i="16"/>
  <c r="DP9" i="16"/>
  <c r="DO9" i="16"/>
  <c r="DN9" i="16"/>
  <c r="DM9" i="16"/>
  <c r="DL9" i="16"/>
  <c r="DK9" i="16"/>
  <c r="DJ9" i="16"/>
  <c r="DI9" i="16"/>
  <c r="DH9" i="16"/>
  <c r="DG9" i="16"/>
  <c r="DF9" i="16"/>
  <c r="DE9" i="16"/>
  <c r="DB9" i="16"/>
  <c r="DA9" i="16"/>
  <c r="CZ9" i="16"/>
  <c r="CY9" i="16"/>
  <c r="CX9" i="16"/>
  <c r="CW9" i="16"/>
  <c r="CV9" i="16"/>
  <c r="CU9" i="16"/>
  <c r="CT9" i="16"/>
  <c r="CS9" i="16"/>
  <c r="CR9" i="16"/>
  <c r="CQ9" i="16"/>
  <c r="CN9" i="16"/>
  <c r="CM9" i="16"/>
  <c r="CL9" i="16"/>
  <c r="CK9" i="16"/>
  <c r="CJ9" i="16"/>
  <c r="CI9" i="16"/>
  <c r="CH9" i="16"/>
  <c r="CG9" i="16"/>
  <c r="CF9" i="16"/>
  <c r="CE9" i="16"/>
  <c r="CD9" i="16"/>
  <c r="CC9" i="16"/>
  <c r="BZ9" i="16"/>
  <c r="BY9" i="16"/>
  <c r="BX9" i="16"/>
  <c r="BW9" i="16"/>
  <c r="BV9" i="16"/>
  <c r="BU9" i="16"/>
  <c r="BT9" i="16"/>
  <c r="BS9" i="16"/>
  <c r="BR9" i="16"/>
  <c r="BQ9" i="16"/>
  <c r="BP9" i="16"/>
  <c r="BO9" i="16"/>
  <c r="BL9" i="16"/>
  <c r="BK9" i="16"/>
  <c r="BJ9" i="16"/>
  <c r="BI9" i="16"/>
  <c r="BH9" i="16"/>
  <c r="BG9" i="16"/>
  <c r="BF9" i="16"/>
  <c r="BE9" i="16"/>
  <c r="BD9" i="16"/>
  <c r="BC9" i="16"/>
  <c r="BB9" i="16"/>
  <c r="BA9" i="16"/>
  <c r="AX9" i="16"/>
  <c r="AW9" i="16"/>
  <c r="AV9" i="16"/>
  <c r="AU9" i="16"/>
  <c r="AT9" i="16"/>
  <c r="AS9" i="16"/>
  <c r="AR9" i="16"/>
  <c r="AQ9" i="16"/>
  <c r="AP9" i="16"/>
  <c r="AO9" i="16"/>
  <c r="AN9" i="16"/>
  <c r="AM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ED8" i="16"/>
  <c r="EC8" i="16"/>
  <c r="EB8" i="16"/>
  <c r="EA8" i="16"/>
  <c r="DZ8" i="16"/>
  <c r="DY8" i="16"/>
  <c r="DX8" i="16"/>
  <c r="DW8" i="16"/>
  <c r="DV8" i="16"/>
  <c r="DU8" i="16"/>
  <c r="DT8" i="16"/>
  <c r="DS8" i="16"/>
  <c r="DP8" i="16"/>
  <c r="DO8" i="16"/>
  <c r="DN8" i="16"/>
  <c r="DM8" i="16"/>
  <c r="DL8" i="16"/>
  <c r="DK8" i="16"/>
  <c r="DJ8" i="16"/>
  <c r="DI8" i="16"/>
  <c r="DH8" i="16"/>
  <c r="DG8" i="16"/>
  <c r="DF8" i="16"/>
  <c r="DE8" i="16"/>
  <c r="DB8" i="16"/>
  <c r="DA8" i="16"/>
  <c r="CZ8" i="16"/>
  <c r="CY8" i="16"/>
  <c r="CX8" i="16"/>
  <c r="CW8" i="16"/>
  <c r="CV8" i="16"/>
  <c r="CU8" i="16"/>
  <c r="CT8" i="16"/>
  <c r="CS8" i="16"/>
  <c r="CR8" i="16"/>
  <c r="CQ8" i="16"/>
  <c r="CN8" i="16"/>
  <c r="CM8" i="16"/>
  <c r="CL8" i="16"/>
  <c r="CK8" i="16"/>
  <c r="CJ8" i="16"/>
  <c r="CI8" i="16"/>
  <c r="CH8" i="16"/>
  <c r="CG8" i="16"/>
  <c r="CF8" i="16"/>
  <c r="CE8" i="16"/>
  <c r="CD8" i="16"/>
  <c r="CC8" i="16"/>
  <c r="BZ8" i="16"/>
  <c r="BY8" i="16"/>
  <c r="BX8" i="16"/>
  <c r="BW8" i="16"/>
  <c r="BV8" i="16"/>
  <c r="BU8" i="16"/>
  <c r="BT8" i="16"/>
  <c r="BS8" i="16"/>
  <c r="BR8" i="16"/>
  <c r="BQ8" i="16"/>
  <c r="BP8" i="16"/>
  <c r="BO8" i="16"/>
  <c r="BL8" i="16"/>
  <c r="BK8" i="16"/>
  <c r="BJ8" i="16"/>
  <c r="BI8" i="16"/>
  <c r="BH8" i="16"/>
  <c r="BG8" i="16"/>
  <c r="BF8" i="16"/>
  <c r="BE8" i="16"/>
  <c r="BD8" i="16"/>
  <c r="BC8" i="16"/>
  <c r="BB8" i="16"/>
  <c r="BA8" i="16"/>
  <c r="AX8" i="16"/>
  <c r="AW8" i="16"/>
  <c r="AV8" i="16"/>
  <c r="AU8" i="16"/>
  <c r="AT8" i="16"/>
  <c r="AS8" i="16"/>
  <c r="AR8" i="16"/>
  <c r="AQ8" i="16"/>
  <c r="AP8" i="16"/>
  <c r="AO8" i="16"/>
  <c r="AN8" i="16"/>
  <c r="AM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ED7" i="16"/>
  <c r="EC7" i="16"/>
  <c r="EB7" i="16"/>
  <c r="EA7" i="16"/>
  <c r="DZ7" i="16"/>
  <c r="DY7" i="16"/>
  <c r="DX7" i="16"/>
  <c r="DW7" i="16"/>
  <c r="DV7" i="16"/>
  <c r="DU7" i="16"/>
  <c r="DT7" i="16"/>
  <c r="DS7" i="16"/>
  <c r="DP7" i="16"/>
  <c r="DO7" i="16"/>
  <c r="DN7" i="16"/>
  <c r="DM7" i="16"/>
  <c r="DL7" i="16"/>
  <c r="DK7" i="16"/>
  <c r="DJ7" i="16"/>
  <c r="DI7" i="16"/>
  <c r="DH7" i="16"/>
  <c r="DG7" i="16"/>
  <c r="DF7" i="16"/>
  <c r="DE7" i="16"/>
  <c r="DB7" i="16"/>
  <c r="DA7" i="16"/>
  <c r="CZ7" i="16"/>
  <c r="CY7" i="16"/>
  <c r="CX7" i="16"/>
  <c r="CW7" i="16"/>
  <c r="CV7" i="16"/>
  <c r="CU7" i="16"/>
  <c r="CT7" i="16"/>
  <c r="CS7" i="16"/>
  <c r="CR7" i="16"/>
  <c r="CQ7" i="16"/>
  <c r="CN7" i="16"/>
  <c r="CM7" i="16"/>
  <c r="CL7" i="16"/>
  <c r="CK7" i="16"/>
  <c r="CJ7" i="16"/>
  <c r="CI7" i="16"/>
  <c r="CH7" i="16"/>
  <c r="CG7" i="16"/>
  <c r="CF7" i="16"/>
  <c r="CE7" i="16"/>
  <c r="CD7" i="16"/>
  <c r="CC7" i="16"/>
  <c r="BZ7" i="16"/>
  <c r="BY7" i="16"/>
  <c r="BX7" i="16"/>
  <c r="BW7" i="16"/>
  <c r="BV7" i="16"/>
  <c r="BU7" i="16"/>
  <c r="BT7" i="16"/>
  <c r="BS7" i="16"/>
  <c r="BR7" i="16"/>
  <c r="BQ7" i="16"/>
  <c r="BP7" i="16"/>
  <c r="BO7" i="16"/>
  <c r="BL7" i="16"/>
  <c r="BK7" i="16"/>
  <c r="BJ7" i="16"/>
  <c r="BI7" i="16"/>
  <c r="BH7" i="16"/>
  <c r="BG7" i="16"/>
  <c r="BF7" i="16"/>
  <c r="BE7" i="16"/>
  <c r="BD7" i="16"/>
  <c r="BC7" i="16"/>
  <c r="BB7" i="16"/>
  <c r="BA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ED6" i="16"/>
  <c r="EC6" i="16"/>
  <c r="EB6" i="16"/>
  <c r="EA6" i="16"/>
  <c r="DZ6" i="16"/>
  <c r="DY6" i="16"/>
  <c r="DX6" i="16"/>
  <c r="DW6" i="16"/>
  <c r="DV6" i="16"/>
  <c r="DU6" i="16"/>
  <c r="DT6" i="16"/>
  <c r="DS6" i="16"/>
  <c r="DR6" i="16"/>
  <c r="DP6" i="16"/>
  <c r="DO6" i="16"/>
  <c r="DN6" i="16"/>
  <c r="DM6" i="16"/>
  <c r="DL6" i="16"/>
  <c r="DK6" i="16"/>
  <c r="DJ6" i="16"/>
  <c r="DI6" i="16"/>
  <c r="DH6" i="16"/>
  <c r="DG6" i="16"/>
  <c r="DF6" i="16"/>
  <c r="DE6" i="16"/>
  <c r="DD6" i="16"/>
  <c r="DB6" i="16"/>
  <c r="DA6" i="16"/>
  <c r="CZ6" i="16"/>
  <c r="CY6" i="16"/>
  <c r="CX6" i="16"/>
  <c r="CW6" i="16"/>
  <c r="CV6" i="16"/>
  <c r="CU6" i="16"/>
  <c r="CT6" i="16"/>
  <c r="CS6" i="16"/>
  <c r="CR6" i="16"/>
  <c r="CQ6" i="16"/>
  <c r="CP6" i="16"/>
  <c r="CN6" i="16"/>
  <c r="CM6" i="16"/>
  <c r="CL6" i="16"/>
  <c r="CK6" i="16"/>
  <c r="CJ6" i="16"/>
  <c r="CI6" i="16"/>
  <c r="CH6" i="16"/>
  <c r="CG6" i="16"/>
  <c r="CF6" i="16"/>
  <c r="CE6" i="16"/>
  <c r="CD6" i="16"/>
  <c r="CC6" i="16"/>
  <c r="CB6" i="16"/>
  <c r="BZ6" i="16"/>
  <c r="BY6" i="16"/>
  <c r="BX6" i="16"/>
  <c r="BW6" i="16"/>
  <c r="BV6" i="16"/>
  <c r="BU6" i="16"/>
  <c r="BT6" i="16"/>
  <c r="BS6" i="16"/>
  <c r="BR6" i="16"/>
  <c r="BQ6" i="16"/>
  <c r="BP6" i="16"/>
  <c r="BO6" i="16"/>
  <c r="BN6" i="16"/>
  <c r="BL6" i="16"/>
  <c r="BK6" i="16"/>
  <c r="BJ6" i="16"/>
  <c r="BI6" i="16"/>
  <c r="BH6" i="16"/>
  <c r="BG6" i="16"/>
  <c r="BF6" i="16"/>
  <c r="BE6" i="16"/>
  <c r="BD6" i="16"/>
  <c r="BC6" i="16"/>
  <c r="BB6" i="16"/>
  <c r="BA6" i="16"/>
  <c r="AZ6" i="16"/>
  <c r="AX6" i="16"/>
  <c r="AW6" i="16"/>
  <c r="AV6" i="16"/>
  <c r="AU6" i="16"/>
  <c r="AT6" i="16"/>
  <c r="AS6" i="16"/>
  <c r="AR6" i="16"/>
  <c r="AQ6" i="16"/>
  <c r="AP6" i="16"/>
  <c r="AO6" i="16"/>
  <c r="AN6" i="16"/>
  <c r="AM6" i="16"/>
  <c r="AL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ED5" i="16"/>
  <c r="EC5" i="16"/>
  <c r="EB5" i="16"/>
  <c r="EA5" i="16"/>
  <c r="DZ5" i="16"/>
  <c r="DY5" i="16"/>
  <c r="DX5" i="16"/>
  <c r="DW5" i="16"/>
  <c r="DV5" i="16"/>
  <c r="DU5" i="16"/>
  <c r="DT5" i="16"/>
  <c r="DS5" i="16"/>
  <c r="DP5" i="16"/>
  <c r="DO5" i="16"/>
  <c r="DN5" i="16"/>
  <c r="DM5" i="16"/>
  <c r="DL5" i="16"/>
  <c r="DK5" i="16"/>
  <c r="DJ5" i="16"/>
  <c r="DI5" i="16"/>
  <c r="DH5" i="16"/>
  <c r="DG5" i="16"/>
  <c r="DF5" i="16"/>
  <c r="DE5" i="16"/>
  <c r="DB5" i="16"/>
  <c r="DA5" i="16"/>
  <c r="CZ5" i="16"/>
  <c r="CY5" i="16"/>
  <c r="CX5" i="16"/>
  <c r="CW5" i="16"/>
  <c r="CV5" i="16"/>
  <c r="CU5" i="16"/>
  <c r="CT5" i="16"/>
  <c r="CS5" i="16"/>
  <c r="CR5" i="16"/>
  <c r="CQ5" i="16"/>
  <c r="CN5" i="16"/>
  <c r="CM5" i="16"/>
  <c r="CL5" i="16"/>
  <c r="CK5" i="16"/>
  <c r="CJ5" i="16"/>
  <c r="CI5" i="16"/>
  <c r="CH5" i="16"/>
  <c r="CG5" i="16"/>
  <c r="CF5" i="16"/>
  <c r="CE5" i="16"/>
  <c r="CD5" i="16"/>
  <c r="CC5" i="16"/>
  <c r="BZ5" i="16"/>
  <c r="BY5" i="16"/>
  <c r="BX5" i="16"/>
  <c r="BW5" i="16"/>
  <c r="BV5" i="16"/>
  <c r="BU5" i="16"/>
  <c r="BT5" i="16"/>
  <c r="BS5" i="16"/>
  <c r="BR5" i="16"/>
  <c r="BQ5" i="16"/>
  <c r="BP5" i="16"/>
  <c r="BO5" i="16"/>
  <c r="BL5" i="16"/>
  <c r="BK5" i="16"/>
  <c r="BJ5" i="16"/>
  <c r="BI5" i="16"/>
  <c r="BH5" i="16"/>
  <c r="BG5" i="16"/>
  <c r="BF5" i="16"/>
  <c r="BE5" i="16"/>
  <c r="BD5" i="16"/>
  <c r="BC5" i="16"/>
  <c r="BB5" i="16"/>
  <c r="BA5" i="16"/>
  <c r="AX5" i="16"/>
  <c r="AW5" i="16"/>
  <c r="AV5" i="16"/>
  <c r="AU5" i="16"/>
  <c r="AT5" i="16"/>
  <c r="AS5" i="16"/>
  <c r="AR5" i="16"/>
  <c r="AQ5" i="16"/>
  <c r="AP5" i="16"/>
  <c r="AO5" i="16"/>
  <c r="AN5" i="16"/>
  <c r="AM5" i="16"/>
  <c r="AJ5" i="16"/>
  <c r="AI5" i="16"/>
  <c r="AH5" i="16"/>
  <c r="AG5" i="16"/>
  <c r="AF5" i="16"/>
  <c r="AE5" i="16"/>
  <c r="AD5" i="16"/>
  <c r="AC5" i="16"/>
  <c r="AB5" i="16"/>
  <c r="AA5" i="16"/>
  <c r="Z5" i="16"/>
  <c r="DR4" i="16"/>
  <c r="DT60" i="16" s="1"/>
  <c r="DY60" i="16" s="1"/>
  <c r="DD4" i="16"/>
  <c r="DF60" i="16" s="1"/>
  <c r="DK60" i="16" s="1"/>
  <c r="CP4" i="16"/>
  <c r="CR60" i="16" s="1"/>
  <c r="CW60" i="16" s="1"/>
  <c r="CB4" i="16"/>
  <c r="CD60" i="16" s="1"/>
  <c r="CI60" i="16" s="1"/>
  <c r="BN4" i="16"/>
  <c r="BP60" i="16" s="1"/>
  <c r="BU60" i="16" s="1"/>
  <c r="AZ4" i="16"/>
  <c r="BB60" i="16" s="1"/>
  <c r="BG60" i="16" s="1"/>
  <c r="AL4" i="16"/>
  <c r="AN60" i="16" s="1"/>
  <c r="AS60" i="16" s="1"/>
  <c r="X4" i="16"/>
  <c r="Z60" i="16" s="1"/>
  <c r="AE60" i="16" s="1"/>
  <c r="V2" i="15"/>
  <c r="W2" i="15"/>
  <c r="BN2" i="15" s="1"/>
  <c r="X2" i="15"/>
  <c r="BO2" i="15" s="1"/>
  <c r="Y2" i="15"/>
  <c r="BP2" i="15" s="1"/>
  <c r="Z2" i="15"/>
  <c r="BQ2" i="15" s="1"/>
  <c r="AA2" i="15"/>
  <c r="BR2" i="15" s="1"/>
  <c r="AB2" i="15"/>
  <c r="F2" i="33" s="1"/>
  <c r="O2" i="33" s="1"/>
  <c r="AC2" i="15"/>
  <c r="AD2" i="15"/>
  <c r="AE2" i="15"/>
  <c r="AF2" i="15"/>
  <c r="F2" i="22" s="1"/>
  <c r="AG2" i="15"/>
  <c r="BX2" i="15" s="1"/>
  <c r="AH2" i="15"/>
  <c r="AI2" i="15"/>
  <c r="BZ2" i="15" s="1"/>
  <c r="AJ2" i="15"/>
  <c r="AK2" i="15"/>
  <c r="AL2" i="15"/>
  <c r="CC2" i="15" s="1"/>
  <c r="V3" i="15"/>
  <c r="W3" i="15"/>
  <c r="BN3" i="15" s="1"/>
  <c r="X3" i="15"/>
  <c r="BO3" i="15" s="1"/>
  <c r="Y3" i="15"/>
  <c r="BP3" i="15" s="1"/>
  <c r="Z3" i="15"/>
  <c r="BQ3" i="15" s="1"/>
  <c r="AA3" i="15"/>
  <c r="BR3" i="15" s="1"/>
  <c r="AB3" i="15"/>
  <c r="F3" i="33" s="1"/>
  <c r="O3" i="33" s="1"/>
  <c r="AC3" i="15"/>
  <c r="AD3" i="15"/>
  <c r="AE3" i="15"/>
  <c r="E3" i="22" s="1"/>
  <c r="AF3" i="15"/>
  <c r="F3" i="22" s="1"/>
  <c r="AG3" i="15"/>
  <c r="BX3" i="15" s="1"/>
  <c r="AH3" i="15"/>
  <c r="AI3" i="15"/>
  <c r="BZ3" i="15" s="1"/>
  <c r="AJ3" i="15"/>
  <c r="AK3" i="15"/>
  <c r="AL3" i="15"/>
  <c r="CC3" i="15" s="1"/>
  <c r="V4" i="15"/>
  <c r="W4" i="15"/>
  <c r="BN4" i="15" s="1"/>
  <c r="X4" i="15"/>
  <c r="BO4" i="15" s="1"/>
  <c r="Y4" i="15"/>
  <c r="BP4" i="15" s="1"/>
  <c r="Z4" i="15"/>
  <c r="BQ4" i="15" s="1"/>
  <c r="AA4" i="15"/>
  <c r="BR4" i="15" s="1"/>
  <c r="AB4" i="15"/>
  <c r="F4" i="33" s="1"/>
  <c r="O4" i="33" s="1"/>
  <c r="AC4" i="15"/>
  <c r="AD4" i="15"/>
  <c r="AE4" i="15"/>
  <c r="E4" i="22" s="1"/>
  <c r="AF4" i="15"/>
  <c r="F4" i="22" s="1"/>
  <c r="AG4" i="15"/>
  <c r="BX4" i="15" s="1"/>
  <c r="AH4" i="15"/>
  <c r="AI4" i="15"/>
  <c r="BZ4" i="15" s="1"/>
  <c r="AJ4" i="15"/>
  <c r="AK4" i="15"/>
  <c r="AL4" i="15"/>
  <c r="CC4" i="15" s="1"/>
  <c r="V5" i="15"/>
  <c r="W5" i="15"/>
  <c r="BN5" i="15" s="1"/>
  <c r="X5" i="15"/>
  <c r="BO5" i="15" s="1"/>
  <c r="Y5" i="15"/>
  <c r="BP5" i="15" s="1"/>
  <c r="Z5" i="15"/>
  <c r="BQ5" i="15" s="1"/>
  <c r="AA5" i="15"/>
  <c r="BR5" i="15" s="1"/>
  <c r="AB5" i="15"/>
  <c r="F5" i="33" s="1"/>
  <c r="O5" i="33" s="1"/>
  <c r="AC5" i="15"/>
  <c r="AD5" i="15"/>
  <c r="AE5" i="15"/>
  <c r="E5" i="22" s="1"/>
  <c r="AF5" i="15"/>
  <c r="F5" i="22" s="1"/>
  <c r="AG5" i="15"/>
  <c r="BX5" i="15" s="1"/>
  <c r="AH5" i="15"/>
  <c r="AI5" i="15"/>
  <c r="BZ5" i="15" s="1"/>
  <c r="AJ5" i="15"/>
  <c r="AK5" i="15"/>
  <c r="AL5" i="15"/>
  <c r="CC5" i="15" s="1"/>
  <c r="V6" i="15"/>
  <c r="W6" i="15"/>
  <c r="BN6" i="15" s="1"/>
  <c r="X6" i="15"/>
  <c r="BO6" i="15" s="1"/>
  <c r="Y6" i="15"/>
  <c r="BP6" i="15" s="1"/>
  <c r="Z6" i="15"/>
  <c r="BQ6" i="15" s="1"/>
  <c r="AA6" i="15"/>
  <c r="BR6" i="15" s="1"/>
  <c r="AB6" i="15"/>
  <c r="F6" i="33" s="1"/>
  <c r="O6" i="33" s="1"/>
  <c r="AC6" i="15"/>
  <c r="AD6" i="15"/>
  <c r="AE6" i="15"/>
  <c r="E6" i="22" s="1"/>
  <c r="AF6" i="15"/>
  <c r="F6" i="22" s="1"/>
  <c r="AG6" i="15"/>
  <c r="BX6" i="15" s="1"/>
  <c r="AH6" i="15"/>
  <c r="AI6" i="15"/>
  <c r="BZ6" i="15" s="1"/>
  <c r="AJ6" i="15"/>
  <c r="AK6" i="15"/>
  <c r="AL6" i="15"/>
  <c r="CC6" i="15" s="1"/>
  <c r="V7" i="15"/>
  <c r="W7" i="15"/>
  <c r="BN7" i="15" s="1"/>
  <c r="X7" i="15"/>
  <c r="BO7" i="15" s="1"/>
  <c r="Y7" i="15"/>
  <c r="BP7" i="15" s="1"/>
  <c r="Z7" i="15"/>
  <c r="BQ7" i="15" s="1"/>
  <c r="AA7" i="15"/>
  <c r="BR7" i="15" s="1"/>
  <c r="AB7" i="15"/>
  <c r="F7" i="33" s="1"/>
  <c r="O7" i="33" s="1"/>
  <c r="AC7" i="15"/>
  <c r="AD7" i="15"/>
  <c r="AE7" i="15"/>
  <c r="E7" i="22" s="1"/>
  <c r="AF7" i="15"/>
  <c r="F7" i="22" s="1"/>
  <c r="AG7" i="15"/>
  <c r="BX7" i="15" s="1"/>
  <c r="AH7" i="15"/>
  <c r="AI7" i="15"/>
  <c r="BZ7" i="15" s="1"/>
  <c r="AJ7" i="15"/>
  <c r="AK7" i="15"/>
  <c r="AL7" i="15"/>
  <c r="CC7" i="15" s="1"/>
  <c r="V8" i="15"/>
  <c r="W8" i="15"/>
  <c r="BN8" i="15" s="1"/>
  <c r="X8" i="15"/>
  <c r="BO8" i="15" s="1"/>
  <c r="Y8" i="15"/>
  <c r="BP8" i="15" s="1"/>
  <c r="Z8" i="15"/>
  <c r="BQ8" i="15" s="1"/>
  <c r="AA8" i="15"/>
  <c r="BR8" i="15" s="1"/>
  <c r="AB8" i="15"/>
  <c r="F8" i="33" s="1"/>
  <c r="O8" i="33" s="1"/>
  <c r="AC8" i="15"/>
  <c r="AD8" i="15"/>
  <c r="AE8" i="15"/>
  <c r="E8" i="22" s="1"/>
  <c r="AF8" i="15"/>
  <c r="F8" i="22" s="1"/>
  <c r="AG8" i="15"/>
  <c r="BX8" i="15" s="1"/>
  <c r="AH8" i="15"/>
  <c r="AI8" i="15"/>
  <c r="BZ8" i="15" s="1"/>
  <c r="AJ8" i="15"/>
  <c r="AK8" i="15"/>
  <c r="AL8" i="15"/>
  <c r="CC8" i="15" s="1"/>
  <c r="V9" i="15"/>
  <c r="W9" i="15"/>
  <c r="BN9" i="15" s="1"/>
  <c r="X9" i="15"/>
  <c r="BO9" i="15" s="1"/>
  <c r="Y9" i="15"/>
  <c r="BP9" i="15" s="1"/>
  <c r="Z9" i="15"/>
  <c r="BQ9" i="15" s="1"/>
  <c r="AA9" i="15"/>
  <c r="BR9" i="15" s="1"/>
  <c r="AB9" i="15"/>
  <c r="F9" i="33" s="1"/>
  <c r="O9" i="33" s="1"/>
  <c r="AC9" i="15"/>
  <c r="AD9" i="15"/>
  <c r="AE9" i="15"/>
  <c r="E9" i="22" s="1"/>
  <c r="AF9" i="15"/>
  <c r="F9" i="22" s="1"/>
  <c r="AG9" i="15"/>
  <c r="BX9" i="15" s="1"/>
  <c r="AH9" i="15"/>
  <c r="AI9" i="15"/>
  <c r="BZ9" i="15" s="1"/>
  <c r="AJ9" i="15"/>
  <c r="AK9" i="15"/>
  <c r="AL9" i="15"/>
  <c r="CC9" i="15" s="1"/>
  <c r="V10" i="15"/>
  <c r="W10" i="15"/>
  <c r="BN10" i="15" s="1"/>
  <c r="X10" i="15"/>
  <c r="BO10" i="15" s="1"/>
  <c r="Y10" i="15"/>
  <c r="BP10" i="15" s="1"/>
  <c r="Z10" i="15"/>
  <c r="BQ10" i="15" s="1"/>
  <c r="AA10" i="15"/>
  <c r="BR10" i="15" s="1"/>
  <c r="AB10" i="15"/>
  <c r="F10" i="33" s="1"/>
  <c r="O10" i="33" s="1"/>
  <c r="AC10" i="15"/>
  <c r="AD10" i="15"/>
  <c r="AE10" i="15"/>
  <c r="E10" i="22" s="1"/>
  <c r="AF10" i="15"/>
  <c r="F10" i="22" s="1"/>
  <c r="AG10" i="15"/>
  <c r="BX10" i="15" s="1"/>
  <c r="AH10" i="15"/>
  <c r="AI10" i="15"/>
  <c r="BZ10" i="15" s="1"/>
  <c r="AJ10" i="15"/>
  <c r="AK10" i="15"/>
  <c r="AL10" i="15"/>
  <c r="CC10" i="15" s="1"/>
  <c r="V11" i="15"/>
  <c r="W11" i="15"/>
  <c r="BN11" i="15" s="1"/>
  <c r="X11" i="15"/>
  <c r="BO11" i="15" s="1"/>
  <c r="Y11" i="15"/>
  <c r="BP11" i="15" s="1"/>
  <c r="Z11" i="15"/>
  <c r="BQ11" i="15" s="1"/>
  <c r="AA11" i="15"/>
  <c r="BR11" i="15" s="1"/>
  <c r="AB11" i="15"/>
  <c r="F11" i="33" s="1"/>
  <c r="O11" i="33" s="1"/>
  <c r="AC11" i="15"/>
  <c r="AD11" i="15"/>
  <c r="AE11" i="15"/>
  <c r="E11" i="22" s="1"/>
  <c r="AF11" i="15"/>
  <c r="F11" i="22" s="1"/>
  <c r="AG11" i="15"/>
  <c r="BX11" i="15" s="1"/>
  <c r="AH11" i="15"/>
  <c r="AI11" i="15"/>
  <c r="BZ11" i="15" s="1"/>
  <c r="AJ11" i="15"/>
  <c r="AK11" i="15"/>
  <c r="AL11" i="15"/>
  <c r="CC11" i="15" s="1"/>
  <c r="V12" i="15"/>
  <c r="W12" i="15"/>
  <c r="BN12" i="15" s="1"/>
  <c r="X12" i="15"/>
  <c r="BO12" i="15" s="1"/>
  <c r="Y12" i="15"/>
  <c r="BP12" i="15" s="1"/>
  <c r="Z12" i="15"/>
  <c r="BQ12" i="15" s="1"/>
  <c r="AA12" i="15"/>
  <c r="BR12" i="15" s="1"/>
  <c r="AB12" i="15"/>
  <c r="F12" i="33" s="1"/>
  <c r="O12" i="33" s="1"/>
  <c r="AC12" i="15"/>
  <c r="AD12" i="15"/>
  <c r="AE12" i="15"/>
  <c r="E12" i="22" s="1"/>
  <c r="AF12" i="15"/>
  <c r="F12" i="22" s="1"/>
  <c r="AG12" i="15"/>
  <c r="BX12" i="15" s="1"/>
  <c r="AH12" i="15"/>
  <c r="AI12" i="15"/>
  <c r="BZ12" i="15" s="1"/>
  <c r="AJ12" i="15"/>
  <c r="AK12" i="15"/>
  <c r="AL12" i="15"/>
  <c r="CC12" i="15" s="1"/>
  <c r="V13" i="15"/>
  <c r="W13" i="15"/>
  <c r="BN13" i="15" s="1"/>
  <c r="X13" i="15"/>
  <c r="BO13" i="15" s="1"/>
  <c r="Y13" i="15"/>
  <c r="BP13" i="15" s="1"/>
  <c r="Z13" i="15"/>
  <c r="BQ13" i="15" s="1"/>
  <c r="AA13" i="15"/>
  <c r="BR13" i="15" s="1"/>
  <c r="AB13" i="15"/>
  <c r="F13" i="33" s="1"/>
  <c r="O13" i="33" s="1"/>
  <c r="AC13" i="15"/>
  <c r="AD13" i="15"/>
  <c r="AE13" i="15"/>
  <c r="E13" i="22" s="1"/>
  <c r="AF13" i="15"/>
  <c r="F13" i="22" s="1"/>
  <c r="AG13" i="15"/>
  <c r="BX13" i="15" s="1"/>
  <c r="AH13" i="15"/>
  <c r="AI13" i="15"/>
  <c r="BZ13" i="15" s="1"/>
  <c r="AJ13" i="15"/>
  <c r="AK13" i="15"/>
  <c r="AL13" i="15"/>
  <c r="CC13" i="15" s="1"/>
  <c r="V14" i="15"/>
  <c r="W14" i="15"/>
  <c r="BN14" i="15" s="1"/>
  <c r="X14" i="15"/>
  <c r="BO14" i="15" s="1"/>
  <c r="Y14" i="15"/>
  <c r="BP14" i="15" s="1"/>
  <c r="Z14" i="15"/>
  <c r="BQ14" i="15" s="1"/>
  <c r="AA14" i="15"/>
  <c r="BR14" i="15" s="1"/>
  <c r="AB14" i="15"/>
  <c r="F14" i="33" s="1"/>
  <c r="O14" i="33" s="1"/>
  <c r="AC14" i="15"/>
  <c r="AD14" i="15"/>
  <c r="AE14" i="15"/>
  <c r="E14" i="22" s="1"/>
  <c r="AF14" i="15"/>
  <c r="F14" i="22" s="1"/>
  <c r="AG14" i="15"/>
  <c r="BX14" i="15" s="1"/>
  <c r="AH14" i="15"/>
  <c r="AI14" i="15"/>
  <c r="BZ14" i="15" s="1"/>
  <c r="AJ14" i="15"/>
  <c r="AK14" i="15"/>
  <c r="AL14" i="15"/>
  <c r="CC14" i="15" s="1"/>
  <c r="V15" i="15"/>
  <c r="W15" i="15"/>
  <c r="BN15" i="15" s="1"/>
  <c r="X15" i="15"/>
  <c r="BO15" i="15" s="1"/>
  <c r="Y15" i="15"/>
  <c r="BP15" i="15" s="1"/>
  <c r="Z15" i="15"/>
  <c r="BQ15" i="15" s="1"/>
  <c r="AA15" i="15"/>
  <c r="BR15" i="15" s="1"/>
  <c r="AB15" i="15"/>
  <c r="F15" i="33" s="1"/>
  <c r="O15" i="33" s="1"/>
  <c r="AC15" i="15"/>
  <c r="AD15" i="15"/>
  <c r="AE15" i="15"/>
  <c r="E15" i="22" s="1"/>
  <c r="AF15" i="15"/>
  <c r="F15" i="22" s="1"/>
  <c r="AG15" i="15"/>
  <c r="BX15" i="15" s="1"/>
  <c r="AH15" i="15"/>
  <c r="AI15" i="15"/>
  <c r="BZ15" i="15" s="1"/>
  <c r="AJ15" i="15"/>
  <c r="AK15" i="15"/>
  <c r="AL15" i="15"/>
  <c r="CC15" i="15" s="1"/>
  <c r="V16" i="15"/>
  <c r="W16" i="15"/>
  <c r="BN16" i="15" s="1"/>
  <c r="X16" i="15"/>
  <c r="BO16" i="15" s="1"/>
  <c r="Y16" i="15"/>
  <c r="BP16" i="15" s="1"/>
  <c r="Z16" i="15"/>
  <c r="BQ16" i="15" s="1"/>
  <c r="AA16" i="15"/>
  <c r="BR16" i="15" s="1"/>
  <c r="AB16" i="15"/>
  <c r="F16" i="33" s="1"/>
  <c r="O16" i="33" s="1"/>
  <c r="AC16" i="15"/>
  <c r="AD16" i="15"/>
  <c r="AE16" i="15"/>
  <c r="E16" i="22" s="1"/>
  <c r="AF16" i="15"/>
  <c r="F16" i="22" s="1"/>
  <c r="AG16" i="15"/>
  <c r="BX16" i="15" s="1"/>
  <c r="AH16" i="15"/>
  <c r="AI16" i="15"/>
  <c r="BZ16" i="15" s="1"/>
  <c r="AJ16" i="15"/>
  <c r="AK16" i="15"/>
  <c r="AL16" i="15"/>
  <c r="CC16" i="15" s="1"/>
  <c r="V17" i="15"/>
  <c r="W17" i="15"/>
  <c r="BN17" i="15" s="1"/>
  <c r="X17" i="15"/>
  <c r="BO17" i="15" s="1"/>
  <c r="Y17" i="15"/>
  <c r="BP17" i="15" s="1"/>
  <c r="Z17" i="15"/>
  <c r="BQ17" i="15" s="1"/>
  <c r="AA17" i="15"/>
  <c r="BR17" i="15" s="1"/>
  <c r="AB17" i="15"/>
  <c r="F17" i="33" s="1"/>
  <c r="O17" i="33" s="1"/>
  <c r="AC17" i="15"/>
  <c r="AD17" i="15"/>
  <c r="AE17" i="15"/>
  <c r="E17" i="22" s="1"/>
  <c r="AF17" i="15"/>
  <c r="F17" i="22" s="1"/>
  <c r="AG17" i="15"/>
  <c r="BX17" i="15" s="1"/>
  <c r="AH17" i="15"/>
  <c r="AI17" i="15"/>
  <c r="BZ17" i="15" s="1"/>
  <c r="AJ17" i="15"/>
  <c r="AK17" i="15"/>
  <c r="AL17" i="15"/>
  <c r="CC17" i="15" s="1"/>
  <c r="V18" i="15"/>
  <c r="W18" i="15"/>
  <c r="BN18" i="15" s="1"/>
  <c r="X18" i="15"/>
  <c r="BO18" i="15" s="1"/>
  <c r="Y18" i="15"/>
  <c r="BP18" i="15" s="1"/>
  <c r="Z18" i="15"/>
  <c r="BQ18" i="15" s="1"/>
  <c r="AA18" i="15"/>
  <c r="BR18" i="15" s="1"/>
  <c r="AB18" i="15"/>
  <c r="F18" i="33" s="1"/>
  <c r="O18" i="33" s="1"/>
  <c r="AC18" i="15"/>
  <c r="AD18" i="15"/>
  <c r="AE18" i="15"/>
  <c r="E18" i="22" s="1"/>
  <c r="AF18" i="15"/>
  <c r="F18" i="22" s="1"/>
  <c r="AG18" i="15"/>
  <c r="BX18" i="15" s="1"/>
  <c r="AH18" i="15"/>
  <c r="AI18" i="15"/>
  <c r="BZ18" i="15" s="1"/>
  <c r="AJ18" i="15"/>
  <c r="AK18" i="15"/>
  <c r="AL18" i="15"/>
  <c r="CC18" i="15" s="1"/>
  <c r="V19" i="15"/>
  <c r="W19" i="15"/>
  <c r="BN19" i="15" s="1"/>
  <c r="X19" i="15"/>
  <c r="BO19" i="15" s="1"/>
  <c r="Y19" i="15"/>
  <c r="BP19" i="15" s="1"/>
  <c r="Z19" i="15"/>
  <c r="BQ19" i="15" s="1"/>
  <c r="AA19" i="15"/>
  <c r="BR19" i="15" s="1"/>
  <c r="AB19" i="15"/>
  <c r="F19" i="33" s="1"/>
  <c r="O19" i="33" s="1"/>
  <c r="AC19" i="15"/>
  <c r="AD19" i="15"/>
  <c r="AE19" i="15"/>
  <c r="E19" i="22" s="1"/>
  <c r="AF19" i="15"/>
  <c r="F19" i="22" s="1"/>
  <c r="AG19" i="15"/>
  <c r="BX19" i="15" s="1"/>
  <c r="AH19" i="15"/>
  <c r="AI19" i="15"/>
  <c r="BZ19" i="15" s="1"/>
  <c r="AJ19" i="15"/>
  <c r="AK19" i="15"/>
  <c r="AL19" i="15"/>
  <c r="CC19" i="15" s="1"/>
  <c r="V20" i="15"/>
  <c r="W20" i="15"/>
  <c r="BN20" i="15" s="1"/>
  <c r="X20" i="15"/>
  <c r="BO20" i="15" s="1"/>
  <c r="Y20" i="15"/>
  <c r="BP20" i="15" s="1"/>
  <c r="Z20" i="15"/>
  <c r="BQ20" i="15" s="1"/>
  <c r="AA20" i="15"/>
  <c r="BR20" i="15" s="1"/>
  <c r="AB20" i="15"/>
  <c r="F20" i="33" s="1"/>
  <c r="O20" i="33" s="1"/>
  <c r="AC20" i="15"/>
  <c r="AD20" i="15"/>
  <c r="AE20" i="15"/>
  <c r="E20" i="22" s="1"/>
  <c r="AF20" i="15"/>
  <c r="F20" i="22" s="1"/>
  <c r="AG20" i="15"/>
  <c r="BX20" i="15" s="1"/>
  <c r="AH20" i="15"/>
  <c r="AI20" i="15"/>
  <c r="BZ20" i="15" s="1"/>
  <c r="AJ20" i="15"/>
  <c r="AK20" i="15"/>
  <c r="AL20" i="15"/>
  <c r="CC20" i="15" s="1"/>
  <c r="V21" i="15"/>
  <c r="W21" i="15"/>
  <c r="BN21" i="15" s="1"/>
  <c r="X21" i="15"/>
  <c r="BO21" i="15" s="1"/>
  <c r="Y21" i="15"/>
  <c r="BP21" i="15" s="1"/>
  <c r="Z21" i="15"/>
  <c r="BQ21" i="15" s="1"/>
  <c r="AA21" i="15"/>
  <c r="BR21" i="15" s="1"/>
  <c r="AB21" i="15"/>
  <c r="F21" i="33" s="1"/>
  <c r="O21" i="33" s="1"/>
  <c r="AC21" i="15"/>
  <c r="AD21" i="15"/>
  <c r="AE21" i="15"/>
  <c r="E21" i="22" s="1"/>
  <c r="AF21" i="15"/>
  <c r="F21" i="22" s="1"/>
  <c r="AG21" i="15"/>
  <c r="BX21" i="15" s="1"/>
  <c r="AH21" i="15"/>
  <c r="AI21" i="15"/>
  <c r="BZ21" i="15" s="1"/>
  <c r="AJ21" i="15"/>
  <c r="AK21" i="15"/>
  <c r="AL21" i="15"/>
  <c r="CC21" i="15" s="1"/>
  <c r="V22" i="15"/>
  <c r="W22" i="15"/>
  <c r="BN22" i="15" s="1"/>
  <c r="X22" i="15"/>
  <c r="BO22" i="15" s="1"/>
  <c r="Y22" i="15"/>
  <c r="BP22" i="15" s="1"/>
  <c r="Z22" i="15"/>
  <c r="BQ22" i="15" s="1"/>
  <c r="AA22" i="15"/>
  <c r="BR22" i="15" s="1"/>
  <c r="AB22" i="15"/>
  <c r="F22" i="33" s="1"/>
  <c r="O22" i="33" s="1"/>
  <c r="AC22" i="15"/>
  <c r="AD22" i="15"/>
  <c r="AE22" i="15"/>
  <c r="E22" i="22" s="1"/>
  <c r="AF22" i="15"/>
  <c r="F22" i="22" s="1"/>
  <c r="AG22" i="15"/>
  <c r="BX22" i="15" s="1"/>
  <c r="AH22" i="15"/>
  <c r="AI22" i="15"/>
  <c r="BZ22" i="15" s="1"/>
  <c r="AJ22" i="15"/>
  <c r="AK22" i="15"/>
  <c r="AL22" i="15"/>
  <c r="CC22" i="15" s="1"/>
  <c r="V23" i="15"/>
  <c r="W23" i="15"/>
  <c r="BN23" i="15" s="1"/>
  <c r="X23" i="15"/>
  <c r="BO23" i="15" s="1"/>
  <c r="Y23" i="15"/>
  <c r="BP23" i="15" s="1"/>
  <c r="Z23" i="15"/>
  <c r="BQ23" i="15" s="1"/>
  <c r="AA23" i="15"/>
  <c r="BR23" i="15" s="1"/>
  <c r="AB23" i="15"/>
  <c r="F23" i="33" s="1"/>
  <c r="O23" i="33" s="1"/>
  <c r="AC23" i="15"/>
  <c r="AD23" i="15"/>
  <c r="AE23" i="15"/>
  <c r="E23" i="22" s="1"/>
  <c r="AF23" i="15"/>
  <c r="F23" i="22" s="1"/>
  <c r="AG23" i="15"/>
  <c r="BX23" i="15" s="1"/>
  <c r="AH23" i="15"/>
  <c r="AI23" i="15"/>
  <c r="BZ23" i="15" s="1"/>
  <c r="AJ23" i="15"/>
  <c r="AK23" i="15"/>
  <c r="AL23" i="15"/>
  <c r="CC23" i="15" s="1"/>
  <c r="V24" i="15"/>
  <c r="W24" i="15"/>
  <c r="BN24" i="15" s="1"/>
  <c r="X24" i="15"/>
  <c r="BO24" i="15" s="1"/>
  <c r="Y24" i="15"/>
  <c r="BP24" i="15" s="1"/>
  <c r="Z24" i="15"/>
  <c r="BQ24" i="15" s="1"/>
  <c r="AA24" i="15"/>
  <c r="BR24" i="15" s="1"/>
  <c r="AB24" i="15"/>
  <c r="F24" i="33" s="1"/>
  <c r="O24" i="33" s="1"/>
  <c r="AC24" i="15"/>
  <c r="AD24" i="15"/>
  <c r="AE24" i="15"/>
  <c r="E24" i="22" s="1"/>
  <c r="AF24" i="15"/>
  <c r="F24" i="22" s="1"/>
  <c r="AG24" i="15"/>
  <c r="BX24" i="15" s="1"/>
  <c r="AH24" i="15"/>
  <c r="AI24" i="15"/>
  <c r="BZ24" i="15" s="1"/>
  <c r="AJ24" i="15"/>
  <c r="AK24" i="15"/>
  <c r="AL24" i="15"/>
  <c r="CC24" i="15" s="1"/>
  <c r="V25" i="15"/>
  <c r="W25" i="15"/>
  <c r="BN25" i="15" s="1"/>
  <c r="X25" i="15"/>
  <c r="BO25" i="15" s="1"/>
  <c r="Y25" i="15"/>
  <c r="BP25" i="15" s="1"/>
  <c r="Z25" i="15"/>
  <c r="BQ25" i="15" s="1"/>
  <c r="AA25" i="15"/>
  <c r="BR25" i="15" s="1"/>
  <c r="AB25" i="15"/>
  <c r="F25" i="33" s="1"/>
  <c r="O25" i="33" s="1"/>
  <c r="AC25" i="15"/>
  <c r="AD25" i="15"/>
  <c r="AE25" i="15"/>
  <c r="E25" i="22" s="1"/>
  <c r="AF25" i="15"/>
  <c r="F25" i="22" s="1"/>
  <c r="AG25" i="15"/>
  <c r="BX25" i="15" s="1"/>
  <c r="AH25" i="15"/>
  <c r="AI25" i="15"/>
  <c r="BZ25" i="15" s="1"/>
  <c r="AJ25" i="15"/>
  <c r="AK25" i="15"/>
  <c r="AL25" i="15"/>
  <c r="CC25" i="15" s="1"/>
  <c r="V26" i="15"/>
  <c r="W26" i="15"/>
  <c r="BN26" i="15" s="1"/>
  <c r="X26" i="15"/>
  <c r="BO26" i="15" s="1"/>
  <c r="Y26" i="15"/>
  <c r="BP26" i="15" s="1"/>
  <c r="Z26" i="15"/>
  <c r="BQ26" i="15" s="1"/>
  <c r="AA26" i="15"/>
  <c r="BR26" i="15" s="1"/>
  <c r="AB26" i="15"/>
  <c r="F26" i="33" s="1"/>
  <c r="O26" i="33" s="1"/>
  <c r="AC26" i="15"/>
  <c r="AD26" i="15"/>
  <c r="AE26" i="15"/>
  <c r="E26" i="22" s="1"/>
  <c r="AF26" i="15"/>
  <c r="F26" i="22" s="1"/>
  <c r="AG26" i="15"/>
  <c r="BX26" i="15" s="1"/>
  <c r="AH26" i="15"/>
  <c r="AI26" i="15"/>
  <c r="BZ26" i="15" s="1"/>
  <c r="AJ26" i="15"/>
  <c r="AK26" i="15"/>
  <c r="AL26" i="15"/>
  <c r="CC26" i="15" s="1"/>
  <c r="V27" i="15"/>
  <c r="W27" i="15"/>
  <c r="BN27" i="15" s="1"/>
  <c r="X27" i="15"/>
  <c r="BO27" i="15" s="1"/>
  <c r="Y27" i="15"/>
  <c r="BP27" i="15" s="1"/>
  <c r="Z27" i="15"/>
  <c r="BQ27" i="15" s="1"/>
  <c r="AA27" i="15"/>
  <c r="BR27" i="15" s="1"/>
  <c r="AB27" i="15"/>
  <c r="F27" i="33" s="1"/>
  <c r="O27" i="33" s="1"/>
  <c r="AC27" i="15"/>
  <c r="AD27" i="15"/>
  <c r="AE27" i="15"/>
  <c r="E27" i="22" s="1"/>
  <c r="AF27" i="15"/>
  <c r="F27" i="22" s="1"/>
  <c r="AG27" i="15"/>
  <c r="BX27" i="15" s="1"/>
  <c r="AH27" i="15"/>
  <c r="AI27" i="15"/>
  <c r="BZ27" i="15" s="1"/>
  <c r="AJ27" i="15"/>
  <c r="AK27" i="15"/>
  <c r="AL27" i="15"/>
  <c r="CC27" i="15" s="1"/>
  <c r="V28" i="15"/>
  <c r="W28" i="15"/>
  <c r="BN28" i="15" s="1"/>
  <c r="X28" i="15"/>
  <c r="BO28" i="15" s="1"/>
  <c r="Y28" i="15"/>
  <c r="BP28" i="15" s="1"/>
  <c r="Z28" i="15"/>
  <c r="BQ28" i="15" s="1"/>
  <c r="AA28" i="15"/>
  <c r="BR28" i="15" s="1"/>
  <c r="AB28" i="15"/>
  <c r="F28" i="33" s="1"/>
  <c r="O28" i="33" s="1"/>
  <c r="AC28" i="15"/>
  <c r="AD28" i="15"/>
  <c r="AE28" i="15"/>
  <c r="E28" i="22" s="1"/>
  <c r="AF28" i="15"/>
  <c r="F28" i="22" s="1"/>
  <c r="AG28" i="15"/>
  <c r="BX28" i="15" s="1"/>
  <c r="AH28" i="15"/>
  <c r="AI28" i="15"/>
  <c r="BZ28" i="15" s="1"/>
  <c r="AJ28" i="15"/>
  <c r="AK28" i="15"/>
  <c r="AL28" i="15"/>
  <c r="CC28" i="15" s="1"/>
  <c r="V29" i="15"/>
  <c r="W29" i="15"/>
  <c r="BN29" i="15" s="1"/>
  <c r="X29" i="15"/>
  <c r="BO29" i="15" s="1"/>
  <c r="Y29" i="15"/>
  <c r="BP29" i="15" s="1"/>
  <c r="Z29" i="15"/>
  <c r="BQ29" i="15" s="1"/>
  <c r="AA29" i="15"/>
  <c r="BR29" i="15" s="1"/>
  <c r="AB29" i="15"/>
  <c r="F29" i="33" s="1"/>
  <c r="O29" i="33" s="1"/>
  <c r="AC29" i="15"/>
  <c r="AD29" i="15"/>
  <c r="AE29" i="15"/>
  <c r="E29" i="22" s="1"/>
  <c r="AF29" i="15"/>
  <c r="F29" i="22" s="1"/>
  <c r="AG29" i="15"/>
  <c r="BX29" i="15" s="1"/>
  <c r="AH29" i="15"/>
  <c r="AI29" i="15"/>
  <c r="BZ29" i="15" s="1"/>
  <c r="AJ29" i="15"/>
  <c r="AK29" i="15"/>
  <c r="AL29" i="15"/>
  <c r="CC29" i="15" s="1"/>
  <c r="V30" i="15"/>
  <c r="W30" i="15"/>
  <c r="BN30" i="15" s="1"/>
  <c r="X30" i="15"/>
  <c r="BO30" i="15" s="1"/>
  <c r="Y30" i="15"/>
  <c r="BP30" i="15" s="1"/>
  <c r="Z30" i="15"/>
  <c r="BQ30" i="15" s="1"/>
  <c r="AA30" i="15"/>
  <c r="BR30" i="15" s="1"/>
  <c r="AB30" i="15"/>
  <c r="F30" i="33" s="1"/>
  <c r="O30" i="33" s="1"/>
  <c r="AC30" i="15"/>
  <c r="AD30" i="15"/>
  <c r="AE30" i="15"/>
  <c r="E30" i="22" s="1"/>
  <c r="AF30" i="15"/>
  <c r="F30" i="22" s="1"/>
  <c r="AG30" i="15"/>
  <c r="BX30" i="15" s="1"/>
  <c r="AH30" i="15"/>
  <c r="AI30" i="15"/>
  <c r="BZ30" i="15" s="1"/>
  <c r="AJ30" i="15"/>
  <c r="AK30" i="15"/>
  <c r="AL30" i="15"/>
  <c r="CC30" i="15" s="1"/>
  <c r="V31" i="15"/>
  <c r="W31" i="15"/>
  <c r="BN31" i="15" s="1"/>
  <c r="X31" i="15"/>
  <c r="BO31" i="15" s="1"/>
  <c r="Y31" i="15"/>
  <c r="BP31" i="15" s="1"/>
  <c r="Z31" i="15"/>
  <c r="BQ31" i="15" s="1"/>
  <c r="AA31" i="15"/>
  <c r="BR31" i="15" s="1"/>
  <c r="AB31" i="15"/>
  <c r="F31" i="33" s="1"/>
  <c r="O31" i="33" s="1"/>
  <c r="AC31" i="15"/>
  <c r="AD31" i="15"/>
  <c r="AE31" i="15"/>
  <c r="E31" i="22" s="1"/>
  <c r="AF31" i="15"/>
  <c r="F31" i="22" s="1"/>
  <c r="AG31" i="15"/>
  <c r="BX31" i="15" s="1"/>
  <c r="AH31" i="15"/>
  <c r="AI31" i="15"/>
  <c r="BZ31" i="15" s="1"/>
  <c r="AJ31" i="15"/>
  <c r="AK31" i="15"/>
  <c r="AL31" i="15"/>
  <c r="CC31" i="15" s="1"/>
  <c r="V32" i="15"/>
  <c r="W32" i="15"/>
  <c r="BN32" i="15" s="1"/>
  <c r="X32" i="15"/>
  <c r="BO32" i="15" s="1"/>
  <c r="Y32" i="15"/>
  <c r="BP32" i="15" s="1"/>
  <c r="Z32" i="15"/>
  <c r="BQ32" i="15" s="1"/>
  <c r="AA32" i="15"/>
  <c r="BR32" i="15" s="1"/>
  <c r="AB32" i="15"/>
  <c r="F32" i="33" s="1"/>
  <c r="O32" i="33" s="1"/>
  <c r="AC32" i="15"/>
  <c r="AD32" i="15"/>
  <c r="AE32" i="15"/>
  <c r="E32" i="22" s="1"/>
  <c r="AF32" i="15"/>
  <c r="F32" i="22" s="1"/>
  <c r="AG32" i="15"/>
  <c r="BX32" i="15" s="1"/>
  <c r="AH32" i="15"/>
  <c r="AI32" i="15"/>
  <c r="BZ32" i="15" s="1"/>
  <c r="AJ32" i="15"/>
  <c r="AK32" i="15"/>
  <c r="AL32" i="15"/>
  <c r="CC32" i="15" s="1"/>
  <c r="V33" i="15"/>
  <c r="W33" i="15"/>
  <c r="BN33" i="15" s="1"/>
  <c r="X33" i="15"/>
  <c r="BO33" i="15" s="1"/>
  <c r="Y33" i="15"/>
  <c r="BP33" i="15" s="1"/>
  <c r="Z33" i="15"/>
  <c r="BQ33" i="15" s="1"/>
  <c r="AA33" i="15"/>
  <c r="BR33" i="15" s="1"/>
  <c r="AB33" i="15"/>
  <c r="F33" i="33" s="1"/>
  <c r="O33" i="33" s="1"/>
  <c r="AC33" i="15"/>
  <c r="AD33" i="15"/>
  <c r="AE33" i="15"/>
  <c r="E33" i="22" s="1"/>
  <c r="AF33" i="15"/>
  <c r="F33" i="22" s="1"/>
  <c r="AG33" i="15"/>
  <c r="BX33" i="15" s="1"/>
  <c r="AH33" i="15"/>
  <c r="AI33" i="15"/>
  <c r="BZ33" i="15" s="1"/>
  <c r="AJ33" i="15"/>
  <c r="AK33" i="15"/>
  <c r="AL33" i="15"/>
  <c r="CC33" i="15" s="1"/>
  <c r="V34" i="15"/>
  <c r="W34" i="15"/>
  <c r="BN34" i="15" s="1"/>
  <c r="X34" i="15"/>
  <c r="BO34" i="15" s="1"/>
  <c r="Y34" i="15"/>
  <c r="BP34" i="15" s="1"/>
  <c r="Z34" i="15"/>
  <c r="BQ34" i="15" s="1"/>
  <c r="AA34" i="15"/>
  <c r="BR34" i="15" s="1"/>
  <c r="AB34" i="15"/>
  <c r="F34" i="33" s="1"/>
  <c r="O34" i="33" s="1"/>
  <c r="AC34" i="15"/>
  <c r="AD34" i="15"/>
  <c r="AE34" i="15"/>
  <c r="E34" i="22" s="1"/>
  <c r="AF34" i="15"/>
  <c r="F34" i="22" s="1"/>
  <c r="AG34" i="15"/>
  <c r="BX34" i="15" s="1"/>
  <c r="AH34" i="15"/>
  <c r="AI34" i="15"/>
  <c r="BZ34" i="15" s="1"/>
  <c r="AJ34" i="15"/>
  <c r="AK34" i="15"/>
  <c r="AL34" i="15"/>
  <c r="CC34" i="15" s="1"/>
  <c r="V35" i="15"/>
  <c r="W35" i="15"/>
  <c r="BN35" i="15" s="1"/>
  <c r="X35" i="15"/>
  <c r="BO35" i="15" s="1"/>
  <c r="Y35" i="15"/>
  <c r="BP35" i="15" s="1"/>
  <c r="Z35" i="15"/>
  <c r="BQ35" i="15" s="1"/>
  <c r="AA35" i="15"/>
  <c r="BR35" i="15" s="1"/>
  <c r="AB35" i="15"/>
  <c r="F35" i="33" s="1"/>
  <c r="O35" i="33" s="1"/>
  <c r="AC35" i="15"/>
  <c r="AD35" i="15"/>
  <c r="AE35" i="15"/>
  <c r="E35" i="22" s="1"/>
  <c r="AF35" i="15"/>
  <c r="F35" i="22" s="1"/>
  <c r="AG35" i="15"/>
  <c r="BX35" i="15" s="1"/>
  <c r="AH35" i="15"/>
  <c r="AI35" i="15"/>
  <c r="BZ35" i="15" s="1"/>
  <c r="AJ35" i="15"/>
  <c r="AK35" i="15"/>
  <c r="AL35" i="15"/>
  <c r="CC35" i="15" s="1"/>
  <c r="V36" i="15"/>
  <c r="W36" i="15"/>
  <c r="BN36" i="15" s="1"/>
  <c r="X36" i="15"/>
  <c r="BO36" i="15" s="1"/>
  <c r="Y36" i="15"/>
  <c r="BP36" i="15" s="1"/>
  <c r="Z36" i="15"/>
  <c r="BQ36" i="15" s="1"/>
  <c r="AA36" i="15"/>
  <c r="BR36" i="15" s="1"/>
  <c r="AB36" i="15"/>
  <c r="F36" i="33" s="1"/>
  <c r="O36" i="33" s="1"/>
  <c r="AC36" i="15"/>
  <c r="AD36" i="15"/>
  <c r="AE36" i="15"/>
  <c r="E36" i="22" s="1"/>
  <c r="AF36" i="15"/>
  <c r="F36" i="22" s="1"/>
  <c r="AG36" i="15"/>
  <c r="BX36" i="15" s="1"/>
  <c r="AH36" i="15"/>
  <c r="AI36" i="15"/>
  <c r="BZ36" i="15" s="1"/>
  <c r="AJ36" i="15"/>
  <c r="AK36" i="15"/>
  <c r="AL36" i="15"/>
  <c r="CC36" i="15" s="1"/>
  <c r="V37" i="15"/>
  <c r="W37" i="15"/>
  <c r="BN37" i="15" s="1"/>
  <c r="X37" i="15"/>
  <c r="BO37" i="15" s="1"/>
  <c r="Y37" i="15"/>
  <c r="BP37" i="15" s="1"/>
  <c r="Z37" i="15"/>
  <c r="BQ37" i="15" s="1"/>
  <c r="AA37" i="15"/>
  <c r="BR37" i="15" s="1"/>
  <c r="AB37" i="15"/>
  <c r="F37" i="33" s="1"/>
  <c r="O37" i="33" s="1"/>
  <c r="AC37" i="15"/>
  <c r="AD37" i="15"/>
  <c r="AE37" i="15"/>
  <c r="E37" i="22" s="1"/>
  <c r="AF37" i="15"/>
  <c r="F37" i="22" s="1"/>
  <c r="AG37" i="15"/>
  <c r="BX37" i="15" s="1"/>
  <c r="AH37" i="15"/>
  <c r="AI37" i="15"/>
  <c r="BZ37" i="15" s="1"/>
  <c r="AJ37" i="15"/>
  <c r="AK37" i="15"/>
  <c r="AL37" i="15"/>
  <c r="CC37" i="15" s="1"/>
  <c r="V38" i="15"/>
  <c r="W38" i="15"/>
  <c r="BN38" i="15" s="1"/>
  <c r="X38" i="15"/>
  <c r="BO38" i="15" s="1"/>
  <c r="Y38" i="15"/>
  <c r="BP38" i="15" s="1"/>
  <c r="Z38" i="15"/>
  <c r="BQ38" i="15" s="1"/>
  <c r="AA38" i="15"/>
  <c r="BR38" i="15" s="1"/>
  <c r="AB38" i="15"/>
  <c r="F38" i="33" s="1"/>
  <c r="O38" i="33" s="1"/>
  <c r="AC38" i="15"/>
  <c r="AD38" i="15"/>
  <c r="AE38" i="15"/>
  <c r="E38" i="22" s="1"/>
  <c r="AF38" i="15"/>
  <c r="F38" i="22" s="1"/>
  <c r="AG38" i="15"/>
  <c r="BX38" i="15" s="1"/>
  <c r="AH38" i="15"/>
  <c r="AI38" i="15"/>
  <c r="BZ38" i="15" s="1"/>
  <c r="AJ38" i="15"/>
  <c r="AK38" i="15"/>
  <c r="AL38" i="15"/>
  <c r="CC38" i="15" s="1"/>
  <c r="V39" i="15"/>
  <c r="W39" i="15"/>
  <c r="BN39" i="15" s="1"/>
  <c r="X39" i="15"/>
  <c r="BO39" i="15" s="1"/>
  <c r="Y39" i="15"/>
  <c r="BP39" i="15" s="1"/>
  <c r="Z39" i="15"/>
  <c r="BQ39" i="15" s="1"/>
  <c r="AA39" i="15"/>
  <c r="BR39" i="15" s="1"/>
  <c r="AB39" i="15"/>
  <c r="F39" i="33" s="1"/>
  <c r="O39" i="33" s="1"/>
  <c r="AC39" i="15"/>
  <c r="AD39" i="15"/>
  <c r="AE39" i="15"/>
  <c r="E39" i="22" s="1"/>
  <c r="AF39" i="15"/>
  <c r="F39" i="22" s="1"/>
  <c r="AG39" i="15"/>
  <c r="BX39" i="15" s="1"/>
  <c r="AH39" i="15"/>
  <c r="AI39" i="15"/>
  <c r="BZ39" i="15" s="1"/>
  <c r="AJ39" i="15"/>
  <c r="AK39" i="15"/>
  <c r="AL39" i="15"/>
  <c r="CC39" i="15" s="1"/>
  <c r="V40" i="15"/>
  <c r="W40" i="15"/>
  <c r="BN40" i="15" s="1"/>
  <c r="X40" i="15"/>
  <c r="BO40" i="15" s="1"/>
  <c r="Y40" i="15"/>
  <c r="BP40" i="15" s="1"/>
  <c r="Z40" i="15"/>
  <c r="BQ40" i="15" s="1"/>
  <c r="AA40" i="15"/>
  <c r="BR40" i="15" s="1"/>
  <c r="AB40" i="15"/>
  <c r="F40" i="33" s="1"/>
  <c r="O40" i="33" s="1"/>
  <c r="AC40" i="15"/>
  <c r="AD40" i="15"/>
  <c r="AE40" i="15"/>
  <c r="E40" i="22" s="1"/>
  <c r="AF40" i="15"/>
  <c r="F40" i="22" s="1"/>
  <c r="AG40" i="15"/>
  <c r="BX40" i="15" s="1"/>
  <c r="AH40" i="15"/>
  <c r="AI40" i="15"/>
  <c r="BZ40" i="15" s="1"/>
  <c r="AJ40" i="15"/>
  <c r="AK40" i="15"/>
  <c r="AL40" i="15"/>
  <c r="CC40" i="15" s="1"/>
  <c r="V41" i="15"/>
  <c r="W41" i="15"/>
  <c r="BN41" i="15" s="1"/>
  <c r="X41" i="15"/>
  <c r="BO41" i="15" s="1"/>
  <c r="Y41" i="15"/>
  <c r="BP41" i="15" s="1"/>
  <c r="Z41" i="15"/>
  <c r="BQ41" i="15" s="1"/>
  <c r="AA41" i="15"/>
  <c r="BR41" i="15" s="1"/>
  <c r="AB41" i="15"/>
  <c r="F41" i="33" s="1"/>
  <c r="O41" i="33" s="1"/>
  <c r="AC41" i="15"/>
  <c r="AD41" i="15"/>
  <c r="AE41" i="15"/>
  <c r="E41" i="22" s="1"/>
  <c r="AF41" i="15"/>
  <c r="F41" i="22" s="1"/>
  <c r="AG41" i="15"/>
  <c r="BX41" i="15" s="1"/>
  <c r="AH41" i="15"/>
  <c r="AI41" i="15"/>
  <c r="BZ41" i="15" s="1"/>
  <c r="AJ41" i="15"/>
  <c r="AK41" i="15"/>
  <c r="AL41" i="15"/>
  <c r="CC41" i="15" s="1"/>
  <c r="V42" i="15"/>
  <c r="W42" i="15"/>
  <c r="BN42" i="15" s="1"/>
  <c r="X42" i="15"/>
  <c r="BO42" i="15" s="1"/>
  <c r="Y42" i="15"/>
  <c r="BP42" i="15" s="1"/>
  <c r="Z42" i="15"/>
  <c r="BQ42" i="15" s="1"/>
  <c r="AA42" i="15"/>
  <c r="BR42" i="15" s="1"/>
  <c r="AB42" i="15"/>
  <c r="F42" i="33" s="1"/>
  <c r="O42" i="33" s="1"/>
  <c r="AC42" i="15"/>
  <c r="AD42" i="15"/>
  <c r="AE42" i="15"/>
  <c r="E42" i="22" s="1"/>
  <c r="AF42" i="15"/>
  <c r="F42" i="22" s="1"/>
  <c r="AG42" i="15"/>
  <c r="BX42" i="15" s="1"/>
  <c r="AH42" i="15"/>
  <c r="AI42" i="15"/>
  <c r="BZ42" i="15" s="1"/>
  <c r="AJ42" i="15"/>
  <c r="AK42" i="15"/>
  <c r="AL42" i="15"/>
  <c r="CC42" i="15" s="1"/>
  <c r="V43" i="15"/>
  <c r="W43" i="15"/>
  <c r="BN43" i="15" s="1"/>
  <c r="X43" i="15"/>
  <c r="BO43" i="15" s="1"/>
  <c r="Y43" i="15"/>
  <c r="BP43" i="15" s="1"/>
  <c r="Z43" i="15"/>
  <c r="BQ43" i="15" s="1"/>
  <c r="AA43" i="15"/>
  <c r="BR43" i="15" s="1"/>
  <c r="AB43" i="15"/>
  <c r="F43" i="33" s="1"/>
  <c r="O43" i="33" s="1"/>
  <c r="AC43" i="15"/>
  <c r="AD43" i="15"/>
  <c r="AE43" i="15"/>
  <c r="E43" i="22" s="1"/>
  <c r="AF43" i="15"/>
  <c r="F43" i="22" s="1"/>
  <c r="AG43" i="15"/>
  <c r="BX43" i="15" s="1"/>
  <c r="AH43" i="15"/>
  <c r="AI43" i="15"/>
  <c r="BZ43" i="15" s="1"/>
  <c r="AJ43" i="15"/>
  <c r="AK43" i="15"/>
  <c r="AL43" i="15"/>
  <c r="CC43" i="15" s="1"/>
  <c r="V44" i="15"/>
  <c r="W44" i="15"/>
  <c r="BN44" i="15" s="1"/>
  <c r="X44" i="15"/>
  <c r="BO44" i="15" s="1"/>
  <c r="Y44" i="15"/>
  <c r="BP44" i="15" s="1"/>
  <c r="Z44" i="15"/>
  <c r="BQ44" i="15" s="1"/>
  <c r="AA44" i="15"/>
  <c r="BR44" i="15" s="1"/>
  <c r="AB44" i="15"/>
  <c r="F44" i="33" s="1"/>
  <c r="O44" i="33" s="1"/>
  <c r="AC44" i="15"/>
  <c r="AD44" i="15"/>
  <c r="AE44" i="15"/>
  <c r="E44" i="22" s="1"/>
  <c r="AF44" i="15"/>
  <c r="F44" i="22" s="1"/>
  <c r="AG44" i="15"/>
  <c r="BX44" i="15" s="1"/>
  <c r="AH44" i="15"/>
  <c r="AI44" i="15"/>
  <c r="BZ44" i="15" s="1"/>
  <c r="AJ44" i="15"/>
  <c r="AK44" i="15"/>
  <c r="AL44" i="15"/>
  <c r="CC44" i="15" s="1"/>
  <c r="V45" i="15"/>
  <c r="W45" i="15"/>
  <c r="BN45" i="15" s="1"/>
  <c r="X45" i="15"/>
  <c r="BO45" i="15" s="1"/>
  <c r="Y45" i="15"/>
  <c r="BP45" i="15" s="1"/>
  <c r="Z45" i="15"/>
  <c r="BQ45" i="15" s="1"/>
  <c r="AA45" i="15"/>
  <c r="BR45" i="15" s="1"/>
  <c r="AB45" i="15"/>
  <c r="F45" i="33" s="1"/>
  <c r="O45" i="33" s="1"/>
  <c r="AC45" i="15"/>
  <c r="AD45" i="15"/>
  <c r="AE45" i="15"/>
  <c r="E45" i="22" s="1"/>
  <c r="AF45" i="15"/>
  <c r="F45" i="22" s="1"/>
  <c r="AG45" i="15"/>
  <c r="BX45" i="15" s="1"/>
  <c r="AH45" i="15"/>
  <c r="AI45" i="15"/>
  <c r="BZ45" i="15" s="1"/>
  <c r="AJ45" i="15"/>
  <c r="AK45" i="15"/>
  <c r="AL45" i="15"/>
  <c r="CC45" i="15" s="1"/>
  <c r="V46" i="15"/>
  <c r="W46" i="15"/>
  <c r="BN46" i="15" s="1"/>
  <c r="X46" i="15"/>
  <c r="BO46" i="15" s="1"/>
  <c r="Y46" i="15"/>
  <c r="BP46" i="15" s="1"/>
  <c r="Z46" i="15"/>
  <c r="BQ46" i="15" s="1"/>
  <c r="AA46" i="15"/>
  <c r="BR46" i="15" s="1"/>
  <c r="AB46" i="15"/>
  <c r="F46" i="33" s="1"/>
  <c r="O46" i="33" s="1"/>
  <c r="AC46" i="15"/>
  <c r="AD46" i="15"/>
  <c r="AE46" i="15"/>
  <c r="E46" i="22" s="1"/>
  <c r="AF46" i="15"/>
  <c r="F46" i="22" s="1"/>
  <c r="AG46" i="15"/>
  <c r="BX46" i="15" s="1"/>
  <c r="AH46" i="15"/>
  <c r="AI46" i="15"/>
  <c r="BZ46" i="15" s="1"/>
  <c r="AJ46" i="15"/>
  <c r="AK46" i="15"/>
  <c r="AL46" i="15"/>
  <c r="CC46" i="15" s="1"/>
  <c r="V47" i="15"/>
  <c r="W47" i="15"/>
  <c r="BN47" i="15" s="1"/>
  <c r="X47" i="15"/>
  <c r="BO47" i="15" s="1"/>
  <c r="Y47" i="15"/>
  <c r="BP47" i="15" s="1"/>
  <c r="Z47" i="15"/>
  <c r="BQ47" i="15" s="1"/>
  <c r="AA47" i="15"/>
  <c r="BR47" i="15" s="1"/>
  <c r="AB47" i="15"/>
  <c r="F47" i="33" s="1"/>
  <c r="O47" i="33" s="1"/>
  <c r="AC47" i="15"/>
  <c r="AD47" i="15"/>
  <c r="AE47" i="15"/>
  <c r="E47" i="22" s="1"/>
  <c r="AF47" i="15"/>
  <c r="F47" i="22" s="1"/>
  <c r="AG47" i="15"/>
  <c r="BX47" i="15" s="1"/>
  <c r="AH47" i="15"/>
  <c r="AI47" i="15"/>
  <c r="BZ47" i="15" s="1"/>
  <c r="AJ47" i="15"/>
  <c r="AK47" i="15"/>
  <c r="AL47" i="15"/>
  <c r="CC47" i="15" s="1"/>
  <c r="V48" i="15"/>
  <c r="W48" i="15"/>
  <c r="BN48" i="15" s="1"/>
  <c r="X48" i="15"/>
  <c r="BO48" i="15" s="1"/>
  <c r="Y48" i="15"/>
  <c r="BP48" i="15" s="1"/>
  <c r="Z48" i="15"/>
  <c r="BQ48" i="15" s="1"/>
  <c r="AA48" i="15"/>
  <c r="BR48" i="15" s="1"/>
  <c r="AB48" i="15"/>
  <c r="F48" i="33" s="1"/>
  <c r="O48" i="33" s="1"/>
  <c r="AC48" i="15"/>
  <c r="AD48" i="15"/>
  <c r="AE48" i="15"/>
  <c r="E48" i="22" s="1"/>
  <c r="AF48" i="15"/>
  <c r="F48" i="22" s="1"/>
  <c r="AG48" i="15"/>
  <c r="BX48" i="15" s="1"/>
  <c r="AH48" i="15"/>
  <c r="AI48" i="15"/>
  <c r="BZ48" i="15" s="1"/>
  <c r="AJ48" i="15"/>
  <c r="AK48" i="15"/>
  <c r="AL48" i="15"/>
  <c r="CC48" i="15" s="1"/>
  <c r="V49" i="15"/>
  <c r="W49" i="15"/>
  <c r="BN49" i="15" s="1"/>
  <c r="X49" i="15"/>
  <c r="BO49" i="15" s="1"/>
  <c r="Y49" i="15"/>
  <c r="BP49" i="15" s="1"/>
  <c r="Z49" i="15"/>
  <c r="BQ49" i="15" s="1"/>
  <c r="AA49" i="15"/>
  <c r="BR49" i="15" s="1"/>
  <c r="AB49" i="15"/>
  <c r="F49" i="33" s="1"/>
  <c r="O49" i="33" s="1"/>
  <c r="AC49" i="15"/>
  <c r="AD49" i="15"/>
  <c r="AE49" i="15"/>
  <c r="E49" i="22" s="1"/>
  <c r="AF49" i="15"/>
  <c r="F49" i="22" s="1"/>
  <c r="AG49" i="15"/>
  <c r="BX49" i="15" s="1"/>
  <c r="AH49" i="15"/>
  <c r="AI49" i="15"/>
  <c r="BZ49" i="15" s="1"/>
  <c r="AJ49" i="15"/>
  <c r="AK49" i="15"/>
  <c r="AL49" i="15"/>
  <c r="CC49" i="15" s="1"/>
  <c r="V50" i="15"/>
  <c r="W50" i="15"/>
  <c r="BN50" i="15" s="1"/>
  <c r="X50" i="15"/>
  <c r="BO50" i="15" s="1"/>
  <c r="Y50" i="15"/>
  <c r="BP50" i="15" s="1"/>
  <c r="Z50" i="15"/>
  <c r="BQ50" i="15" s="1"/>
  <c r="AA50" i="15"/>
  <c r="BR50" i="15" s="1"/>
  <c r="AB50" i="15"/>
  <c r="F50" i="33" s="1"/>
  <c r="O50" i="33" s="1"/>
  <c r="AC50" i="15"/>
  <c r="AD50" i="15"/>
  <c r="AE50" i="15"/>
  <c r="E50" i="22" s="1"/>
  <c r="AF50" i="15"/>
  <c r="F50" i="22" s="1"/>
  <c r="AG50" i="15"/>
  <c r="BX50" i="15" s="1"/>
  <c r="AH50" i="15"/>
  <c r="AI50" i="15"/>
  <c r="BZ50" i="15" s="1"/>
  <c r="AJ50" i="15"/>
  <c r="AK50" i="15"/>
  <c r="AL50" i="15"/>
  <c r="CC50" i="15" s="1"/>
  <c r="V51" i="15"/>
  <c r="W51" i="15"/>
  <c r="BN51" i="15" s="1"/>
  <c r="X51" i="15"/>
  <c r="BO51" i="15" s="1"/>
  <c r="Y51" i="15"/>
  <c r="BP51" i="15" s="1"/>
  <c r="Z51" i="15"/>
  <c r="BQ51" i="15" s="1"/>
  <c r="AA51" i="15"/>
  <c r="BR51" i="15" s="1"/>
  <c r="AB51" i="15"/>
  <c r="F51" i="33" s="1"/>
  <c r="O51" i="33" s="1"/>
  <c r="AC51" i="15"/>
  <c r="AD51" i="15"/>
  <c r="AE51" i="15"/>
  <c r="E51" i="22" s="1"/>
  <c r="AF51" i="15"/>
  <c r="F51" i="22" s="1"/>
  <c r="AG51" i="15"/>
  <c r="BX51" i="15" s="1"/>
  <c r="AH51" i="15"/>
  <c r="AI51" i="15"/>
  <c r="BZ51" i="15" s="1"/>
  <c r="AJ51" i="15"/>
  <c r="AK51" i="15"/>
  <c r="AL51" i="15"/>
  <c r="CC51" i="15" s="1"/>
  <c r="V52" i="15"/>
  <c r="W52" i="15"/>
  <c r="BN52" i="15" s="1"/>
  <c r="X52" i="15"/>
  <c r="BO52" i="15" s="1"/>
  <c r="Y52" i="15"/>
  <c r="BP52" i="15" s="1"/>
  <c r="Z52" i="15"/>
  <c r="BQ52" i="15" s="1"/>
  <c r="AA52" i="15"/>
  <c r="BR52" i="15" s="1"/>
  <c r="AB52" i="15"/>
  <c r="F52" i="33" s="1"/>
  <c r="O52" i="33" s="1"/>
  <c r="AC52" i="15"/>
  <c r="AD52" i="15"/>
  <c r="AE52" i="15"/>
  <c r="E52" i="22" s="1"/>
  <c r="AF52" i="15"/>
  <c r="F52" i="22" s="1"/>
  <c r="AG52" i="15"/>
  <c r="BX52" i="15" s="1"/>
  <c r="AH52" i="15"/>
  <c r="AI52" i="15"/>
  <c r="BZ52" i="15" s="1"/>
  <c r="AJ52" i="15"/>
  <c r="AK52" i="15"/>
  <c r="AL52" i="15"/>
  <c r="CC52" i="15" s="1"/>
  <c r="V53" i="15"/>
  <c r="W53" i="15"/>
  <c r="BN53" i="15" s="1"/>
  <c r="X53" i="15"/>
  <c r="BO53" i="15" s="1"/>
  <c r="Y53" i="15"/>
  <c r="BP53" i="15" s="1"/>
  <c r="Z53" i="15"/>
  <c r="BQ53" i="15" s="1"/>
  <c r="AA53" i="15"/>
  <c r="BR53" i="15" s="1"/>
  <c r="AB53" i="15"/>
  <c r="F53" i="33" s="1"/>
  <c r="O53" i="33" s="1"/>
  <c r="AC53" i="15"/>
  <c r="AD53" i="15"/>
  <c r="AE53" i="15"/>
  <c r="E53" i="22" s="1"/>
  <c r="AF53" i="15"/>
  <c r="F53" i="22" s="1"/>
  <c r="AG53" i="15"/>
  <c r="BX53" i="15" s="1"/>
  <c r="AH53" i="15"/>
  <c r="AI53" i="15"/>
  <c r="BZ53" i="15" s="1"/>
  <c r="AJ53" i="15"/>
  <c r="AK53" i="15"/>
  <c r="AL53" i="15"/>
  <c r="CC53" i="15" s="1"/>
  <c r="V54" i="15"/>
  <c r="W54" i="15"/>
  <c r="BN54" i="15" s="1"/>
  <c r="X54" i="15"/>
  <c r="BO54" i="15" s="1"/>
  <c r="Y54" i="15"/>
  <c r="BP54" i="15" s="1"/>
  <c r="Z54" i="15"/>
  <c r="BQ54" i="15" s="1"/>
  <c r="AA54" i="15"/>
  <c r="BR54" i="15" s="1"/>
  <c r="AB54" i="15"/>
  <c r="F54" i="33" s="1"/>
  <c r="O54" i="33" s="1"/>
  <c r="AC54" i="15"/>
  <c r="AD54" i="15"/>
  <c r="AE54" i="15"/>
  <c r="E54" i="22" s="1"/>
  <c r="AF54" i="15"/>
  <c r="F54" i="22" s="1"/>
  <c r="AG54" i="15"/>
  <c r="BX54" i="15" s="1"/>
  <c r="AH54" i="15"/>
  <c r="AI54" i="15"/>
  <c r="BZ54" i="15" s="1"/>
  <c r="AJ54" i="15"/>
  <c r="AK54" i="15"/>
  <c r="AL54" i="15"/>
  <c r="CC54" i="15" s="1"/>
  <c r="V55" i="15"/>
  <c r="W55" i="15"/>
  <c r="BN55" i="15" s="1"/>
  <c r="X55" i="15"/>
  <c r="BO55" i="15" s="1"/>
  <c r="Y55" i="15"/>
  <c r="BP55" i="15" s="1"/>
  <c r="Z55" i="15"/>
  <c r="BQ55" i="15" s="1"/>
  <c r="AA55" i="15"/>
  <c r="BR55" i="15" s="1"/>
  <c r="AB55" i="15"/>
  <c r="F55" i="33" s="1"/>
  <c r="O55" i="33" s="1"/>
  <c r="AC55" i="15"/>
  <c r="AD55" i="15"/>
  <c r="AE55" i="15"/>
  <c r="E55" i="22" s="1"/>
  <c r="AF55" i="15"/>
  <c r="F55" i="22" s="1"/>
  <c r="AG55" i="15"/>
  <c r="BX55" i="15" s="1"/>
  <c r="AH55" i="15"/>
  <c r="AI55" i="15"/>
  <c r="BZ55" i="15" s="1"/>
  <c r="AJ55" i="15"/>
  <c r="AK55" i="15"/>
  <c r="AL55" i="15"/>
  <c r="CC55" i="15" s="1"/>
  <c r="V56" i="15"/>
  <c r="W56" i="15"/>
  <c r="BN56" i="15" s="1"/>
  <c r="X56" i="15"/>
  <c r="BO56" i="15" s="1"/>
  <c r="Y56" i="15"/>
  <c r="BP56" i="15" s="1"/>
  <c r="Z56" i="15"/>
  <c r="BQ56" i="15" s="1"/>
  <c r="AA56" i="15"/>
  <c r="BR56" i="15" s="1"/>
  <c r="AB56" i="15"/>
  <c r="F56" i="33" s="1"/>
  <c r="O56" i="33" s="1"/>
  <c r="AC56" i="15"/>
  <c r="AD56" i="15"/>
  <c r="AE56" i="15"/>
  <c r="E56" i="22" s="1"/>
  <c r="AF56" i="15"/>
  <c r="F56" i="22" s="1"/>
  <c r="AG56" i="15"/>
  <c r="BX56" i="15" s="1"/>
  <c r="AH56" i="15"/>
  <c r="AI56" i="15"/>
  <c r="BZ56" i="15" s="1"/>
  <c r="AJ56" i="15"/>
  <c r="AK56" i="15"/>
  <c r="AL56" i="15"/>
  <c r="CC56" i="15" s="1"/>
  <c r="V57" i="15"/>
  <c r="W57" i="15"/>
  <c r="BN57" i="15" s="1"/>
  <c r="X57" i="15"/>
  <c r="BO57" i="15" s="1"/>
  <c r="Y57" i="15"/>
  <c r="BP57" i="15" s="1"/>
  <c r="Z57" i="15"/>
  <c r="BQ57" i="15" s="1"/>
  <c r="AA57" i="15"/>
  <c r="BR57" i="15" s="1"/>
  <c r="AB57" i="15"/>
  <c r="F57" i="33" s="1"/>
  <c r="O57" i="33" s="1"/>
  <c r="AC57" i="15"/>
  <c r="AD57" i="15"/>
  <c r="AE57" i="15"/>
  <c r="E57" i="22" s="1"/>
  <c r="AF57" i="15"/>
  <c r="F57" i="22" s="1"/>
  <c r="AG57" i="15"/>
  <c r="BX57" i="15" s="1"/>
  <c r="AH57" i="15"/>
  <c r="AI57" i="15"/>
  <c r="BZ57" i="15" s="1"/>
  <c r="AJ57" i="15"/>
  <c r="AK57" i="15"/>
  <c r="AL57" i="15"/>
  <c r="CC57" i="15" s="1"/>
  <c r="V58" i="15"/>
  <c r="W58" i="15"/>
  <c r="BN58" i="15" s="1"/>
  <c r="X58" i="15"/>
  <c r="BO58" i="15" s="1"/>
  <c r="Y58" i="15"/>
  <c r="BP58" i="15" s="1"/>
  <c r="Z58" i="15"/>
  <c r="BQ58" i="15" s="1"/>
  <c r="AA58" i="15"/>
  <c r="BR58" i="15" s="1"/>
  <c r="AB58" i="15"/>
  <c r="F58" i="33" s="1"/>
  <c r="O58" i="33" s="1"/>
  <c r="AC58" i="15"/>
  <c r="AD58" i="15"/>
  <c r="AE58" i="15"/>
  <c r="E58" i="22" s="1"/>
  <c r="AF58" i="15"/>
  <c r="F58" i="22" s="1"/>
  <c r="AG58" i="15"/>
  <c r="BX58" i="15" s="1"/>
  <c r="AH58" i="15"/>
  <c r="AI58" i="15"/>
  <c r="BZ58" i="15" s="1"/>
  <c r="AJ58" i="15"/>
  <c r="AK58" i="15"/>
  <c r="AL58" i="15"/>
  <c r="CC58" i="15" s="1"/>
  <c r="V59" i="15"/>
  <c r="W59" i="15"/>
  <c r="BN59" i="15" s="1"/>
  <c r="X59" i="15"/>
  <c r="BO59" i="15" s="1"/>
  <c r="Y59" i="15"/>
  <c r="BP59" i="15" s="1"/>
  <c r="Z59" i="15"/>
  <c r="BQ59" i="15" s="1"/>
  <c r="AA59" i="15"/>
  <c r="BR59" i="15" s="1"/>
  <c r="AB59" i="15"/>
  <c r="F59" i="33" s="1"/>
  <c r="O59" i="33" s="1"/>
  <c r="AC59" i="15"/>
  <c r="AD59" i="15"/>
  <c r="AE59" i="15"/>
  <c r="E59" i="22" s="1"/>
  <c r="AF59" i="15"/>
  <c r="F59" i="22" s="1"/>
  <c r="AG59" i="15"/>
  <c r="BX59" i="15" s="1"/>
  <c r="AH59" i="15"/>
  <c r="AI59" i="15"/>
  <c r="BZ59" i="15" s="1"/>
  <c r="AJ59" i="15"/>
  <c r="AK59" i="15"/>
  <c r="AL59" i="15"/>
  <c r="CC59" i="15" s="1"/>
  <c r="V60" i="15"/>
  <c r="W60" i="15"/>
  <c r="BN60" i="15" s="1"/>
  <c r="X60" i="15"/>
  <c r="BO60" i="15" s="1"/>
  <c r="Y60" i="15"/>
  <c r="BP60" i="15" s="1"/>
  <c r="Z60" i="15"/>
  <c r="BQ60" i="15" s="1"/>
  <c r="AA60" i="15"/>
  <c r="BR60" i="15" s="1"/>
  <c r="AB60" i="15"/>
  <c r="F60" i="33" s="1"/>
  <c r="O60" i="33" s="1"/>
  <c r="AC60" i="15"/>
  <c r="AD60" i="15"/>
  <c r="AE60" i="15"/>
  <c r="E60" i="22" s="1"/>
  <c r="AF60" i="15"/>
  <c r="F60" i="22" s="1"/>
  <c r="AG60" i="15"/>
  <c r="BX60" i="15" s="1"/>
  <c r="AH60" i="15"/>
  <c r="AI60" i="15"/>
  <c r="BZ60" i="15" s="1"/>
  <c r="AJ60" i="15"/>
  <c r="AK60" i="15"/>
  <c r="AL60" i="15"/>
  <c r="CC60" i="15" s="1"/>
  <c r="V61" i="15"/>
  <c r="W61" i="15"/>
  <c r="BN61" i="15" s="1"/>
  <c r="X61" i="15"/>
  <c r="BO61" i="15" s="1"/>
  <c r="Y61" i="15"/>
  <c r="BP61" i="15" s="1"/>
  <c r="Z61" i="15"/>
  <c r="BQ61" i="15" s="1"/>
  <c r="AA61" i="15"/>
  <c r="BR61" i="15" s="1"/>
  <c r="AB61" i="15"/>
  <c r="F61" i="33" s="1"/>
  <c r="O61" i="33" s="1"/>
  <c r="AC61" i="15"/>
  <c r="AD61" i="15"/>
  <c r="AE61" i="15"/>
  <c r="E61" i="22" s="1"/>
  <c r="AF61" i="15"/>
  <c r="F61" i="22" s="1"/>
  <c r="AG61" i="15"/>
  <c r="BX61" i="15" s="1"/>
  <c r="AH61" i="15"/>
  <c r="AI61" i="15"/>
  <c r="BZ61" i="15" s="1"/>
  <c r="AJ61" i="15"/>
  <c r="AK61" i="15"/>
  <c r="AL61" i="15"/>
  <c r="CC61" i="15" s="1"/>
  <c r="V62" i="15"/>
  <c r="W62" i="15"/>
  <c r="BN62" i="15" s="1"/>
  <c r="X62" i="15"/>
  <c r="BO62" i="15" s="1"/>
  <c r="Y62" i="15"/>
  <c r="BP62" i="15" s="1"/>
  <c r="Z62" i="15"/>
  <c r="BQ62" i="15" s="1"/>
  <c r="AA62" i="15"/>
  <c r="BR62" i="15" s="1"/>
  <c r="AB62" i="15"/>
  <c r="F62" i="33" s="1"/>
  <c r="O62" i="33" s="1"/>
  <c r="AC62" i="15"/>
  <c r="AD62" i="15"/>
  <c r="AE62" i="15"/>
  <c r="E62" i="22" s="1"/>
  <c r="AF62" i="15"/>
  <c r="F62" i="22" s="1"/>
  <c r="AG62" i="15"/>
  <c r="BX62" i="15" s="1"/>
  <c r="AH62" i="15"/>
  <c r="AI62" i="15"/>
  <c r="BZ62" i="15" s="1"/>
  <c r="AJ62" i="15"/>
  <c r="AK62" i="15"/>
  <c r="AL62" i="15"/>
  <c r="CC62" i="15" s="1"/>
  <c r="V63" i="15"/>
  <c r="W63" i="15"/>
  <c r="BN63" i="15" s="1"/>
  <c r="X63" i="15"/>
  <c r="BO63" i="15" s="1"/>
  <c r="Y63" i="15"/>
  <c r="BP63" i="15" s="1"/>
  <c r="Z63" i="15"/>
  <c r="BQ63" i="15" s="1"/>
  <c r="AA63" i="15"/>
  <c r="BR63" i="15" s="1"/>
  <c r="AB63" i="15"/>
  <c r="F63" i="33" s="1"/>
  <c r="O63" i="33" s="1"/>
  <c r="AC63" i="15"/>
  <c r="AD63" i="15"/>
  <c r="AE63" i="15"/>
  <c r="E63" i="22" s="1"/>
  <c r="AF63" i="15"/>
  <c r="F63" i="22" s="1"/>
  <c r="AG63" i="15"/>
  <c r="BX63" i="15" s="1"/>
  <c r="AH63" i="15"/>
  <c r="AI63" i="15"/>
  <c r="BZ63" i="15" s="1"/>
  <c r="AJ63" i="15"/>
  <c r="AK63" i="15"/>
  <c r="AL63" i="15"/>
  <c r="CC63" i="15" s="1"/>
  <c r="V64" i="15"/>
  <c r="W64" i="15"/>
  <c r="BN64" i="15" s="1"/>
  <c r="X64" i="15"/>
  <c r="BO64" i="15" s="1"/>
  <c r="Y64" i="15"/>
  <c r="BP64" i="15" s="1"/>
  <c r="Z64" i="15"/>
  <c r="BQ64" i="15" s="1"/>
  <c r="AA64" i="15"/>
  <c r="BR64" i="15" s="1"/>
  <c r="AB64" i="15"/>
  <c r="F64" i="33" s="1"/>
  <c r="O64" i="33" s="1"/>
  <c r="AC64" i="15"/>
  <c r="AD64" i="15"/>
  <c r="AE64" i="15"/>
  <c r="E64" i="22" s="1"/>
  <c r="AF64" i="15"/>
  <c r="F64" i="22" s="1"/>
  <c r="AG64" i="15"/>
  <c r="BX64" i="15" s="1"/>
  <c r="AH64" i="15"/>
  <c r="AI64" i="15"/>
  <c r="BZ64" i="15" s="1"/>
  <c r="AJ64" i="15"/>
  <c r="AK64" i="15"/>
  <c r="AL64" i="15"/>
  <c r="CC64" i="15" s="1"/>
  <c r="V65" i="15"/>
  <c r="W65" i="15"/>
  <c r="BN65" i="15" s="1"/>
  <c r="X65" i="15"/>
  <c r="BO65" i="15" s="1"/>
  <c r="Y65" i="15"/>
  <c r="BP65" i="15" s="1"/>
  <c r="Z65" i="15"/>
  <c r="BQ65" i="15" s="1"/>
  <c r="AA65" i="15"/>
  <c r="BR65" i="15" s="1"/>
  <c r="AB65" i="15"/>
  <c r="F65" i="33" s="1"/>
  <c r="O65" i="33" s="1"/>
  <c r="AC65" i="15"/>
  <c r="AD65" i="15"/>
  <c r="AE65" i="15"/>
  <c r="E65" i="22" s="1"/>
  <c r="AF65" i="15"/>
  <c r="F65" i="22" s="1"/>
  <c r="AG65" i="15"/>
  <c r="BX65" i="15" s="1"/>
  <c r="AH65" i="15"/>
  <c r="AI65" i="15"/>
  <c r="BZ65" i="15" s="1"/>
  <c r="AJ65" i="15"/>
  <c r="AK65" i="15"/>
  <c r="AL65" i="15"/>
  <c r="CC65" i="15" s="1"/>
  <c r="V66" i="15"/>
  <c r="W66" i="15"/>
  <c r="BN66" i="15" s="1"/>
  <c r="X66" i="15"/>
  <c r="BO66" i="15" s="1"/>
  <c r="Y66" i="15"/>
  <c r="BP66" i="15" s="1"/>
  <c r="Z66" i="15"/>
  <c r="BQ66" i="15" s="1"/>
  <c r="AA66" i="15"/>
  <c r="BR66" i="15" s="1"/>
  <c r="AB66" i="15"/>
  <c r="F66" i="33" s="1"/>
  <c r="O66" i="33" s="1"/>
  <c r="AC66" i="15"/>
  <c r="AD66" i="15"/>
  <c r="AE66" i="15"/>
  <c r="E66" i="22" s="1"/>
  <c r="AF66" i="15"/>
  <c r="F66" i="22" s="1"/>
  <c r="AG66" i="15"/>
  <c r="BX66" i="15" s="1"/>
  <c r="AH66" i="15"/>
  <c r="AI66" i="15"/>
  <c r="BZ66" i="15" s="1"/>
  <c r="AJ66" i="15"/>
  <c r="AK66" i="15"/>
  <c r="AL66" i="15"/>
  <c r="CC66" i="15" s="1"/>
  <c r="V67" i="15"/>
  <c r="W67" i="15"/>
  <c r="BN67" i="15" s="1"/>
  <c r="X67" i="15"/>
  <c r="BO67" i="15" s="1"/>
  <c r="Y67" i="15"/>
  <c r="BP67" i="15" s="1"/>
  <c r="Z67" i="15"/>
  <c r="BQ67" i="15" s="1"/>
  <c r="AA67" i="15"/>
  <c r="BR67" i="15" s="1"/>
  <c r="AB67" i="15"/>
  <c r="F67" i="33" s="1"/>
  <c r="O67" i="33" s="1"/>
  <c r="AC67" i="15"/>
  <c r="AD67" i="15"/>
  <c r="AE67" i="15"/>
  <c r="E67" i="22" s="1"/>
  <c r="AF67" i="15"/>
  <c r="F67" i="22" s="1"/>
  <c r="AG67" i="15"/>
  <c r="BX67" i="15" s="1"/>
  <c r="AH67" i="15"/>
  <c r="AI67" i="15"/>
  <c r="BZ67" i="15" s="1"/>
  <c r="AJ67" i="15"/>
  <c r="AK67" i="15"/>
  <c r="AL67" i="15"/>
  <c r="CC67" i="15" s="1"/>
  <c r="V68" i="15"/>
  <c r="W68" i="15"/>
  <c r="BN68" i="15" s="1"/>
  <c r="X68" i="15"/>
  <c r="BO68" i="15" s="1"/>
  <c r="Y68" i="15"/>
  <c r="BP68" i="15" s="1"/>
  <c r="Z68" i="15"/>
  <c r="BQ68" i="15" s="1"/>
  <c r="AA68" i="15"/>
  <c r="BR68" i="15" s="1"/>
  <c r="AB68" i="15"/>
  <c r="F68" i="33" s="1"/>
  <c r="O68" i="33" s="1"/>
  <c r="AC68" i="15"/>
  <c r="AD68" i="15"/>
  <c r="AE68" i="15"/>
  <c r="E68" i="22" s="1"/>
  <c r="AF68" i="15"/>
  <c r="F68" i="22" s="1"/>
  <c r="AG68" i="15"/>
  <c r="BX68" i="15" s="1"/>
  <c r="AH68" i="15"/>
  <c r="AI68" i="15"/>
  <c r="BZ68" i="15" s="1"/>
  <c r="AJ68" i="15"/>
  <c r="AK68" i="15"/>
  <c r="AL68" i="15"/>
  <c r="CC68" i="15" s="1"/>
  <c r="V69" i="15"/>
  <c r="W69" i="15"/>
  <c r="BN69" i="15" s="1"/>
  <c r="X69" i="15"/>
  <c r="BO69" i="15" s="1"/>
  <c r="Y69" i="15"/>
  <c r="BP69" i="15" s="1"/>
  <c r="Z69" i="15"/>
  <c r="BQ69" i="15" s="1"/>
  <c r="AA69" i="15"/>
  <c r="BR69" i="15" s="1"/>
  <c r="AB69" i="15"/>
  <c r="F69" i="33" s="1"/>
  <c r="O69" i="33" s="1"/>
  <c r="AC69" i="15"/>
  <c r="AD69" i="15"/>
  <c r="AE69" i="15"/>
  <c r="E69" i="22" s="1"/>
  <c r="AF69" i="15"/>
  <c r="F69" i="22" s="1"/>
  <c r="AG69" i="15"/>
  <c r="BX69" i="15" s="1"/>
  <c r="AH69" i="15"/>
  <c r="AI69" i="15"/>
  <c r="BZ69" i="15" s="1"/>
  <c r="AJ69" i="15"/>
  <c r="AK69" i="15"/>
  <c r="AL69" i="15"/>
  <c r="CC69" i="15" s="1"/>
  <c r="V70" i="15"/>
  <c r="W70" i="15"/>
  <c r="BN70" i="15" s="1"/>
  <c r="X70" i="15"/>
  <c r="BO70" i="15" s="1"/>
  <c r="Y70" i="15"/>
  <c r="BP70" i="15" s="1"/>
  <c r="Z70" i="15"/>
  <c r="BQ70" i="15" s="1"/>
  <c r="AA70" i="15"/>
  <c r="BR70" i="15" s="1"/>
  <c r="AB70" i="15"/>
  <c r="F70" i="33" s="1"/>
  <c r="O70" i="33" s="1"/>
  <c r="AC70" i="15"/>
  <c r="AD70" i="15"/>
  <c r="AE70" i="15"/>
  <c r="E70" i="22" s="1"/>
  <c r="AF70" i="15"/>
  <c r="F70" i="22" s="1"/>
  <c r="AG70" i="15"/>
  <c r="BX70" i="15" s="1"/>
  <c r="AH70" i="15"/>
  <c r="AI70" i="15"/>
  <c r="BZ70" i="15" s="1"/>
  <c r="AJ70" i="15"/>
  <c r="AK70" i="15"/>
  <c r="AL70" i="15"/>
  <c r="CC70" i="15" s="1"/>
  <c r="V71" i="15"/>
  <c r="W71" i="15"/>
  <c r="BN71" i="15" s="1"/>
  <c r="X71" i="15"/>
  <c r="BO71" i="15" s="1"/>
  <c r="Y71" i="15"/>
  <c r="BP71" i="15" s="1"/>
  <c r="Z71" i="15"/>
  <c r="BQ71" i="15" s="1"/>
  <c r="AA71" i="15"/>
  <c r="BR71" i="15" s="1"/>
  <c r="AB71" i="15"/>
  <c r="F71" i="33" s="1"/>
  <c r="O71" i="33" s="1"/>
  <c r="AC71" i="15"/>
  <c r="AD71" i="15"/>
  <c r="AE71" i="15"/>
  <c r="E71" i="22" s="1"/>
  <c r="AF71" i="15"/>
  <c r="F71" i="22" s="1"/>
  <c r="AG71" i="15"/>
  <c r="BX71" i="15" s="1"/>
  <c r="AH71" i="15"/>
  <c r="AI71" i="15"/>
  <c r="BZ71" i="15" s="1"/>
  <c r="AJ71" i="15"/>
  <c r="AK71" i="15"/>
  <c r="AL71" i="15"/>
  <c r="CC71" i="15" s="1"/>
  <c r="V72" i="15"/>
  <c r="W72" i="15"/>
  <c r="BN72" i="15" s="1"/>
  <c r="X72" i="15"/>
  <c r="BO72" i="15" s="1"/>
  <c r="Y72" i="15"/>
  <c r="BP72" i="15" s="1"/>
  <c r="Z72" i="15"/>
  <c r="BQ72" i="15" s="1"/>
  <c r="AA72" i="15"/>
  <c r="BR72" i="15" s="1"/>
  <c r="AB72" i="15"/>
  <c r="F72" i="33" s="1"/>
  <c r="O72" i="33" s="1"/>
  <c r="AC72" i="15"/>
  <c r="AD72" i="15"/>
  <c r="AE72" i="15"/>
  <c r="E72" i="22" s="1"/>
  <c r="AF72" i="15"/>
  <c r="F72" i="22" s="1"/>
  <c r="AG72" i="15"/>
  <c r="BX72" i="15" s="1"/>
  <c r="AH72" i="15"/>
  <c r="AI72" i="15"/>
  <c r="BZ72" i="15" s="1"/>
  <c r="AJ72" i="15"/>
  <c r="AK72" i="15"/>
  <c r="AL72" i="15"/>
  <c r="CC72" i="15" s="1"/>
  <c r="V73" i="15"/>
  <c r="W73" i="15"/>
  <c r="BN73" i="15" s="1"/>
  <c r="X73" i="15"/>
  <c r="BO73" i="15" s="1"/>
  <c r="Y73" i="15"/>
  <c r="BP73" i="15" s="1"/>
  <c r="Z73" i="15"/>
  <c r="BQ73" i="15" s="1"/>
  <c r="AA73" i="15"/>
  <c r="BR73" i="15" s="1"/>
  <c r="AB73" i="15"/>
  <c r="F73" i="33" s="1"/>
  <c r="O73" i="33" s="1"/>
  <c r="AC73" i="15"/>
  <c r="AD73" i="15"/>
  <c r="AE73" i="15"/>
  <c r="E73" i="22" s="1"/>
  <c r="AF73" i="15"/>
  <c r="F73" i="22" s="1"/>
  <c r="AG73" i="15"/>
  <c r="BX73" i="15" s="1"/>
  <c r="AH73" i="15"/>
  <c r="AI73" i="15"/>
  <c r="BZ73" i="15" s="1"/>
  <c r="AJ73" i="15"/>
  <c r="AK73" i="15"/>
  <c r="AL73" i="15"/>
  <c r="CC73" i="15" s="1"/>
  <c r="V74" i="15"/>
  <c r="W74" i="15"/>
  <c r="BN74" i="15" s="1"/>
  <c r="X74" i="15"/>
  <c r="BO74" i="15" s="1"/>
  <c r="Y74" i="15"/>
  <c r="BP74" i="15" s="1"/>
  <c r="Z74" i="15"/>
  <c r="BQ74" i="15" s="1"/>
  <c r="AA74" i="15"/>
  <c r="BR74" i="15" s="1"/>
  <c r="AB74" i="15"/>
  <c r="F74" i="33" s="1"/>
  <c r="O74" i="33" s="1"/>
  <c r="AC74" i="15"/>
  <c r="AD74" i="15"/>
  <c r="AE74" i="15"/>
  <c r="E74" i="22" s="1"/>
  <c r="AF74" i="15"/>
  <c r="F74" i="22" s="1"/>
  <c r="AG74" i="15"/>
  <c r="BX74" i="15" s="1"/>
  <c r="AH74" i="15"/>
  <c r="AI74" i="15"/>
  <c r="BZ74" i="15" s="1"/>
  <c r="AJ74" i="15"/>
  <c r="AK74" i="15"/>
  <c r="AL74" i="15"/>
  <c r="CC74" i="15" s="1"/>
  <c r="V75" i="15"/>
  <c r="W75" i="15"/>
  <c r="BN75" i="15" s="1"/>
  <c r="X75" i="15"/>
  <c r="BO75" i="15" s="1"/>
  <c r="Y75" i="15"/>
  <c r="BP75" i="15" s="1"/>
  <c r="Z75" i="15"/>
  <c r="BQ75" i="15" s="1"/>
  <c r="AA75" i="15"/>
  <c r="BR75" i="15" s="1"/>
  <c r="AB75" i="15"/>
  <c r="F75" i="33" s="1"/>
  <c r="O75" i="33" s="1"/>
  <c r="AC75" i="15"/>
  <c r="AD75" i="15"/>
  <c r="AE75" i="15"/>
  <c r="E75" i="22" s="1"/>
  <c r="AF75" i="15"/>
  <c r="F75" i="22" s="1"/>
  <c r="AG75" i="15"/>
  <c r="BX75" i="15" s="1"/>
  <c r="AH75" i="15"/>
  <c r="AI75" i="15"/>
  <c r="BZ75" i="15" s="1"/>
  <c r="AJ75" i="15"/>
  <c r="AK75" i="15"/>
  <c r="AL75" i="15"/>
  <c r="CC75" i="15" s="1"/>
  <c r="V76" i="15"/>
  <c r="W76" i="15"/>
  <c r="BN76" i="15" s="1"/>
  <c r="X76" i="15"/>
  <c r="BO76" i="15" s="1"/>
  <c r="Y76" i="15"/>
  <c r="BP76" i="15" s="1"/>
  <c r="Z76" i="15"/>
  <c r="BQ76" i="15" s="1"/>
  <c r="AA76" i="15"/>
  <c r="BR76" i="15" s="1"/>
  <c r="AB76" i="15"/>
  <c r="F76" i="33" s="1"/>
  <c r="O76" i="33" s="1"/>
  <c r="AC76" i="15"/>
  <c r="AD76" i="15"/>
  <c r="AE76" i="15"/>
  <c r="E76" i="22" s="1"/>
  <c r="AF76" i="15"/>
  <c r="F76" i="22" s="1"/>
  <c r="AG76" i="15"/>
  <c r="BX76" i="15" s="1"/>
  <c r="AH76" i="15"/>
  <c r="AI76" i="15"/>
  <c r="BZ76" i="15" s="1"/>
  <c r="AJ76" i="15"/>
  <c r="AK76" i="15"/>
  <c r="AL76" i="15"/>
  <c r="CC76" i="15" s="1"/>
  <c r="V77" i="15"/>
  <c r="W77" i="15"/>
  <c r="BN77" i="15" s="1"/>
  <c r="X77" i="15"/>
  <c r="BO77" i="15" s="1"/>
  <c r="Y77" i="15"/>
  <c r="BP77" i="15" s="1"/>
  <c r="Z77" i="15"/>
  <c r="BQ77" i="15" s="1"/>
  <c r="AA77" i="15"/>
  <c r="BR77" i="15" s="1"/>
  <c r="AB77" i="15"/>
  <c r="F77" i="33" s="1"/>
  <c r="O77" i="33" s="1"/>
  <c r="AC77" i="15"/>
  <c r="AD77" i="15"/>
  <c r="AE77" i="15"/>
  <c r="E77" i="22" s="1"/>
  <c r="AF77" i="15"/>
  <c r="F77" i="22" s="1"/>
  <c r="AG77" i="15"/>
  <c r="BX77" i="15" s="1"/>
  <c r="AH77" i="15"/>
  <c r="AI77" i="15"/>
  <c r="BZ77" i="15" s="1"/>
  <c r="AJ77" i="15"/>
  <c r="AK77" i="15"/>
  <c r="AL77" i="15"/>
  <c r="CC77" i="15" s="1"/>
  <c r="V78" i="15"/>
  <c r="W78" i="15"/>
  <c r="BN78" i="15" s="1"/>
  <c r="X78" i="15"/>
  <c r="BO78" i="15" s="1"/>
  <c r="Y78" i="15"/>
  <c r="BP78" i="15" s="1"/>
  <c r="Z78" i="15"/>
  <c r="BQ78" i="15" s="1"/>
  <c r="AA78" i="15"/>
  <c r="BR78" i="15" s="1"/>
  <c r="AB78" i="15"/>
  <c r="F78" i="33" s="1"/>
  <c r="O78" i="33" s="1"/>
  <c r="AC78" i="15"/>
  <c r="AD78" i="15"/>
  <c r="AE78" i="15"/>
  <c r="E78" i="22" s="1"/>
  <c r="AF78" i="15"/>
  <c r="F78" i="22" s="1"/>
  <c r="AG78" i="15"/>
  <c r="BX78" i="15" s="1"/>
  <c r="AH78" i="15"/>
  <c r="AI78" i="15"/>
  <c r="BZ78" i="15" s="1"/>
  <c r="AJ78" i="15"/>
  <c r="AK78" i="15"/>
  <c r="AL78" i="15"/>
  <c r="CC78" i="15" s="1"/>
  <c r="V79" i="15"/>
  <c r="W79" i="15"/>
  <c r="BN79" i="15" s="1"/>
  <c r="X79" i="15"/>
  <c r="BO79" i="15" s="1"/>
  <c r="Y79" i="15"/>
  <c r="BP79" i="15" s="1"/>
  <c r="Z79" i="15"/>
  <c r="BQ79" i="15" s="1"/>
  <c r="AA79" i="15"/>
  <c r="BR79" i="15" s="1"/>
  <c r="AB79" i="15"/>
  <c r="F79" i="33" s="1"/>
  <c r="O79" i="33" s="1"/>
  <c r="AC79" i="15"/>
  <c r="AD79" i="15"/>
  <c r="AE79" i="15"/>
  <c r="E79" i="22" s="1"/>
  <c r="AF79" i="15"/>
  <c r="F79" i="22" s="1"/>
  <c r="AG79" i="15"/>
  <c r="BX79" i="15" s="1"/>
  <c r="AH79" i="15"/>
  <c r="AI79" i="15"/>
  <c r="BZ79" i="15" s="1"/>
  <c r="AJ79" i="15"/>
  <c r="AK79" i="15"/>
  <c r="AL79" i="15"/>
  <c r="CC79" i="15" s="1"/>
  <c r="V80" i="15"/>
  <c r="W80" i="15"/>
  <c r="BN80" i="15" s="1"/>
  <c r="X80" i="15"/>
  <c r="BO80" i="15" s="1"/>
  <c r="Y80" i="15"/>
  <c r="BP80" i="15" s="1"/>
  <c r="Z80" i="15"/>
  <c r="BQ80" i="15" s="1"/>
  <c r="AA80" i="15"/>
  <c r="BR80" i="15" s="1"/>
  <c r="AB80" i="15"/>
  <c r="F80" i="33" s="1"/>
  <c r="O80" i="33" s="1"/>
  <c r="AC80" i="15"/>
  <c r="AD80" i="15"/>
  <c r="AE80" i="15"/>
  <c r="E80" i="22" s="1"/>
  <c r="AF80" i="15"/>
  <c r="F80" i="22" s="1"/>
  <c r="AG80" i="15"/>
  <c r="BX80" i="15" s="1"/>
  <c r="AH80" i="15"/>
  <c r="AI80" i="15"/>
  <c r="BZ80" i="15" s="1"/>
  <c r="AJ80" i="15"/>
  <c r="AK80" i="15"/>
  <c r="AL80" i="15"/>
  <c r="CC80" i="15" s="1"/>
  <c r="V81" i="15"/>
  <c r="W81" i="15"/>
  <c r="BN81" i="15" s="1"/>
  <c r="X81" i="15"/>
  <c r="BO81" i="15" s="1"/>
  <c r="Y81" i="15"/>
  <c r="BP81" i="15" s="1"/>
  <c r="Z81" i="15"/>
  <c r="BQ81" i="15" s="1"/>
  <c r="AA81" i="15"/>
  <c r="BR81" i="15" s="1"/>
  <c r="AB81" i="15"/>
  <c r="F81" i="33" s="1"/>
  <c r="O81" i="33" s="1"/>
  <c r="AC81" i="15"/>
  <c r="AD81" i="15"/>
  <c r="AE81" i="15"/>
  <c r="E81" i="22" s="1"/>
  <c r="AF81" i="15"/>
  <c r="F81" i="22" s="1"/>
  <c r="AG81" i="15"/>
  <c r="BX81" i="15" s="1"/>
  <c r="AH81" i="15"/>
  <c r="AI81" i="15"/>
  <c r="BZ81" i="15" s="1"/>
  <c r="AJ81" i="15"/>
  <c r="AK81" i="15"/>
  <c r="AL81" i="15"/>
  <c r="CC81" i="15" s="1"/>
  <c r="V82" i="15"/>
  <c r="W82" i="15"/>
  <c r="BN82" i="15" s="1"/>
  <c r="X82" i="15"/>
  <c r="BO82" i="15" s="1"/>
  <c r="Y82" i="15"/>
  <c r="BP82" i="15" s="1"/>
  <c r="Z82" i="15"/>
  <c r="BQ82" i="15" s="1"/>
  <c r="AA82" i="15"/>
  <c r="BR82" i="15" s="1"/>
  <c r="AB82" i="15"/>
  <c r="F82" i="33" s="1"/>
  <c r="O82" i="33" s="1"/>
  <c r="AC82" i="15"/>
  <c r="AD82" i="15"/>
  <c r="AE82" i="15"/>
  <c r="E82" i="22" s="1"/>
  <c r="AF82" i="15"/>
  <c r="F82" i="22" s="1"/>
  <c r="AG82" i="15"/>
  <c r="BX82" i="15" s="1"/>
  <c r="AH82" i="15"/>
  <c r="AI82" i="15"/>
  <c r="BZ82" i="15" s="1"/>
  <c r="AJ82" i="15"/>
  <c r="AK82" i="15"/>
  <c r="AL82" i="15"/>
  <c r="CC82" i="15" s="1"/>
  <c r="V83" i="15"/>
  <c r="W83" i="15"/>
  <c r="BN83" i="15" s="1"/>
  <c r="X83" i="15"/>
  <c r="BO83" i="15" s="1"/>
  <c r="Y83" i="15"/>
  <c r="BP83" i="15" s="1"/>
  <c r="Z83" i="15"/>
  <c r="BQ83" i="15" s="1"/>
  <c r="AA83" i="15"/>
  <c r="BR83" i="15" s="1"/>
  <c r="AB83" i="15"/>
  <c r="F83" i="33" s="1"/>
  <c r="O83" i="33" s="1"/>
  <c r="AC83" i="15"/>
  <c r="AD83" i="15"/>
  <c r="AE83" i="15"/>
  <c r="E83" i="22" s="1"/>
  <c r="AF83" i="15"/>
  <c r="F83" i="22" s="1"/>
  <c r="AG83" i="15"/>
  <c r="BX83" i="15" s="1"/>
  <c r="AH83" i="15"/>
  <c r="AI83" i="15"/>
  <c r="BZ83" i="15" s="1"/>
  <c r="AJ83" i="15"/>
  <c r="AK83" i="15"/>
  <c r="AL83" i="15"/>
  <c r="CC83" i="15" s="1"/>
  <c r="V84" i="15"/>
  <c r="W84" i="15"/>
  <c r="BN84" i="15" s="1"/>
  <c r="X84" i="15"/>
  <c r="BO84" i="15" s="1"/>
  <c r="Y84" i="15"/>
  <c r="BP84" i="15" s="1"/>
  <c r="Z84" i="15"/>
  <c r="BQ84" i="15" s="1"/>
  <c r="AA84" i="15"/>
  <c r="BR84" i="15" s="1"/>
  <c r="AB84" i="15"/>
  <c r="F84" i="33" s="1"/>
  <c r="O84" i="33" s="1"/>
  <c r="AC84" i="15"/>
  <c r="AD84" i="15"/>
  <c r="AE84" i="15"/>
  <c r="E84" i="22" s="1"/>
  <c r="AF84" i="15"/>
  <c r="F84" i="22" s="1"/>
  <c r="AG84" i="15"/>
  <c r="BX84" i="15" s="1"/>
  <c r="AH84" i="15"/>
  <c r="AI84" i="15"/>
  <c r="BZ84" i="15" s="1"/>
  <c r="AJ84" i="15"/>
  <c r="AK84" i="15"/>
  <c r="AL84" i="15"/>
  <c r="CC84" i="15" s="1"/>
  <c r="V85" i="15"/>
  <c r="W85" i="15"/>
  <c r="BN85" i="15" s="1"/>
  <c r="X85" i="15"/>
  <c r="BO85" i="15" s="1"/>
  <c r="Y85" i="15"/>
  <c r="BP85" i="15" s="1"/>
  <c r="Z85" i="15"/>
  <c r="BQ85" i="15" s="1"/>
  <c r="AA85" i="15"/>
  <c r="BR85" i="15" s="1"/>
  <c r="AB85" i="15"/>
  <c r="F85" i="33" s="1"/>
  <c r="O85" i="33" s="1"/>
  <c r="AC85" i="15"/>
  <c r="AD85" i="15"/>
  <c r="AE85" i="15"/>
  <c r="E85" i="22" s="1"/>
  <c r="AF85" i="15"/>
  <c r="F85" i="22" s="1"/>
  <c r="AG85" i="15"/>
  <c r="BX85" i="15" s="1"/>
  <c r="AH85" i="15"/>
  <c r="AI85" i="15"/>
  <c r="BZ85" i="15" s="1"/>
  <c r="AJ85" i="15"/>
  <c r="AK85" i="15"/>
  <c r="AL85" i="15"/>
  <c r="CC85" i="15" s="1"/>
  <c r="V86" i="15"/>
  <c r="W86" i="15"/>
  <c r="BN86" i="15" s="1"/>
  <c r="X86" i="15"/>
  <c r="BO86" i="15" s="1"/>
  <c r="Y86" i="15"/>
  <c r="BP86" i="15" s="1"/>
  <c r="Z86" i="15"/>
  <c r="BQ86" i="15" s="1"/>
  <c r="AA86" i="15"/>
  <c r="BR86" i="15" s="1"/>
  <c r="AB86" i="15"/>
  <c r="F86" i="33" s="1"/>
  <c r="O86" i="33" s="1"/>
  <c r="AC86" i="15"/>
  <c r="AD86" i="15"/>
  <c r="AE86" i="15"/>
  <c r="E86" i="22" s="1"/>
  <c r="AF86" i="15"/>
  <c r="F86" i="22" s="1"/>
  <c r="AG86" i="15"/>
  <c r="BX86" i="15" s="1"/>
  <c r="AH86" i="15"/>
  <c r="AI86" i="15"/>
  <c r="BZ86" i="15" s="1"/>
  <c r="AJ86" i="15"/>
  <c r="AK86" i="15"/>
  <c r="AL86" i="15"/>
  <c r="CC86" i="15" s="1"/>
  <c r="V87" i="15"/>
  <c r="W87" i="15"/>
  <c r="BN87" i="15" s="1"/>
  <c r="X87" i="15"/>
  <c r="BO87" i="15" s="1"/>
  <c r="Y87" i="15"/>
  <c r="BP87" i="15" s="1"/>
  <c r="Z87" i="15"/>
  <c r="BQ87" i="15" s="1"/>
  <c r="AA87" i="15"/>
  <c r="BR87" i="15" s="1"/>
  <c r="AB87" i="15"/>
  <c r="F87" i="33" s="1"/>
  <c r="O87" i="33" s="1"/>
  <c r="AC87" i="15"/>
  <c r="AD87" i="15"/>
  <c r="AE87" i="15"/>
  <c r="E87" i="22" s="1"/>
  <c r="AF87" i="15"/>
  <c r="F87" i="22" s="1"/>
  <c r="AG87" i="15"/>
  <c r="BX87" i="15" s="1"/>
  <c r="AH87" i="15"/>
  <c r="AI87" i="15"/>
  <c r="BZ87" i="15" s="1"/>
  <c r="AJ87" i="15"/>
  <c r="AK87" i="15"/>
  <c r="AL87" i="15"/>
  <c r="CC87" i="15" s="1"/>
  <c r="V88" i="15"/>
  <c r="W88" i="15"/>
  <c r="BN88" i="15" s="1"/>
  <c r="X88" i="15"/>
  <c r="BO88" i="15" s="1"/>
  <c r="Y88" i="15"/>
  <c r="BP88" i="15" s="1"/>
  <c r="Z88" i="15"/>
  <c r="BQ88" i="15" s="1"/>
  <c r="AA88" i="15"/>
  <c r="BR88" i="15" s="1"/>
  <c r="AB88" i="15"/>
  <c r="F88" i="33" s="1"/>
  <c r="O88" i="33" s="1"/>
  <c r="AC88" i="15"/>
  <c r="AD88" i="15"/>
  <c r="AE88" i="15"/>
  <c r="E88" i="22" s="1"/>
  <c r="AF88" i="15"/>
  <c r="F88" i="22" s="1"/>
  <c r="AG88" i="15"/>
  <c r="BX88" i="15" s="1"/>
  <c r="AH88" i="15"/>
  <c r="AI88" i="15"/>
  <c r="BZ88" i="15" s="1"/>
  <c r="AJ88" i="15"/>
  <c r="AK88" i="15"/>
  <c r="AL88" i="15"/>
  <c r="CC88" i="15" s="1"/>
  <c r="V89" i="15"/>
  <c r="W89" i="15"/>
  <c r="BN89" i="15" s="1"/>
  <c r="X89" i="15"/>
  <c r="BO89" i="15" s="1"/>
  <c r="Y89" i="15"/>
  <c r="BP89" i="15" s="1"/>
  <c r="Z89" i="15"/>
  <c r="BQ89" i="15" s="1"/>
  <c r="AA89" i="15"/>
  <c r="BR89" i="15" s="1"/>
  <c r="AB89" i="15"/>
  <c r="F89" i="33" s="1"/>
  <c r="O89" i="33" s="1"/>
  <c r="AC89" i="15"/>
  <c r="AD89" i="15"/>
  <c r="AE89" i="15"/>
  <c r="E89" i="22" s="1"/>
  <c r="AF89" i="15"/>
  <c r="F89" i="22" s="1"/>
  <c r="AG89" i="15"/>
  <c r="BX89" i="15" s="1"/>
  <c r="AH89" i="15"/>
  <c r="AI89" i="15"/>
  <c r="BZ89" i="15" s="1"/>
  <c r="AJ89" i="15"/>
  <c r="AK89" i="15"/>
  <c r="AL89" i="15"/>
  <c r="CC89" i="15" s="1"/>
  <c r="V90" i="15"/>
  <c r="W90" i="15"/>
  <c r="BN90" i="15" s="1"/>
  <c r="X90" i="15"/>
  <c r="BO90" i="15" s="1"/>
  <c r="Y90" i="15"/>
  <c r="BP90" i="15" s="1"/>
  <c r="Z90" i="15"/>
  <c r="BQ90" i="15" s="1"/>
  <c r="AA90" i="15"/>
  <c r="BR90" i="15" s="1"/>
  <c r="AB90" i="15"/>
  <c r="F90" i="33" s="1"/>
  <c r="O90" i="33" s="1"/>
  <c r="AC90" i="15"/>
  <c r="AD90" i="15"/>
  <c r="AE90" i="15"/>
  <c r="E90" i="22" s="1"/>
  <c r="AF90" i="15"/>
  <c r="F90" i="22" s="1"/>
  <c r="AG90" i="15"/>
  <c r="BX90" i="15" s="1"/>
  <c r="AH90" i="15"/>
  <c r="AI90" i="15"/>
  <c r="BZ90" i="15" s="1"/>
  <c r="AJ90" i="15"/>
  <c r="AK90" i="15"/>
  <c r="AL90" i="15"/>
  <c r="CC90" i="15" s="1"/>
  <c r="V91" i="15"/>
  <c r="W91" i="15"/>
  <c r="BN91" i="15" s="1"/>
  <c r="X91" i="15"/>
  <c r="BO91" i="15" s="1"/>
  <c r="Y91" i="15"/>
  <c r="BP91" i="15" s="1"/>
  <c r="Z91" i="15"/>
  <c r="BQ91" i="15" s="1"/>
  <c r="AA91" i="15"/>
  <c r="BR91" i="15" s="1"/>
  <c r="AB91" i="15"/>
  <c r="F91" i="33" s="1"/>
  <c r="O91" i="33" s="1"/>
  <c r="AC91" i="15"/>
  <c r="AD91" i="15"/>
  <c r="AE91" i="15"/>
  <c r="E91" i="22" s="1"/>
  <c r="AF91" i="15"/>
  <c r="F91" i="22" s="1"/>
  <c r="AG91" i="15"/>
  <c r="BX91" i="15" s="1"/>
  <c r="AH91" i="15"/>
  <c r="AI91" i="15"/>
  <c r="BZ91" i="15" s="1"/>
  <c r="AJ91" i="15"/>
  <c r="AK91" i="15"/>
  <c r="AL91" i="15"/>
  <c r="CC91" i="15" s="1"/>
  <c r="V92" i="15"/>
  <c r="W92" i="15"/>
  <c r="BN92" i="15" s="1"/>
  <c r="X92" i="15"/>
  <c r="BO92" i="15" s="1"/>
  <c r="Y92" i="15"/>
  <c r="BP92" i="15" s="1"/>
  <c r="Z92" i="15"/>
  <c r="BQ92" i="15" s="1"/>
  <c r="AA92" i="15"/>
  <c r="BR92" i="15" s="1"/>
  <c r="AB92" i="15"/>
  <c r="F92" i="33" s="1"/>
  <c r="O92" i="33" s="1"/>
  <c r="AC92" i="15"/>
  <c r="AD92" i="15"/>
  <c r="AE92" i="15"/>
  <c r="E92" i="22" s="1"/>
  <c r="AF92" i="15"/>
  <c r="F92" i="22" s="1"/>
  <c r="AG92" i="15"/>
  <c r="BX92" i="15" s="1"/>
  <c r="AH92" i="15"/>
  <c r="AI92" i="15"/>
  <c r="BZ92" i="15" s="1"/>
  <c r="AJ92" i="15"/>
  <c r="AK92" i="15"/>
  <c r="AL92" i="15"/>
  <c r="CC92" i="15" s="1"/>
  <c r="V93" i="15"/>
  <c r="W93" i="15"/>
  <c r="BN93" i="15" s="1"/>
  <c r="X93" i="15"/>
  <c r="BO93" i="15" s="1"/>
  <c r="Y93" i="15"/>
  <c r="BP93" i="15" s="1"/>
  <c r="Z93" i="15"/>
  <c r="BQ93" i="15" s="1"/>
  <c r="AA93" i="15"/>
  <c r="BR93" i="15" s="1"/>
  <c r="AB93" i="15"/>
  <c r="F93" i="33" s="1"/>
  <c r="O93" i="33" s="1"/>
  <c r="AC93" i="15"/>
  <c r="AD93" i="15"/>
  <c r="AE93" i="15"/>
  <c r="E93" i="22" s="1"/>
  <c r="AF93" i="15"/>
  <c r="F93" i="22" s="1"/>
  <c r="AG93" i="15"/>
  <c r="BX93" i="15" s="1"/>
  <c r="AH93" i="15"/>
  <c r="AI93" i="15"/>
  <c r="BZ93" i="15" s="1"/>
  <c r="AJ93" i="15"/>
  <c r="AK93" i="15"/>
  <c r="AL93" i="15"/>
  <c r="CC93" i="15" s="1"/>
  <c r="V94" i="15"/>
  <c r="W94" i="15"/>
  <c r="BN94" i="15" s="1"/>
  <c r="X94" i="15"/>
  <c r="BO94" i="15" s="1"/>
  <c r="Y94" i="15"/>
  <c r="BP94" i="15" s="1"/>
  <c r="Z94" i="15"/>
  <c r="BQ94" i="15" s="1"/>
  <c r="AA94" i="15"/>
  <c r="BR94" i="15" s="1"/>
  <c r="AB94" i="15"/>
  <c r="F94" i="33" s="1"/>
  <c r="O94" i="33" s="1"/>
  <c r="AC94" i="15"/>
  <c r="AD94" i="15"/>
  <c r="AE94" i="15"/>
  <c r="E94" i="22" s="1"/>
  <c r="AF94" i="15"/>
  <c r="F94" i="22" s="1"/>
  <c r="AG94" i="15"/>
  <c r="BX94" i="15" s="1"/>
  <c r="AH94" i="15"/>
  <c r="AI94" i="15"/>
  <c r="BZ94" i="15" s="1"/>
  <c r="AJ94" i="15"/>
  <c r="AK94" i="15"/>
  <c r="AL94" i="15"/>
  <c r="CC94" i="15" s="1"/>
  <c r="V95" i="15"/>
  <c r="W95" i="15"/>
  <c r="BN95" i="15" s="1"/>
  <c r="X95" i="15"/>
  <c r="BO95" i="15" s="1"/>
  <c r="Y95" i="15"/>
  <c r="BP95" i="15" s="1"/>
  <c r="Z95" i="15"/>
  <c r="BQ95" i="15" s="1"/>
  <c r="AA95" i="15"/>
  <c r="BR95" i="15" s="1"/>
  <c r="AB95" i="15"/>
  <c r="F95" i="33" s="1"/>
  <c r="O95" i="33" s="1"/>
  <c r="AC95" i="15"/>
  <c r="AD95" i="15"/>
  <c r="AE95" i="15"/>
  <c r="E95" i="22" s="1"/>
  <c r="AF95" i="15"/>
  <c r="F95" i="22" s="1"/>
  <c r="AG95" i="15"/>
  <c r="BX95" i="15" s="1"/>
  <c r="AH95" i="15"/>
  <c r="AI95" i="15"/>
  <c r="BZ95" i="15" s="1"/>
  <c r="AJ95" i="15"/>
  <c r="AK95" i="15"/>
  <c r="AL95" i="15"/>
  <c r="CC95" i="15" s="1"/>
  <c r="V96" i="15"/>
  <c r="W96" i="15"/>
  <c r="BN96" i="15" s="1"/>
  <c r="X96" i="15"/>
  <c r="BO96" i="15" s="1"/>
  <c r="Y96" i="15"/>
  <c r="BP96" i="15" s="1"/>
  <c r="Z96" i="15"/>
  <c r="BQ96" i="15" s="1"/>
  <c r="AA96" i="15"/>
  <c r="BR96" i="15" s="1"/>
  <c r="AB96" i="15"/>
  <c r="F96" i="33" s="1"/>
  <c r="O96" i="33" s="1"/>
  <c r="AC96" i="15"/>
  <c r="AD96" i="15"/>
  <c r="AE96" i="15"/>
  <c r="E96" i="22" s="1"/>
  <c r="AF96" i="15"/>
  <c r="F96" i="22" s="1"/>
  <c r="AG96" i="15"/>
  <c r="BX96" i="15" s="1"/>
  <c r="AH96" i="15"/>
  <c r="AI96" i="15"/>
  <c r="BZ96" i="15" s="1"/>
  <c r="AJ96" i="15"/>
  <c r="AK96" i="15"/>
  <c r="AL96" i="15"/>
  <c r="CC96" i="15" s="1"/>
  <c r="V97" i="15"/>
  <c r="W97" i="15"/>
  <c r="BN97" i="15" s="1"/>
  <c r="X97" i="15"/>
  <c r="BO97" i="15" s="1"/>
  <c r="Y97" i="15"/>
  <c r="BP97" i="15" s="1"/>
  <c r="Z97" i="15"/>
  <c r="BQ97" i="15" s="1"/>
  <c r="AA97" i="15"/>
  <c r="BR97" i="15" s="1"/>
  <c r="AB97" i="15"/>
  <c r="F97" i="33" s="1"/>
  <c r="O97" i="33" s="1"/>
  <c r="AC97" i="15"/>
  <c r="AD97" i="15"/>
  <c r="AE97" i="15"/>
  <c r="E97" i="22" s="1"/>
  <c r="AF97" i="15"/>
  <c r="F97" i="22" s="1"/>
  <c r="AG97" i="15"/>
  <c r="BX97" i="15" s="1"/>
  <c r="AH97" i="15"/>
  <c r="AI97" i="15"/>
  <c r="BZ97" i="15" s="1"/>
  <c r="AJ97" i="15"/>
  <c r="AK97" i="15"/>
  <c r="AL97" i="15"/>
  <c r="CC97" i="15" s="1"/>
  <c r="V98" i="15"/>
  <c r="W98" i="15"/>
  <c r="BN98" i="15" s="1"/>
  <c r="X98" i="15"/>
  <c r="BO98" i="15" s="1"/>
  <c r="Y98" i="15"/>
  <c r="BP98" i="15" s="1"/>
  <c r="Z98" i="15"/>
  <c r="BQ98" i="15" s="1"/>
  <c r="AA98" i="15"/>
  <c r="BR98" i="15" s="1"/>
  <c r="AB98" i="15"/>
  <c r="F98" i="33" s="1"/>
  <c r="O98" i="33" s="1"/>
  <c r="AC98" i="15"/>
  <c r="AD98" i="15"/>
  <c r="AE98" i="15"/>
  <c r="E98" i="22" s="1"/>
  <c r="AF98" i="15"/>
  <c r="F98" i="22" s="1"/>
  <c r="AG98" i="15"/>
  <c r="BX98" i="15" s="1"/>
  <c r="AH98" i="15"/>
  <c r="AI98" i="15"/>
  <c r="BZ98" i="15" s="1"/>
  <c r="AJ98" i="15"/>
  <c r="AK98" i="15"/>
  <c r="AL98" i="15"/>
  <c r="CC98" i="15" s="1"/>
  <c r="V99" i="15"/>
  <c r="W99" i="15"/>
  <c r="BN99" i="15" s="1"/>
  <c r="X99" i="15"/>
  <c r="BO99" i="15" s="1"/>
  <c r="Y99" i="15"/>
  <c r="BP99" i="15" s="1"/>
  <c r="Z99" i="15"/>
  <c r="BQ99" i="15" s="1"/>
  <c r="AA99" i="15"/>
  <c r="BR99" i="15" s="1"/>
  <c r="AB99" i="15"/>
  <c r="F99" i="33" s="1"/>
  <c r="O99" i="33" s="1"/>
  <c r="AC99" i="15"/>
  <c r="AD99" i="15"/>
  <c r="AE99" i="15"/>
  <c r="E99" i="22" s="1"/>
  <c r="AF99" i="15"/>
  <c r="F99" i="22" s="1"/>
  <c r="AG99" i="15"/>
  <c r="BX99" i="15" s="1"/>
  <c r="AH99" i="15"/>
  <c r="AI99" i="15"/>
  <c r="BZ99" i="15" s="1"/>
  <c r="AJ99" i="15"/>
  <c r="AK99" i="15"/>
  <c r="AL99" i="15"/>
  <c r="CC99" i="15" s="1"/>
  <c r="V100" i="15"/>
  <c r="W100" i="15"/>
  <c r="BN100" i="15" s="1"/>
  <c r="X100" i="15"/>
  <c r="BO100" i="15" s="1"/>
  <c r="Y100" i="15"/>
  <c r="BP100" i="15" s="1"/>
  <c r="Z100" i="15"/>
  <c r="BQ100" i="15" s="1"/>
  <c r="AA100" i="15"/>
  <c r="BR100" i="15" s="1"/>
  <c r="AB100" i="15"/>
  <c r="F100" i="33" s="1"/>
  <c r="O100" i="33" s="1"/>
  <c r="AC100" i="15"/>
  <c r="AD100" i="15"/>
  <c r="AE100" i="15"/>
  <c r="E100" i="22" s="1"/>
  <c r="AF100" i="15"/>
  <c r="F100" i="22" s="1"/>
  <c r="AG100" i="15"/>
  <c r="BX100" i="15" s="1"/>
  <c r="AH100" i="15"/>
  <c r="AI100" i="15"/>
  <c r="BZ100" i="15" s="1"/>
  <c r="AJ100" i="15"/>
  <c r="AK100" i="15"/>
  <c r="AL100" i="15"/>
  <c r="CC100" i="15" s="1"/>
  <c r="V101" i="15"/>
  <c r="W101" i="15"/>
  <c r="BN101" i="15" s="1"/>
  <c r="X101" i="15"/>
  <c r="BO101" i="15" s="1"/>
  <c r="Y101" i="15"/>
  <c r="BP101" i="15" s="1"/>
  <c r="Z101" i="15"/>
  <c r="BQ101" i="15" s="1"/>
  <c r="AA101" i="15"/>
  <c r="BR101" i="15" s="1"/>
  <c r="AB101" i="15"/>
  <c r="F101" i="33" s="1"/>
  <c r="O101" i="33" s="1"/>
  <c r="AC101" i="15"/>
  <c r="AD101" i="15"/>
  <c r="AE101" i="15"/>
  <c r="E101" i="22" s="1"/>
  <c r="AF101" i="15"/>
  <c r="F101" i="22" s="1"/>
  <c r="AG101" i="15"/>
  <c r="BX101" i="15" s="1"/>
  <c r="AH101" i="15"/>
  <c r="AI101" i="15"/>
  <c r="BZ101" i="15" s="1"/>
  <c r="AJ101" i="15"/>
  <c r="AK101" i="15"/>
  <c r="AL101" i="15"/>
  <c r="CC101" i="15" s="1"/>
  <c r="V102" i="15"/>
  <c r="W102" i="15"/>
  <c r="BN102" i="15" s="1"/>
  <c r="X102" i="15"/>
  <c r="BO102" i="15" s="1"/>
  <c r="Y102" i="15"/>
  <c r="BP102" i="15" s="1"/>
  <c r="Z102" i="15"/>
  <c r="BQ102" i="15" s="1"/>
  <c r="AA102" i="15"/>
  <c r="BR102" i="15" s="1"/>
  <c r="AB102" i="15"/>
  <c r="F102" i="33" s="1"/>
  <c r="O102" i="33" s="1"/>
  <c r="AC102" i="15"/>
  <c r="AD102" i="15"/>
  <c r="AE102" i="15"/>
  <c r="E102" i="22" s="1"/>
  <c r="AF102" i="15"/>
  <c r="F102" i="22" s="1"/>
  <c r="AG102" i="15"/>
  <c r="BX102" i="15" s="1"/>
  <c r="AH102" i="15"/>
  <c r="AI102" i="15"/>
  <c r="BZ102" i="15" s="1"/>
  <c r="AJ102" i="15"/>
  <c r="AK102" i="15"/>
  <c r="AL102" i="15"/>
  <c r="CC102" i="15" s="1"/>
  <c r="V103" i="15"/>
  <c r="W103" i="15"/>
  <c r="BN103" i="15" s="1"/>
  <c r="X103" i="15"/>
  <c r="BO103" i="15" s="1"/>
  <c r="Y103" i="15"/>
  <c r="BP103" i="15" s="1"/>
  <c r="Z103" i="15"/>
  <c r="BQ103" i="15" s="1"/>
  <c r="AA103" i="15"/>
  <c r="BR103" i="15" s="1"/>
  <c r="AB103" i="15"/>
  <c r="F103" i="33" s="1"/>
  <c r="O103" i="33" s="1"/>
  <c r="AC103" i="15"/>
  <c r="AD103" i="15"/>
  <c r="AE103" i="15"/>
  <c r="E103" i="22" s="1"/>
  <c r="AF103" i="15"/>
  <c r="F103" i="22" s="1"/>
  <c r="AG103" i="15"/>
  <c r="BX103" i="15" s="1"/>
  <c r="AH103" i="15"/>
  <c r="AI103" i="15"/>
  <c r="BZ103" i="15" s="1"/>
  <c r="AJ103" i="15"/>
  <c r="AK103" i="15"/>
  <c r="AL103" i="15"/>
  <c r="CC103" i="15" s="1"/>
  <c r="V104" i="15"/>
  <c r="W104" i="15"/>
  <c r="BN104" i="15" s="1"/>
  <c r="X104" i="15"/>
  <c r="BO104" i="15" s="1"/>
  <c r="Y104" i="15"/>
  <c r="BP104" i="15" s="1"/>
  <c r="Z104" i="15"/>
  <c r="BQ104" i="15" s="1"/>
  <c r="AA104" i="15"/>
  <c r="BR104" i="15" s="1"/>
  <c r="AB104" i="15"/>
  <c r="F104" i="33" s="1"/>
  <c r="O104" i="33" s="1"/>
  <c r="AC104" i="15"/>
  <c r="AD104" i="15"/>
  <c r="AE104" i="15"/>
  <c r="E104" i="22" s="1"/>
  <c r="AF104" i="15"/>
  <c r="F104" i="22" s="1"/>
  <c r="AG104" i="15"/>
  <c r="BX104" i="15" s="1"/>
  <c r="AH104" i="15"/>
  <c r="AI104" i="15"/>
  <c r="BZ104" i="15" s="1"/>
  <c r="AJ104" i="15"/>
  <c r="AK104" i="15"/>
  <c r="AL104" i="15"/>
  <c r="CC104" i="15" s="1"/>
  <c r="V105" i="15"/>
  <c r="W105" i="15"/>
  <c r="BN105" i="15" s="1"/>
  <c r="X105" i="15"/>
  <c r="BO105" i="15" s="1"/>
  <c r="Y105" i="15"/>
  <c r="BP105" i="15" s="1"/>
  <c r="Z105" i="15"/>
  <c r="BQ105" i="15" s="1"/>
  <c r="AA105" i="15"/>
  <c r="BR105" i="15" s="1"/>
  <c r="AB105" i="15"/>
  <c r="F105" i="33" s="1"/>
  <c r="O105" i="33" s="1"/>
  <c r="AC105" i="15"/>
  <c r="AD105" i="15"/>
  <c r="AE105" i="15"/>
  <c r="E105" i="22" s="1"/>
  <c r="AF105" i="15"/>
  <c r="F105" i="22" s="1"/>
  <c r="AG105" i="15"/>
  <c r="BX105" i="15" s="1"/>
  <c r="AH105" i="15"/>
  <c r="AI105" i="15"/>
  <c r="BZ105" i="15" s="1"/>
  <c r="AJ105" i="15"/>
  <c r="AK105" i="15"/>
  <c r="AL105" i="15"/>
  <c r="CC105" i="15" s="1"/>
  <c r="V106" i="15"/>
  <c r="W106" i="15"/>
  <c r="BN106" i="15" s="1"/>
  <c r="X106" i="15"/>
  <c r="BO106" i="15" s="1"/>
  <c r="Y106" i="15"/>
  <c r="BP106" i="15" s="1"/>
  <c r="Z106" i="15"/>
  <c r="BQ106" i="15" s="1"/>
  <c r="AA106" i="15"/>
  <c r="BR106" i="15" s="1"/>
  <c r="AB106" i="15"/>
  <c r="F106" i="33" s="1"/>
  <c r="O106" i="33" s="1"/>
  <c r="AC106" i="15"/>
  <c r="AD106" i="15"/>
  <c r="AE106" i="15"/>
  <c r="E106" i="22" s="1"/>
  <c r="AF106" i="15"/>
  <c r="F106" i="22" s="1"/>
  <c r="AG106" i="15"/>
  <c r="BX106" i="15" s="1"/>
  <c r="AH106" i="15"/>
  <c r="AI106" i="15"/>
  <c r="BZ106" i="15" s="1"/>
  <c r="AJ106" i="15"/>
  <c r="AK106" i="15"/>
  <c r="AL106" i="15"/>
  <c r="CC106" i="15" s="1"/>
  <c r="V107" i="15"/>
  <c r="W107" i="15"/>
  <c r="BN107" i="15" s="1"/>
  <c r="X107" i="15"/>
  <c r="BO107" i="15" s="1"/>
  <c r="Y107" i="15"/>
  <c r="BP107" i="15" s="1"/>
  <c r="Z107" i="15"/>
  <c r="BQ107" i="15" s="1"/>
  <c r="AA107" i="15"/>
  <c r="BR107" i="15" s="1"/>
  <c r="AB107" i="15"/>
  <c r="F107" i="33" s="1"/>
  <c r="O107" i="33" s="1"/>
  <c r="AC107" i="15"/>
  <c r="AD107" i="15"/>
  <c r="AE107" i="15"/>
  <c r="E107" i="22" s="1"/>
  <c r="AF107" i="15"/>
  <c r="F107" i="22" s="1"/>
  <c r="AG107" i="15"/>
  <c r="BX107" i="15" s="1"/>
  <c r="AH107" i="15"/>
  <c r="AI107" i="15"/>
  <c r="BZ107" i="15" s="1"/>
  <c r="AJ107" i="15"/>
  <c r="AK107" i="15"/>
  <c r="AL107" i="15"/>
  <c r="CC107" i="15" s="1"/>
  <c r="V108" i="15"/>
  <c r="W108" i="15"/>
  <c r="BN108" i="15" s="1"/>
  <c r="X108" i="15"/>
  <c r="BO108" i="15" s="1"/>
  <c r="Y108" i="15"/>
  <c r="BP108" i="15" s="1"/>
  <c r="Z108" i="15"/>
  <c r="BQ108" i="15" s="1"/>
  <c r="AA108" i="15"/>
  <c r="BR108" i="15" s="1"/>
  <c r="AB108" i="15"/>
  <c r="F108" i="33" s="1"/>
  <c r="O108" i="33" s="1"/>
  <c r="AC108" i="15"/>
  <c r="AD108" i="15"/>
  <c r="AE108" i="15"/>
  <c r="E108" i="22" s="1"/>
  <c r="AF108" i="15"/>
  <c r="F108" i="22" s="1"/>
  <c r="AG108" i="15"/>
  <c r="BX108" i="15" s="1"/>
  <c r="AH108" i="15"/>
  <c r="AI108" i="15"/>
  <c r="BZ108" i="15" s="1"/>
  <c r="AJ108" i="15"/>
  <c r="AK108" i="15"/>
  <c r="AL108" i="15"/>
  <c r="CC108" i="15" s="1"/>
  <c r="V109" i="15"/>
  <c r="W109" i="15"/>
  <c r="BN109" i="15" s="1"/>
  <c r="X109" i="15"/>
  <c r="BO109" i="15" s="1"/>
  <c r="Y109" i="15"/>
  <c r="BP109" i="15" s="1"/>
  <c r="Z109" i="15"/>
  <c r="BQ109" i="15" s="1"/>
  <c r="AA109" i="15"/>
  <c r="BR109" i="15" s="1"/>
  <c r="AB109" i="15"/>
  <c r="F109" i="33" s="1"/>
  <c r="O109" i="33" s="1"/>
  <c r="AC109" i="15"/>
  <c r="AD109" i="15"/>
  <c r="AE109" i="15"/>
  <c r="E109" i="22" s="1"/>
  <c r="AF109" i="15"/>
  <c r="F109" i="22" s="1"/>
  <c r="AG109" i="15"/>
  <c r="BX109" i="15" s="1"/>
  <c r="AH109" i="15"/>
  <c r="AI109" i="15"/>
  <c r="BZ109" i="15" s="1"/>
  <c r="AJ109" i="15"/>
  <c r="AK109" i="15"/>
  <c r="AL109" i="15"/>
  <c r="CC109" i="15" s="1"/>
  <c r="V110" i="15"/>
  <c r="W110" i="15"/>
  <c r="BN110" i="15" s="1"/>
  <c r="X110" i="15"/>
  <c r="BO110" i="15" s="1"/>
  <c r="Y110" i="15"/>
  <c r="BP110" i="15" s="1"/>
  <c r="Z110" i="15"/>
  <c r="BQ110" i="15" s="1"/>
  <c r="AA110" i="15"/>
  <c r="BR110" i="15" s="1"/>
  <c r="AB110" i="15"/>
  <c r="F110" i="33" s="1"/>
  <c r="O110" i="33" s="1"/>
  <c r="AC110" i="15"/>
  <c r="AD110" i="15"/>
  <c r="AE110" i="15"/>
  <c r="E110" i="22" s="1"/>
  <c r="AF110" i="15"/>
  <c r="F110" i="22" s="1"/>
  <c r="AG110" i="15"/>
  <c r="BX110" i="15" s="1"/>
  <c r="AH110" i="15"/>
  <c r="AI110" i="15"/>
  <c r="BZ110" i="15" s="1"/>
  <c r="AJ110" i="15"/>
  <c r="AK110" i="15"/>
  <c r="AL110" i="15"/>
  <c r="CC110" i="15" s="1"/>
  <c r="V111" i="15"/>
  <c r="W111" i="15"/>
  <c r="BN111" i="15" s="1"/>
  <c r="X111" i="15"/>
  <c r="BO111" i="15" s="1"/>
  <c r="Y111" i="15"/>
  <c r="BP111" i="15" s="1"/>
  <c r="Z111" i="15"/>
  <c r="BQ111" i="15" s="1"/>
  <c r="AA111" i="15"/>
  <c r="BR111" i="15" s="1"/>
  <c r="AB111" i="15"/>
  <c r="F111" i="33" s="1"/>
  <c r="O111" i="33" s="1"/>
  <c r="AC111" i="15"/>
  <c r="AD111" i="15"/>
  <c r="AE111" i="15"/>
  <c r="E111" i="22" s="1"/>
  <c r="AF111" i="15"/>
  <c r="F111" i="22" s="1"/>
  <c r="AG111" i="15"/>
  <c r="BX111" i="15" s="1"/>
  <c r="AH111" i="15"/>
  <c r="AI111" i="15"/>
  <c r="BZ111" i="15" s="1"/>
  <c r="AJ111" i="15"/>
  <c r="AK111" i="15"/>
  <c r="AL111" i="15"/>
  <c r="CC111" i="15" s="1"/>
  <c r="V112" i="15"/>
  <c r="W112" i="15"/>
  <c r="BN112" i="15" s="1"/>
  <c r="X112" i="15"/>
  <c r="BO112" i="15" s="1"/>
  <c r="Y112" i="15"/>
  <c r="BP112" i="15" s="1"/>
  <c r="Z112" i="15"/>
  <c r="BQ112" i="15" s="1"/>
  <c r="AA112" i="15"/>
  <c r="BR112" i="15" s="1"/>
  <c r="AB112" i="15"/>
  <c r="F112" i="33" s="1"/>
  <c r="O112" i="33" s="1"/>
  <c r="AC112" i="15"/>
  <c r="AD112" i="15"/>
  <c r="AE112" i="15"/>
  <c r="E112" i="22" s="1"/>
  <c r="AF112" i="15"/>
  <c r="F112" i="22" s="1"/>
  <c r="AG112" i="15"/>
  <c r="BX112" i="15" s="1"/>
  <c r="AH112" i="15"/>
  <c r="AI112" i="15"/>
  <c r="BZ112" i="15" s="1"/>
  <c r="AJ112" i="15"/>
  <c r="AK112" i="15"/>
  <c r="AL112" i="15"/>
  <c r="CC112" i="15" s="1"/>
  <c r="V113" i="15"/>
  <c r="W113" i="15"/>
  <c r="BN113" i="15" s="1"/>
  <c r="X113" i="15"/>
  <c r="BO113" i="15" s="1"/>
  <c r="Y113" i="15"/>
  <c r="BP113" i="15" s="1"/>
  <c r="Z113" i="15"/>
  <c r="BQ113" i="15" s="1"/>
  <c r="AA113" i="15"/>
  <c r="BR113" i="15" s="1"/>
  <c r="AB113" i="15"/>
  <c r="F113" i="33" s="1"/>
  <c r="O113" i="33" s="1"/>
  <c r="AC113" i="15"/>
  <c r="AD113" i="15"/>
  <c r="AE113" i="15"/>
  <c r="E113" i="22" s="1"/>
  <c r="AF113" i="15"/>
  <c r="F113" i="22" s="1"/>
  <c r="AG113" i="15"/>
  <c r="BX113" i="15" s="1"/>
  <c r="AH113" i="15"/>
  <c r="AI113" i="15"/>
  <c r="BZ113" i="15" s="1"/>
  <c r="AJ113" i="15"/>
  <c r="AK113" i="15"/>
  <c r="AL113" i="15"/>
  <c r="CC113" i="15" s="1"/>
  <c r="V114" i="15"/>
  <c r="W114" i="15"/>
  <c r="BN114" i="15" s="1"/>
  <c r="X114" i="15"/>
  <c r="BO114" i="15" s="1"/>
  <c r="Y114" i="15"/>
  <c r="BP114" i="15" s="1"/>
  <c r="Z114" i="15"/>
  <c r="BQ114" i="15" s="1"/>
  <c r="AA114" i="15"/>
  <c r="BR114" i="15" s="1"/>
  <c r="AB114" i="15"/>
  <c r="F114" i="33" s="1"/>
  <c r="O114" i="33" s="1"/>
  <c r="AC114" i="15"/>
  <c r="AD114" i="15"/>
  <c r="AE114" i="15"/>
  <c r="E114" i="22" s="1"/>
  <c r="AF114" i="15"/>
  <c r="F114" i="22" s="1"/>
  <c r="AG114" i="15"/>
  <c r="BX114" i="15" s="1"/>
  <c r="AH114" i="15"/>
  <c r="AI114" i="15"/>
  <c r="BZ114" i="15" s="1"/>
  <c r="AJ114" i="15"/>
  <c r="AK114" i="15"/>
  <c r="AL114" i="15"/>
  <c r="CC114" i="15" s="1"/>
  <c r="V115" i="15"/>
  <c r="W115" i="15"/>
  <c r="BN115" i="15" s="1"/>
  <c r="X115" i="15"/>
  <c r="BO115" i="15" s="1"/>
  <c r="Y115" i="15"/>
  <c r="BP115" i="15" s="1"/>
  <c r="Z115" i="15"/>
  <c r="BQ115" i="15" s="1"/>
  <c r="AA115" i="15"/>
  <c r="BR115" i="15" s="1"/>
  <c r="AB115" i="15"/>
  <c r="F115" i="33" s="1"/>
  <c r="O115" i="33" s="1"/>
  <c r="AC115" i="15"/>
  <c r="AD115" i="15"/>
  <c r="AE115" i="15"/>
  <c r="E115" i="22" s="1"/>
  <c r="AF115" i="15"/>
  <c r="F115" i="22" s="1"/>
  <c r="AG115" i="15"/>
  <c r="BX115" i="15" s="1"/>
  <c r="AH115" i="15"/>
  <c r="AI115" i="15"/>
  <c r="BZ115" i="15" s="1"/>
  <c r="AJ115" i="15"/>
  <c r="AK115" i="15"/>
  <c r="AL115" i="15"/>
  <c r="CC115" i="15" s="1"/>
  <c r="V116" i="15"/>
  <c r="W116" i="15"/>
  <c r="BN116" i="15" s="1"/>
  <c r="X116" i="15"/>
  <c r="BO116" i="15" s="1"/>
  <c r="Y116" i="15"/>
  <c r="BP116" i="15" s="1"/>
  <c r="Z116" i="15"/>
  <c r="BQ116" i="15" s="1"/>
  <c r="AA116" i="15"/>
  <c r="BR116" i="15" s="1"/>
  <c r="AB116" i="15"/>
  <c r="F116" i="33" s="1"/>
  <c r="O116" i="33" s="1"/>
  <c r="AC116" i="15"/>
  <c r="AD116" i="15"/>
  <c r="AE116" i="15"/>
  <c r="E116" i="22" s="1"/>
  <c r="AF116" i="15"/>
  <c r="F116" i="22" s="1"/>
  <c r="AG116" i="15"/>
  <c r="BX116" i="15" s="1"/>
  <c r="AH116" i="15"/>
  <c r="AI116" i="15"/>
  <c r="BZ116" i="15" s="1"/>
  <c r="AJ116" i="15"/>
  <c r="AK116" i="15"/>
  <c r="AL116" i="15"/>
  <c r="CC116" i="15" s="1"/>
  <c r="W1" i="15"/>
  <c r="BN1" i="15" s="1"/>
  <c r="X1" i="15"/>
  <c r="BO1" i="15" s="1"/>
  <c r="Y1" i="15"/>
  <c r="BP1" i="15" s="1"/>
  <c r="Z1" i="15"/>
  <c r="BQ1" i="15" s="1"/>
  <c r="AA1" i="15"/>
  <c r="BR1" i="15" s="1"/>
  <c r="AB1" i="15"/>
  <c r="F1" i="28" s="1"/>
  <c r="AC1" i="15"/>
  <c r="E1" i="28" s="1"/>
  <c r="AD1" i="15"/>
  <c r="F1" i="26" s="1"/>
  <c r="O1" i="26" s="1"/>
  <c r="AE1" i="15"/>
  <c r="AF1" i="15"/>
  <c r="AG1" i="15"/>
  <c r="BX1" i="15" s="1"/>
  <c r="AH1" i="15"/>
  <c r="AI1" i="15"/>
  <c r="BZ1" i="15" s="1"/>
  <c r="AJ1" i="15"/>
  <c r="AK1" i="15"/>
  <c r="AL1" i="15"/>
  <c r="CC1" i="15" s="1"/>
  <c r="V1" i="15"/>
  <c r="A2" i="15"/>
  <c r="A2" i="33" s="1"/>
  <c r="D2" i="15"/>
  <c r="EG122" i="16" s="1"/>
  <c r="E2" i="15"/>
  <c r="F2" i="15"/>
  <c r="G2" i="15"/>
  <c r="EH122" i="16" s="1"/>
  <c r="H2" i="15"/>
  <c r="I2" i="15"/>
  <c r="J2" i="15"/>
  <c r="EI122" i="16" s="1"/>
  <c r="K2" i="15"/>
  <c r="L2" i="15"/>
  <c r="D2" i="33" s="1"/>
  <c r="M2" i="15"/>
  <c r="N2" i="15"/>
  <c r="Q2" i="15"/>
  <c r="R2" i="15"/>
  <c r="S2" i="15"/>
  <c r="U2" i="33" s="1"/>
  <c r="T2" i="15"/>
  <c r="U2" i="15"/>
  <c r="A3" i="15"/>
  <c r="A3" i="33" s="1"/>
  <c r="D3" i="15"/>
  <c r="EG123" i="16" s="1"/>
  <c r="E3" i="15"/>
  <c r="F3" i="15"/>
  <c r="D3" i="26" s="1"/>
  <c r="G3" i="15"/>
  <c r="EH123" i="16" s="1"/>
  <c r="H3" i="15"/>
  <c r="I3" i="15"/>
  <c r="J3" i="15"/>
  <c r="EI123" i="16" s="1"/>
  <c r="K3" i="15"/>
  <c r="L3" i="15"/>
  <c r="D3" i="33" s="1"/>
  <c r="M3" i="15"/>
  <c r="N3" i="15"/>
  <c r="Q3" i="15"/>
  <c r="R3" i="15"/>
  <c r="S3" i="15"/>
  <c r="U3" i="33" s="1"/>
  <c r="T3" i="15"/>
  <c r="U3" i="15"/>
  <c r="A4" i="15"/>
  <c r="A4" i="33" s="1"/>
  <c r="D4" i="15"/>
  <c r="EG124" i="16" s="1"/>
  <c r="E4" i="15"/>
  <c r="F4" i="15"/>
  <c r="G4" i="15"/>
  <c r="EH124" i="16" s="1"/>
  <c r="H4" i="15"/>
  <c r="I4" i="15"/>
  <c r="J4" i="15"/>
  <c r="EI124" i="16" s="1"/>
  <c r="K4" i="15"/>
  <c r="L4" i="15"/>
  <c r="D4" i="33" s="1"/>
  <c r="M4" i="15"/>
  <c r="N4" i="15"/>
  <c r="Q4" i="15"/>
  <c r="R4" i="15"/>
  <c r="S4" i="15"/>
  <c r="U4" i="33" s="1"/>
  <c r="T4" i="15"/>
  <c r="U4" i="15"/>
  <c r="A5" i="15"/>
  <c r="A5" i="33" s="1"/>
  <c r="D5" i="15"/>
  <c r="EG125" i="16" s="1"/>
  <c r="E5" i="15"/>
  <c r="F5" i="15"/>
  <c r="D5" i="26" s="1"/>
  <c r="G5" i="15"/>
  <c r="EH125" i="16" s="1"/>
  <c r="H5" i="15"/>
  <c r="I5" i="15"/>
  <c r="J5" i="15"/>
  <c r="EI125" i="16" s="1"/>
  <c r="K5" i="15"/>
  <c r="L5" i="15"/>
  <c r="D5" i="33" s="1"/>
  <c r="M5" i="15"/>
  <c r="N5" i="15"/>
  <c r="Q5" i="15"/>
  <c r="R5" i="15"/>
  <c r="S5" i="15"/>
  <c r="U5" i="33" s="1"/>
  <c r="T5" i="15"/>
  <c r="U5" i="15"/>
  <c r="A6" i="15"/>
  <c r="A6" i="33" s="1"/>
  <c r="D6" i="15"/>
  <c r="EG126" i="16" s="1"/>
  <c r="E6" i="15"/>
  <c r="F6" i="15"/>
  <c r="G6" i="15"/>
  <c r="EH126" i="16" s="1"/>
  <c r="H6" i="15"/>
  <c r="I6" i="15"/>
  <c r="J6" i="15"/>
  <c r="EI126" i="16" s="1"/>
  <c r="K6" i="15"/>
  <c r="L6" i="15"/>
  <c r="D6" i="33" s="1"/>
  <c r="M6" i="15"/>
  <c r="N6" i="15"/>
  <c r="Q6" i="15"/>
  <c r="R6" i="15"/>
  <c r="S6" i="15"/>
  <c r="U6" i="33" s="1"/>
  <c r="T6" i="15"/>
  <c r="U6" i="15"/>
  <c r="A7" i="15"/>
  <c r="A7" i="33" s="1"/>
  <c r="D7" i="15"/>
  <c r="EG127" i="16" s="1"/>
  <c r="E7" i="15"/>
  <c r="F7" i="15"/>
  <c r="D7" i="26" s="1"/>
  <c r="G7" i="15"/>
  <c r="EH127" i="16" s="1"/>
  <c r="H7" i="15"/>
  <c r="I7" i="15"/>
  <c r="J7" i="15"/>
  <c r="EI127" i="16" s="1"/>
  <c r="K7" i="15"/>
  <c r="L7" i="15"/>
  <c r="D7" i="33" s="1"/>
  <c r="M7" i="15"/>
  <c r="N7" i="15"/>
  <c r="Q7" i="15"/>
  <c r="R7" i="15"/>
  <c r="S7" i="15"/>
  <c r="U7" i="33" s="1"/>
  <c r="T7" i="15"/>
  <c r="U7" i="15"/>
  <c r="A8" i="15"/>
  <c r="A8" i="33" s="1"/>
  <c r="D8" i="15"/>
  <c r="EG128" i="16" s="1"/>
  <c r="E8" i="15"/>
  <c r="F8" i="15"/>
  <c r="G8" i="15"/>
  <c r="EH128" i="16" s="1"/>
  <c r="H8" i="15"/>
  <c r="I8" i="15"/>
  <c r="J8" i="15"/>
  <c r="EI128" i="16" s="1"/>
  <c r="K8" i="15"/>
  <c r="L8" i="15"/>
  <c r="D8" i="33" s="1"/>
  <c r="M8" i="15"/>
  <c r="N8" i="15"/>
  <c r="Q8" i="15"/>
  <c r="R8" i="15"/>
  <c r="S8" i="15"/>
  <c r="U8" i="33" s="1"/>
  <c r="T8" i="15"/>
  <c r="U8" i="15"/>
  <c r="A9" i="15"/>
  <c r="A9" i="33" s="1"/>
  <c r="D9" i="15"/>
  <c r="EG129" i="16" s="1"/>
  <c r="E9" i="15"/>
  <c r="F9" i="15"/>
  <c r="D9" i="26" s="1"/>
  <c r="G9" i="15"/>
  <c r="EH129" i="16" s="1"/>
  <c r="H9" i="15"/>
  <c r="I9" i="15"/>
  <c r="J9" i="15"/>
  <c r="EI129" i="16" s="1"/>
  <c r="K9" i="15"/>
  <c r="L9" i="15"/>
  <c r="D9" i="33" s="1"/>
  <c r="M9" i="15"/>
  <c r="N9" i="15"/>
  <c r="Q9" i="15"/>
  <c r="R9" i="15"/>
  <c r="S9" i="15"/>
  <c r="U9" i="33" s="1"/>
  <c r="T9" i="15"/>
  <c r="U9" i="15"/>
  <c r="A10" i="15"/>
  <c r="A10" i="33" s="1"/>
  <c r="D10" i="15"/>
  <c r="EG130" i="16" s="1"/>
  <c r="E10" i="15"/>
  <c r="F10" i="15"/>
  <c r="G10" i="15"/>
  <c r="EH130" i="16" s="1"/>
  <c r="H10" i="15"/>
  <c r="I10" i="15"/>
  <c r="J10" i="15"/>
  <c r="EI130" i="16" s="1"/>
  <c r="K10" i="15"/>
  <c r="L10" i="15"/>
  <c r="D10" i="33" s="1"/>
  <c r="M10" i="15"/>
  <c r="N10" i="15"/>
  <c r="Q10" i="15"/>
  <c r="R10" i="15"/>
  <c r="S10" i="15"/>
  <c r="U10" i="33" s="1"/>
  <c r="T10" i="15"/>
  <c r="U10" i="15"/>
  <c r="A11" i="15"/>
  <c r="A11" i="33" s="1"/>
  <c r="D11" i="15"/>
  <c r="EG131" i="16" s="1"/>
  <c r="E11" i="15"/>
  <c r="F11" i="15"/>
  <c r="D11" i="26" s="1"/>
  <c r="G11" i="15"/>
  <c r="EH131" i="16" s="1"/>
  <c r="H11" i="15"/>
  <c r="I11" i="15"/>
  <c r="J11" i="15"/>
  <c r="EI131" i="16" s="1"/>
  <c r="K11" i="15"/>
  <c r="L11" i="15"/>
  <c r="D11" i="33" s="1"/>
  <c r="M11" i="15"/>
  <c r="N11" i="15"/>
  <c r="Q11" i="15"/>
  <c r="R11" i="15"/>
  <c r="S11" i="15"/>
  <c r="U11" i="33" s="1"/>
  <c r="T11" i="15"/>
  <c r="U11" i="15"/>
  <c r="A12" i="15"/>
  <c r="A12" i="33" s="1"/>
  <c r="D12" i="15"/>
  <c r="EG132" i="16" s="1"/>
  <c r="E12" i="15"/>
  <c r="F12" i="15"/>
  <c r="G12" i="15"/>
  <c r="EH132" i="16" s="1"/>
  <c r="H12" i="15"/>
  <c r="I12" i="15"/>
  <c r="J12" i="15"/>
  <c r="EI132" i="16" s="1"/>
  <c r="K12" i="15"/>
  <c r="L12" i="15"/>
  <c r="D12" i="33" s="1"/>
  <c r="M12" i="15"/>
  <c r="N12" i="15"/>
  <c r="Q12" i="15"/>
  <c r="R12" i="15"/>
  <c r="S12" i="15"/>
  <c r="U12" i="33" s="1"/>
  <c r="T12" i="15"/>
  <c r="U12" i="15"/>
  <c r="A13" i="15"/>
  <c r="A13" i="33" s="1"/>
  <c r="D13" i="15"/>
  <c r="EG133" i="16" s="1"/>
  <c r="E13" i="15"/>
  <c r="F13" i="15"/>
  <c r="D13" i="26" s="1"/>
  <c r="G13" i="15"/>
  <c r="EH133" i="16" s="1"/>
  <c r="H13" i="15"/>
  <c r="I13" i="15"/>
  <c r="J13" i="15"/>
  <c r="EI133" i="16" s="1"/>
  <c r="K13" i="15"/>
  <c r="L13" i="15"/>
  <c r="D13" i="33" s="1"/>
  <c r="M13" i="15"/>
  <c r="N13" i="15"/>
  <c r="Q13" i="15"/>
  <c r="R13" i="15"/>
  <c r="S13" i="15"/>
  <c r="U13" i="33" s="1"/>
  <c r="T13" i="15"/>
  <c r="U13" i="15"/>
  <c r="A14" i="15"/>
  <c r="A14" i="33" s="1"/>
  <c r="D14" i="15"/>
  <c r="EG134" i="16" s="1"/>
  <c r="E14" i="15"/>
  <c r="F14" i="15"/>
  <c r="G14" i="15"/>
  <c r="EH134" i="16" s="1"/>
  <c r="H14" i="15"/>
  <c r="I14" i="15"/>
  <c r="J14" i="15"/>
  <c r="EI134" i="16" s="1"/>
  <c r="K14" i="15"/>
  <c r="L14" i="15"/>
  <c r="D14" i="33" s="1"/>
  <c r="M14" i="15"/>
  <c r="N14" i="15"/>
  <c r="Q14" i="15"/>
  <c r="R14" i="15"/>
  <c r="S14" i="15"/>
  <c r="U14" i="33" s="1"/>
  <c r="T14" i="15"/>
  <c r="U14" i="15"/>
  <c r="A15" i="15"/>
  <c r="A15" i="33" s="1"/>
  <c r="D15" i="15"/>
  <c r="EG135" i="16" s="1"/>
  <c r="E15" i="15"/>
  <c r="F15" i="15"/>
  <c r="D15" i="26" s="1"/>
  <c r="G15" i="15"/>
  <c r="EH135" i="16" s="1"/>
  <c r="H15" i="15"/>
  <c r="I15" i="15"/>
  <c r="J15" i="15"/>
  <c r="EI135" i="16" s="1"/>
  <c r="K15" i="15"/>
  <c r="L15" i="15"/>
  <c r="D15" i="33" s="1"/>
  <c r="M15" i="15"/>
  <c r="N15" i="15"/>
  <c r="Q15" i="15"/>
  <c r="R15" i="15"/>
  <c r="S15" i="15"/>
  <c r="U15" i="33" s="1"/>
  <c r="T15" i="15"/>
  <c r="U15" i="15"/>
  <c r="A16" i="15"/>
  <c r="A16" i="33" s="1"/>
  <c r="D16" i="15"/>
  <c r="EG136" i="16" s="1"/>
  <c r="E16" i="15"/>
  <c r="F16" i="15"/>
  <c r="G16" i="15"/>
  <c r="EH136" i="16" s="1"/>
  <c r="H16" i="15"/>
  <c r="I16" i="15"/>
  <c r="J16" i="15"/>
  <c r="EI136" i="16" s="1"/>
  <c r="K16" i="15"/>
  <c r="L16" i="15"/>
  <c r="D16" i="33" s="1"/>
  <c r="M16" i="15"/>
  <c r="N16" i="15"/>
  <c r="Q16" i="15"/>
  <c r="R16" i="15"/>
  <c r="S16" i="15"/>
  <c r="U16" i="33" s="1"/>
  <c r="T16" i="15"/>
  <c r="U16" i="15"/>
  <c r="A17" i="15"/>
  <c r="A17" i="33" s="1"/>
  <c r="D17" i="15"/>
  <c r="EG137" i="16" s="1"/>
  <c r="E17" i="15"/>
  <c r="F17" i="15"/>
  <c r="D17" i="26" s="1"/>
  <c r="G17" i="15"/>
  <c r="EH137" i="16" s="1"/>
  <c r="H17" i="15"/>
  <c r="I17" i="15"/>
  <c r="J17" i="15"/>
  <c r="EI137" i="16" s="1"/>
  <c r="K17" i="15"/>
  <c r="L17" i="15"/>
  <c r="D17" i="33" s="1"/>
  <c r="M17" i="15"/>
  <c r="N17" i="15"/>
  <c r="Q17" i="15"/>
  <c r="R17" i="15"/>
  <c r="S17" i="15"/>
  <c r="U17" i="33" s="1"/>
  <c r="T17" i="15"/>
  <c r="U17" i="15"/>
  <c r="A18" i="15"/>
  <c r="A18" i="33" s="1"/>
  <c r="D18" i="15"/>
  <c r="EG138" i="16" s="1"/>
  <c r="E18" i="15"/>
  <c r="F18" i="15"/>
  <c r="G18" i="15"/>
  <c r="EH138" i="16" s="1"/>
  <c r="H18" i="15"/>
  <c r="I18" i="15"/>
  <c r="J18" i="15"/>
  <c r="EI138" i="16" s="1"/>
  <c r="K18" i="15"/>
  <c r="L18" i="15"/>
  <c r="D18" i="33" s="1"/>
  <c r="M18" i="15"/>
  <c r="N18" i="15"/>
  <c r="Q18" i="15"/>
  <c r="R18" i="15"/>
  <c r="S18" i="15"/>
  <c r="U18" i="33" s="1"/>
  <c r="T18" i="15"/>
  <c r="U18" i="15"/>
  <c r="A19" i="15"/>
  <c r="A19" i="33" s="1"/>
  <c r="D19" i="15"/>
  <c r="EG139" i="16" s="1"/>
  <c r="E19" i="15"/>
  <c r="F19" i="15"/>
  <c r="D19" i="26" s="1"/>
  <c r="G19" i="15"/>
  <c r="EH139" i="16" s="1"/>
  <c r="H19" i="15"/>
  <c r="I19" i="15"/>
  <c r="J19" i="15"/>
  <c r="EI139" i="16" s="1"/>
  <c r="K19" i="15"/>
  <c r="L19" i="15"/>
  <c r="D19" i="33" s="1"/>
  <c r="M19" i="15"/>
  <c r="N19" i="15"/>
  <c r="Q19" i="15"/>
  <c r="R19" i="15"/>
  <c r="S19" i="15"/>
  <c r="U19" i="33" s="1"/>
  <c r="T19" i="15"/>
  <c r="U19" i="15"/>
  <c r="A20" i="15"/>
  <c r="A20" i="33" s="1"/>
  <c r="D20" i="15"/>
  <c r="EG140" i="16" s="1"/>
  <c r="E20" i="15"/>
  <c r="F20" i="15"/>
  <c r="G20" i="15"/>
  <c r="EH140" i="16" s="1"/>
  <c r="H20" i="15"/>
  <c r="I20" i="15"/>
  <c r="J20" i="15"/>
  <c r="EI140" i="16" s="1"/>
  <c r="K20" i="15"/>
  <c r="L20" i="15"/>
  <c r="D20" i="33" s="1"/>
  <c r="M20" i="15"/>
  <c r="N20" i="15"/>
  <c r="Q20" i="15"/>
  <c r="R20" i="15"/>
  <c r="S20" i="15"/>
  <c r="U20" i="33" s="1"/>
  <c r="T20" i="15"/>
  <c r="U20" i="15"/>
  <c r="A21" i="15"/>
  <c r="A21" i="33" s="1"/>
  <c r="D21" i="15"/>
  <c r="EG141" i="16" s="1"/>
  <c r="E21" i="15"/>
  <c r="F21" i="15"/>
  <c r="D21" i="26" s="1"/>
  <c r="G21" i="15"/>
  <c r="EH141" i="16" s="1"/>
  <c r="H21" i="15"/>
  <c r="I21" i="15"/>
  <c r="J21" i="15"/>
  <c r="EI141" i="16" s="1"/>
  <c r="K21" i="15"/>
  <c r="L21" i="15"/>
  <c r="D21" i="33" s="1"/>
  <c r="M21" i="15"/>
  <c r="N21" i="15"/>
  <c r="Q21" i="15"/>
  <c r="R21" i="15"/>
  <c r="S21" i="15"/>
  <c r="U21" i="33" s="1"/>
  <c r="T21" i="15"/>
  <c r="U21" i="15"/>
  <c r="A22" i="15"/>
  <c r="A22" i="33" s="1"/>
  <c r="D22" i="15"/>
  <c r="EG142" i="16" s="1"/>
  <c r="E22" i="15"/>
  <c r="F22" i="15"/>
  <c r="G22" i="15"/>
  <c r="EH142" i="16" s="1"/>
  <c r="H22" i="15"/>
  <c r="I22" i="15"/>
  <c r="J22" i="15"/>
  <c r="EI142" i="16" s="1"/>
  <c r="K22" i="15"/>
  <c r="L22" i="15"/>
  <c r="D22" i="33" s="1"/>
  <c r="M22" i="15"/>
  <c r="N22" i="15"/>
  <c r="Q22" i="15"/>
  <c r="R22" i="15"/>
  <c r="S22" i="15"/>
  <c r="U22" i="33" s="1"/>
  <c r="T22" i="15"/>
  <c r="T23" i="15" s="1"/>
  <c r="U22" i="15"/>
  <c r="A23" i="15"/>
  <c r="A23" i="33" s="1"/>
  <c r="D23" i="15"/>
  <c r="EG143" i="16" s="1"/>
  <c r="E23" i="15"/>
  <c r="F23" i="15"/>
  <c r="D23" i="26" s="1"/>
  <c r="G23" i="15"/>
  <c r="EH143" i="16" s="1"/>
  <c r="H23" i="15"/>
  <c r="I23" i="15"/>
  <c r="J23" i="15"/>
  <c r="EI143" i="16" s="1"/>
  <c r="K23" i="15"/>
  <c r="L23" i="15"/>
  <c r="D23" i="33" s="1"/>
  <c r="M23" i="15"/>
  <c r="N23" i="15"/>
  <c r="A24" i="15"/>
  <c r="A24" i="33" s="1"/>
  <c r="D24" i="15"/>
  <c r="EG144" i="16" s="1"/>
  <c r="E24" i="15"/>
  <c r="F24" i="15"/>
  <c r="G24" i="15"/>
  <c r="EH144" i="16" s="1"/>
  <c r="H24" i="15"/>
  <c r="I24" i="15"/>
  <c r="J24" i="15"/>
  <c r="EI144" i="16" s="1"/>
  <c r="K24" i="15"/>
  <c r="L24" i="15"/>
  <c r="D24" i="33" s="1"/>
  <c r="M24" i="15"/>
  <c r="N24" i="15"/>
  <c r="Q24" i="15"/>
  <c r="R24" i="15"/>
  <c r="S24" i="15"/>
  <c r="U24" i="33" s="1"/>
  <c r="T24" i="15"/>
  <c r="U24" i="15"/>
  <c r="A25" i="15"/>
  <c r="A25" i="33" s="1"/>
  <c r="D25" i="15"/>
  <c r="EG145" i="16" s="1"/>
  <c r="E25" i="15"/>
  <c r="F25" i="15"/>
  <c r="D25" i="26" s="1"/>
  <c r="G25" i="15"/>
  <c r="EH145" i="16" s="1"/>
  <c r="H25" i="15"/>
  <c r="I25" i="15"/>
  <c r="J25" i="15"/>
  <c r="EI145" i="16" s="1"/>
  <c r="K25" i="15"/>
  <c r="L25" i="15"/>
  <c r="D25" i="33" s="1"/>
  <c r="M25" i="15"/>
  <c r="N25" i="15"/>
  <c r="Q25" i="15"/>
  <c r="R25" i="15"/>
  <c r="S25" i="15"/>
  <c r="U25" i="33" s="1"/>
  <c r="T25" i="15"/>
  <c r="U25" i="15"/>
  <c r="A26" i="15"/>
  <c r="A26" i="33" s="1"/>
  <c r="D26" i="15"/>
  <c r="EG146" i="16" s="1"/>
  <c r="E26" i="15"/>
  <c r="F26" i="15"/>
  <c r="G26" i="15"/>
  <c r="EH146" i="16" s="1"/>
  <c r="H26" i="15"/>
  <c r="I26" i="15"/>
  <c r="J26" i="15"/>
  <c r="EI146" i="16" s="1"/>
  <c r="K26" i="15"/>
  <c r="L26" i="15"/>
  <c r="D26" i="33" s="1"/>
  <c r="M26" i="15"/>
  <c r="N26" i="15"/>
  <c r="Q26" i="15"/>
  <c r="R26" i="15"/>
  <c r="S26" i="15"/>
  <c r="U26" i="33" s="1"/>
  <c r="T26" i="15"/>
  <c r="U26" i="15"/>
  <c r="A27" i="15"/>
  <c r="A27" i="33" s="1"/>
  <c r="D27" i="15"/>
  <c r="EG147" i="16" s="1"/>
  <c r="E27" i="15"/>
  <c r="F27" i="15"/>
  <c r="D27" i="26" s="1"/>
  <c r="G27" i="15"/>
  <c r="EH147" i="16" s="1"/>
  <c r="H27" i="15"/>
  <c r="I27" i="15"/>
  <c r="J27" i="15"/>
  <c r="EI147" i="16" s="1"/>
  <c r="K27" i="15"/>
  <c r="L27" i="15"/>
  <c r="D27" i="33" s="1"/>
  <c r="M27" i="15"/>
  <c r="N27" i="15"/>
  <c r="Q27" i="15"/>
  <c r="R27" i="15"/>
  <c r="S27" i="15"/>
  <c r="U27" i="33" s="1"/>
  <c r="T27" i="15"/>
  <c r="U27" i="15"/>
  <c r="A28" i="15"/>
  <c r="A28" i="33" s="1"/>
  <c r="D28" i="15"/>
  <c r="EG148" i="16" s="1"/>
  <c r="E28" i="15"/>
  <c r="F28" i="15"/>
  <c r="G28" i="15"/>
  <c r="EH148" i="16" s="1"/>
  <c r="H28" i="15"/>
  <c r="I28" i="15"/>
  <c r="J28" i="15"/>
  <c r="EI148" i="16" s="1"/>
  <c r="K28" i="15"/>
  <c r="L28" i="15"/>
  <c r="D28" i="33" s="1"/>
  <c r="M28" i="15"/>
  <c r="N28" i="15"/>
  <c r="Q28" i="15"/>
  <c r="R28" i="15"/>
  <c r="S28" i="15"/>
  <c r="U28" i="33" s="1"/>
  <c r="T28" i="15"/>
  <c r="U28" i="15"/>
  <c r="A29" i="15"/>
  <c r="A29" i="33" s="1"/>
  <c r="D29" i="15"/>
  <c r="EG149" i="16" s="1"/>
  <c r="E29" i="15"/>
  <c r="F29" i="15"/>
  <c r="D29" i="26" s="1"/>
  <c r="G29" i="15"/>
  <c r="EH149" i="16" s="1"/>
  <c r="H29" i="15"/>
  <c r="I29" i="15"/>
  <c r="J29" i="15"/>
  <c r="EI149" i="16" s="1"/>
  <c r="K29" i="15"/>
  <c r="L29" i="15"/>
  <c r="D29" i="33" s="1"/>
  <c r="M29" i="15"/>
  <c r="N29" i="15"/>
  <c r="Q29" i="15"/>
  <c r="R29" i="15"/>
  <c r="S29" i="15"/>
  <c r="U29" i="33" s="1"/>
  <c r="T29" i="15"/>
  <c r="U29" i="15"/>
  <c r="A30" i="15"/>
  <c r="A30" i="33" s="1"/>
  <c r="D30" i="15"/>
  <c r="EG150" i="16" s="1"/>
  <c r="E30" i="15"/>
  <c r="F30" i="15"/>
  <c r="G30" i="15"/>
  <c r="EH150" i="16" s="1"/>
  <c r="H30" i="15"/>
  <c r="I30" i="15"/>
  <c r="J30" i="15"/>
  <c r="EI150" i="16" s="1"/>
  <c r="K30" i="15"/>
  <c r="L30" i="15"/>
  <c r="D30" i="33" s="1"/>
  <c r="M30" i="15"/>
  <c r="N30" i="15"/>
  <c r="Q30" i="15"/>
  <c r="R30" i="15"/>
  <c r="S30" i="15"/>
  <c r="U30" i="33" s="1"/>
  <c r="T30" i="15"/>
  <c r="U30" i="15"/>
  <c r="A31" i="15"/>
  <c r="A31" i="33" s="1"/>
  <c r="D31" i="15"/>
  <c r="EG151" i="16" s="1"/>
  <c r="E31" i="15"/>
  <c r="F31" i="15"/>
  <c r="D31" i="26" s="1"/>
  <c r="G31" i="15"/>
  <c r="EH151" i="16" s="1"/>
  <c r="H31" i="15"/>
  <c r="I31" i="15"/>
  <c r="J31" i="15"/>
  <c r="EI151" i="16" s="1"/>
  <c r="K31" i="15"/>
  <c r="L31" i="15"/>
  <c r="D31" i="33" s="1"/>
  <c r="M31" i="15"/>
  <c r="N31" i="15"/>
  <c r="Q31" i="15"/>
  <c r="R31" i="15"/>
  <c r="S31" i="15"/>
  <c r="U31" i="33" s="1"/>
  <c r="T31" i="15"/>
  <c r="U31" i="15"/>
  <c r="A32" i="15"/>
  <c r="A32" i="33" s="1"/>
  <c r="D32" i="15"/>
  <c r="EG152" i="16" s="1"/>
  <c r="E32" i="15"/>
  <c r="F32" i="15"/>
  <c r="G32" i="15"/>
  <c r="EH152" i="16" s="1"/>
  <c r="H32" i="15"/>
  <c r="I32" i="15"/>
  <c r="J32" i="15"/>
  <c r="EI152" i="16" s="1"/>
  <c r="K32" i="15"/>
  <c r="L32" i="15"/>
  <c r="D32" i="33" s="1"/>
  <c r="M32" i="15"/>
  <c r="N32" i="15"/>
  <c r="Q32" i="15"/>
  <c r="R32" i="15"/>
  <c r="S32" i="15"/>
  <c r="U32" i="33" s="1"/>
  <c r="T32" i="15"/>
  <c r="U32" i="15"/>
  <c r="A33" i="15"/>
  <c r="A33" i="33" s="1"/>
  <c r="D33" i="15"/>
  <c r="EG153" i="16" s="1"/>
  <c r="E33" i="15"/>
  <c r="F33" i="15"/>
  <c r="D33" i="26" s="1"/>
  <c r="G33" i="15"/>
  <c r="EH153" i="16" s="1"/>
  <c r="H33" i="15"/>
  <c r="I33" i="15"/>
  <c r="J33" i="15"/>
  <c r="EI153" i="16" s="1"/>
  <c r="K33" i="15"/>
  <c r="L33" i="15"/>
  <c r="D33" i="33" s="1"/>
  <c r="M33" i="15"/>
  <c r="N33" i="15"/>
  <c r="Q33" i="15"/>
  <c r="R33" i="15"/>
  <c r="S33" i="15"/>
  <c r="U33" i="33" s="1"/>
  <c r="T33" i="15"/>
  <c r="U33" i="15"/>
  <c r="A34" i="15"/>
  <c r="A34" i="33" s="1"/>
  <c r="D34" i="15"/>
  <c r="EG154" i="16" s="1"/>
  <c r="E34" i="15"/>
  <c r="F34" i="15"/>
  <c r="G34" i="15"/>
  <c r="EH154" i="16" s="1"/>
  <c r="H34" i="15"/>
  <c r="I34" i="15"/>
  <c r="J34" i="15"/>
  <c r="EI154" i="16" s="1"/>
  <c r="K34" i="15"/>
  <c r="L34" i="15"/>
  <c r="D34" i="33" s="1"/>
  <c r="M34" i="15"/>
  <c r="N34" i="15"/>
  <c r="Q34" i="15"/>
  <c r="R34" i="15"/>
  <c r="S34" i="15"/>
  <c r="U34" i="33" s="1"/>
  <c r="T34" i="15"/>
  <c r="U34" i="15"/>
  <c r="A35" i="15"/>
  <c r="A35" i="33" s="1"/>
  <c r="D35" i="15"/>
  <c r="EG155" i="16" s="1"/>
  <c r="E35" i="15"/>
  <c r="F35" i="15"/>
  <c r="D35" i="26" s="1"/>
  <c r="G35" i="15"/>
  <c r="EH155" i="16" s="1"/>
  <c r="H35" i="15"/>
  <c r="I35" i="15"/>
  <c r="J35" i="15"/>
  <c r="EI155" i="16" s="1"/>
  <c r="K35" i="15"/>
  <c r="L35" i="15"/>
  <c r="D35" i="33" s="1"/>
  <c r="M35" i="15"/>
  <c r="N35" i="15"/>
  <c r="Q35" i="15"/>
  <c r="R35" i="15"/>
  <c r="S35" i="15"/>
  <c r="U35" i="33" s="1"/>
  <c r="T35" i="15"/>
  <c r="U35" i="15"/>
  <c r="A36" i="15"/>
  <c r="A36" i="33" s="1"/>
  <c r="D36" i="15"/>
  <c r="EG156" i="16" s="1"/>
  <c r="E36" i="15"/>
  <c r="F36" i="15"/>
  <c r="G36" i="15"/>
  <c r="EH156" i="16" s="1"/>
  <c r="H36" i="15"/>
  <c r="I36" i="15"/>
  <c r="J36" i="15"/>
  <c r="EI156" i="16" s="1"/>
  <c r="K36" i="15"/>
  <c r="L36" i="15"/>
  <c r="D36" i="33" s="1"/>
  <c r="M36" i="15"/>
  <c r="N36" i="15"/>
  <c r="Q36" i="15"/>
  <c r="R36" i="15"/>
  <c r="S36" i="15"/>
  <c r="U36" i="33" s="1"/>
  <c r="T36" i="15"/>
  <c r="U36" i="15"/>
  <c r="A37" i="15"/>
  <c r="A37" i="33" s="1"/>
  <c r="D37" i="15"/>
  <c r="EG157" i="16" s="1"/>
  <c r="E37" i="15"/>
  <c r="F37" i="15"/>
  <c r="D37" i="26" s="1"/>
  <c r="G37" i="15"/>
  <c r="EH157" i="16" s="1"/>
  <c r="H37" i="15"/>
  <c r="I37" i="15"/>
  <c r="J37" i="15"/>
  <c r="EI157" i="16" s="1"/>
  <c r="K37" i="15"/>
  <c r="L37" i="15"/>
  <c r="D37" i="33" s="1"/>
  <c r="M37" i="15"/>
  <c r="N37" i="15"/>
  <c r="Q37" i="15"/>
  <c r="R37" i="15"/>
  <c r="S37" i="15"/>
  <c r="U37" i="33" s="1"/>
  <c r="T37" i="15"/>
  <c r="U37" i="15"/>
  <c r="A38" i="15"/>
  <c r="A38" i="33" s="1"/>
  <c r="D38" i="15"/>
  <c r="EG158" i="16" s="1"/>
  <c r="E38" i="15"/>
  <c r="F38" i="15"/>
  <c r="G38" i="15"/>
  <c r="EH158" i="16" s="1"/>
  <c r="H38" i="15"/>
  <c r="I38" i="15"/>
  <c r="J38" i="15"/>
  <c r="EI158" i="16" s="1"/>
  <c r="K38" i="15"/>
  <c r="L38" i="15"/>
  <c r="D38" i="33" s="1"/>
  <c r="M38" i="15"/>
  <c r="N38" i="15"/>
  <c r="Q38" i="15"/>
  <c r="R38" i="15"/>
  <c r="S38" i="15"/>
  <c r="U38" i="33" s="1"/>
  <c r="T38" i="15"/>
  <c r="U38" i="15"/>
  <c r="A39" i="15"/>
  <c r="A39" i="33" s="1"/>
  <c r="D39" i="15"/>
  <c r="EG159" i="16" s="1"/>
  <c r="E39" i="15"/>
  <c r="F39" i="15"/>
  <c r="D39" i="26" s="1"/>
  <c r="G39" i="15"/>
  <c r="EH159" i="16" s="1"/>
  <c r="H39" i="15"/>
  <c r="I39" i="15"/>
  <c r="J39" i="15"/>
  <c r="EI159" i="16" s="1"/>
  <c r="K39" i="15"/>
  <c r="L39" i="15"/>
  <c r="D39" i="33" s="1"/>
  <c r="M39" i="15"/>
  <c r="N39" i="15"/>
  <c r="Q39" i="15"/>
  <c r="R39" i="15"/>
  <c r="S39" i="15"/>
  <c r="U39" i="33" s="1"/>
  <c r="T39" i="15"/>
  <c r="U39" i="15"/>
  <c r="A40" i="15"/>
  <c r="A40" i="33" s="1"/>
  <c r="D40" i="15"/>
  <c r="EG160" i="16" s="1"/>
  <c r="E40" i="15"/>
  <c r="F40" i="15"/>
  <c r="G40" i="15"/>
  <c r="EH160" i="16" s="1"/>
  <c r="H40" i="15"/>
  <c r="I40" i="15"/>
  <c r="J40" i="15"/>
  <c r="EI160" i="16" s="1"/>
  <c r="K40" i="15"/>
  <c r="L40" i="15"/>
  <c r="D40" i="33" s="1"/>
  <c r="M40" i="15"/>
  <c r="N40" i="15"/>
  <c r="Q40" i="15"/>
  <c r="R40" i="15"/>
  <c r="S40" i="15"/>
  <c r="U40" i="33" s="1"/>
  <c r="T40" i="15"/>
  <c r="U40" i="15"/>
  <c r="A41" i="15"/>
  <c r="A41" i="33" s="1"/>
  <c r="D41" i="15"/>
  <c r="EG161" i="16" s="1"/>
  <c r="E41" i="15"/>
  <c r="F41" i="15"/>
  <c r="D41" i="26" s="1"/>
  <c r="G41" i="15"/>
  <c r="EH161" i="16" s="1"/>
  <c r="H41" i="15"/>
  <c r="I41" i="15"/>
  <c r="J41" i="15"/>
  <c r="EI161" i="16" s="1"/>
  <c r="K41" i="15"/>
  <c r="L41" i="15"/>
  <c r="D41" i="33" s="1"/>
  <c r="M41" i="15"/>
  <c r="N41" i="15"/>
  <c r="Q41" i="15"/>
  <c r="R41" i="15"/>
  <c r="S41" i="15"/>
  <c r="U41" i="33" s="1"/>
  <c r="T41" i="15"/>
  <c r="U41" i="15"/>
  <c r="A42" i="15"/>
  <c r="A42" i="33" s="1"/>
  <c r="D42" i="15"/>
  <c r="EG162" i="16" s="1"/>
  <c r="E42" i="15"/>
  <c r="F42" i="15"/>
  <c r="G42" i="15"/>
  <c r="EH162" i="16" s="1"/>
  <c r="H42" i="15"/>
  <c r="I42" i="15"/>
  <c r="J42" i="15"/>
  <c r="EI162" i="16" s="1"/>
  <c r="K42" i="15"/>
  <c r="L42" i="15"/>
  <c r="D42" i="33" s="1"/>
  <c r="M42" i="15"/>
  <c r="N42" i="15"/>
  <c r="Q42" i="15"/>
  <c r="R42" i="15"/>
  <c r="S42" i="15"/>
  <c r="U42" i="33" s="1"/>
  <c r="T42" i="15"/>
  <c r="U42" i="15"/>
  <c r="A43" i="15"/>
  <c r="A43" i="33" s="1"/>
  <c r="D43" i="15"/>
  <c r="EG163" i="16" s="1"/>
  <c r="E43" i="15"/>
  <c r="F43" i="15"/>
  <c r="D43" i="26" s="1"/>
  <c r="G43" i="15"/>
  <c r="EH163" i="16" s="1"/>
  <c r="H43" i="15"/>
  <c r="I43" i="15"/>
  <c r="J43" i="15"/>
  <c r="EI163" i="16" s="1"/>
  <c r="K43" i="15"/>
  <c r="L43" i="15"/>
  <c r="D43" i="33" s="1"/>
  <c r="M43" i="15"/>
  <c r="N43" i="15"/>
  <c r="Q43" i="15"/>
  <c r="R43" i="15"/>
  <c r="S43" i="15"/>
  <c r="U43" i="33" s="1"/>
  <c r="T43" i="15"/>
  <c r="U43" i="15"/>
  <c r="A44" i="15"/>
  <c r="A44" i="33" s="1"/>
  <c r="D44" i="15"/>
  <c r="EG164" i="16" s="1"/>
  <c r="E44" i="15"/>
  <c r="F44" i="15"/>
  <c r="G44" i="15"/>
  <c r="EH164" i="16" s="1"/>
  <c r="H44" i="15"/>
  <c r="I44" i="15"/>
  <c r="J44" i="15"/>
  <c r="EI164" i="16" s="1"/>
  <c r="K44" i="15"/>
  <c r="L44" i="15"/>
  <c r="D44" i="33" s="1"/>
  <c r="M44" i="15"/>
  <c r="N44" i="15"/>
  <c r="Q44" i="15"/>
  <c r="R44" i="15"/>
  <c r="S44" i="15"/>
  <c r="U44" i="33" s="1"/>
  <c r="T44" i="15"/>
  <c r="U44" i="15"/>
  <c r="A45" i="15"/>
  <c r="A45" i="33" s="1"/>
  <c r="D45" i="15"/>
  <c r="EG165" i="16" s="1"/>
  <c r="E45" i="15"/>
  <c r="F45" i="15"/>
  <c r="D45" i="26" s="1"/>
  <c r="G45" i="15"/>
  <c r="EH165" i="16" s="1"/>
  <c r="H45" i="15"/>
  <c r="I45" i="15"/>
  <c r="J45" i="15"/>
  <c r="EI165" i="16" s="1"/>
  <c r="K45" i="15"/>
  <c r="L45" i="15"/>
  <c r="D45" i="33" s="1"/>
  <c r="M45" i="15"/>
  <c r="N45" i="15"/>
  <c r="Q45" i="15"/>
  <c r="R45" i="15"/>
  <c r="S45" i="15"/>
  <c r="U45" i="33" s="1"/>
  <c r="T45" i="15"/>
  <c r="U45" i="15"/>
  <c r="A46" i="15"/>
  <c r="A46" i="33" s="1"/>
  <c r="D46" i="15"/>
  <c r="EG166" i="16" s="1"/>
  <c r="E46" i="15"/>
  <c r="F46" i="15"/>
  <c r="G46" i="15"/>
  <c r="EH166" i="16" s="1"/>
  <c r="H46" i="15"/>
  <c r="I46" i="15"/>
  <c r="J46" i="15"/>
  <c r="EI166" i="16" s="1"/>
  <c r="K46" i="15"/>
  <c r="L46" i="15"/>
  <c r="D46" i="33" s="1"/>
  <c r="M46" i="15"/>
  <c r="N46" i="15"/>
  <c r="Q46" i="15"/>
  <c r="R46" i="15"/>
  <c r="S46" i="15"/>
  <c r="U46" i="33" s="1"/>
  <c r="T46" i="15"/>
  <c r="U46" i="15"/>
  <c r="A47" i="15"/>
  <c r="A47" i="33" s="1"/>
  <c r="D47" i="15"/>
  <c r="EG167" i="16" s="1"/>
  <c r="E47" i="15"/>
  <c r="F47" i="15"/>
  <c r="G47" i="15"/>
  <c r="EH167" i="16" s="1"/>
  <c r="H47" i="15"/>
  <c r="I47" i="15"/>
  <c r="J47" i="15"/>
  <c r="EI167" i="16" s="1"/>
  <c r="K47" i="15"/>
  <c r="L47" i="15"/>
  <c r="D47" i="33" s="1"/>
  <c r="M47" i="15"/>
  <c r="N47" i="15"/>
  <c r="Q47" i="15"/>
  <c r="R47" i="15"/>
  <c r="S47" i="15"/>
  <c r="U47" i="33" s="1"/>
  <c r="T47" i="15"/>
  <c r="U47" i="15"/>
  <c r="A48" i="15"/>
  <c r="A48" i="33" s="1"/>
  <c r="D48" i="15"/>
  <c r="EG168" i="16" s="1"/>
  <c r="E48" i="15"/>
  <c r="F48" i="15"/>
  <c r="G48" i="15"/>
  <c r="EH168" i="16" s="1"/>
  <c r="H48" i="15"/>
  <c r="I48" i="15"/>
  <c r="J48" i="15"/>
  <c r="EI168" i="16" s="1"/>
  <c r="K48" i="15"/>
  <c r="L48" i="15"/>
  <c r="D48" i="33" s="1"/>
  <c r="M48" i="15"/>
  <c r="N48" i="15"/>
  <c r="Q48" i="15"/>
  <c r="R48" i="15"/>
  <c r="S48" i="15"/>
  <c r="U48" i="33" s="1"/>
  <c r="T48" i="15"/>
  <c r="U48" i="15"/>
  <c r="A49" i="15"/>
  <c r="A49" i="33" s="1"/>
  <c r="D49" i="15"/>
  <c r="EG169" i="16" s="1"/>
  <c r="E49" i="15"/>
  <c r="F49" i="15"/>
  <c r="G49" i="15"/>
  <c r="EH169" i="16" s="1"/>
  <c r="H49" i="15"/>
  <c r="I49" i="15"/>
  <c r="J49" i="15"/>
  <c r="EI169" i="16" s="1"/>
  <c r="K49" i="15"/>
  <c r="L49" i="15"/>
  <c r="D49" i="33" s="1"/>
  <c r="M49" i="15"/>
  <c r="N49" i="15"/>
  <c r="Q49" i="15"/>
  <c r="R49" i="15"/>
  <c r="S49" i="15"/>
  <c r="U49" i="33" s="1"/>
  <c r="T49" i="15"/>
  <c r="U49" i="15"/>
  <c r="A50" i="15"/>
  <c r="A50" i="33" s="1"/>
  <c r="D50" i="15"/>
  <c r="EG170" i="16" s="1"/>
  <c r="E50" i="15"/>
  <c r="F50" i="15"/>
  <c r="G50" i="15"/>
  <c r="EH170" i="16" s="1"/>
  <c r="H50" i="15"/>
  <c r="I50" i="15"/>
  <c r="J50" i="15"/>
  <c r="EI170" i="16" s="1"/>
  <c r="K50" i="15"/>
  <c r="L50" i="15"/>
  <c r="D50" i="33" s="1"/>
  <c r="M50" i="15"/>
  <c r="N50" i="15"/>
  <c r="Q50" i="15"/>
  <c r="R50" i="15"/>
  <c r="S50" i="15"/>
  <c r="U50" i="33" s="1"/>
  <c r="T50" i="15"/>
  <c r="U50" i="15"/>
  <c r="A51" i="15"/>
  <c r="A51" i="33" s="1"/>
  <c r="D51" i="15"/>
  <c r="EG171" i="16" s="1"/>
  <c r="E51" i="15"/>
  <c r="F51" i="15"/>
  <c r="G51" i="15"/>
  <c r="EH171" i="16" s="1"/>
  <c r="H51" i="15"/>
  <c r="I51" i="15"/>
  <c r="J51" i="15"/>
  <c r="EI171" i="16" s="1"/>
  <c r="K51" i="15"/>
  <c r="L51" i="15"/>
  <c r="D51" i="33" s="1"/>
  <c r="M51" i="15"/>
  <c r="N51" i="15"/>
  <c r="Q51" i="15"/>
  <c r="R51" i="15"/>
  <c r="S51" i="15"/>
  <c r="U51" i="33" s="1"/>
  <c r="T51" i="15"/>
  <c r="U51" i="15"/>
  <c r="A52" i="15"/>
  <c r="A52" i="33" s="1"/>
  <c r="D52" i="15"/>
  <c r="EG172" i="16" s="1"/>
  <c r="E52" i="15"/>
  <c r="F52" i="15"/>
  <c r="G52" i="15"/>
  <c r="EH172" i="16" s="1"/>
  <c r="H52" i="15"/>
  <c r="I52" i="15"/>
  <c r="J52" i="15"/>
  <c r="EI172" i="16" s="1"/>
  <c r="K52" i="15"/>
  <c r="L52" i="15"/>
  <c r="D52" i="33" s="1"/>
  <c r="M52" i="15"/>
  <c r="N52" i="15"/>
  <c r="Q52" i="15"/>
  <c r="R52" i="15"/>
  <c r="S52" i="15"/>
  <c r="U52" i="33" s="1"/>
  <c r="T52" i="15"/>
  <c r="U52" i="15"/>
  <c r="A53" i="15"/>
  <c r="A53" i="33" s="1"/>
  <c r="D53" i="15"/>
  <c r="EG173" i="16" s="1"/>
  <c r="E53" i="15"/>
  <c r="F53" i="15"/>
  <c r="G53" i="15"/>
  <c r="EH173" i="16" s="1"/>
  <c r="H53" i="15"/>
  <c r="I53" i="15"/>
  <c r="J53" i="15"/>
  <c r="EI173" i="16" s="1"/>
  <c r="K53" i="15"/>
  <c r="L53" i="15"/>
  <c r="D53" i="33" s="1"/>
  <c r="M53" i="15"/>
  <c r="N53" i="15"/>
  <c r="Q53" i="15"/>
  <c r="R53" i="15"/>
  <c r="S53" i="15"/>
  <c r="U53" i="33" s="1"/>
  <c r="T53" i="15"/>
  <c r="U53" i="15"/>
  <c r="A54" i="15"/>
  <c r="A54" i="33" s="1"/>
  <c r="D54" i="15"/>
  <c r="EG174" i="16" s="1"/>
  <c r="E54" i="15"/>
  <c r="F54" i="15"/>
  <c r="G54" i="15"/>
  <c r="EH174" i="16" s="1"/>
  <c r="H54" i="15"/>
  <c r="I54" i="15"/>
  <c r="J54" i="15"/>
  <c r="EI174" i="16" s="1"/>
  <c r="K54" i="15"/>
  <c r="L54" i="15"/>
  <c r="D54" i="33" s="1"/>
  <c r="M54" i="15"/>
  <c r="N54" i="15"/>
  <c r="Q54" i="15"/>
  <c r="R54" i="15"/>
  <c r="S54" i="15"/>
  <c r="U54" i="33" s="1"/>
  <c r="T54" i="15"/>
  <c r="U54" i="15"/>
  <c r="A55" i="15"/>
  <c r="A55" i="33" s="1"/>
  <c r="D55" i="15"/>
  <c r="EG175" i="16" s="1"/>
  <c r="E55" i="15"/>
  <c r="F55" i="15"/>
  <c r="G55" i="15"/>
  <c r="EH175" i="16" s="1"/>
  <c r="H55" i="15"/>
  <c r="I55" i="15"/>
  <c r="J55" i="15"/>
  <c r="EI175" i="16" s="1"/>
  <c r="K55" i="15"/>
  <c r="L55" i="15"/>
  <c r="D55" i="33" s="1"/>
  <c r="M55" i="15"/>
  <c r="N55" i="15"/>
  <c r="Q55" i="15"/>
  <c r="R55" i="15"/>
  <c r="S55" i="15"/>
  <c r="U55" i="33" s="1"/>
  <c r="T55" i="15"/>
  <c r="U55" i="15"/>
  <c r="A56" i="15"/>
  <c r="A56" i="33" s="1"/>
  <c r="D56" i="15"/>
  <c r="EG176" i="16" s="1"/>
  <c r="E56" i="15"/>
  <c r="F56" i="15"/>
  <c r="G56" i="15"/>
  <c r="EH176" i="16" s="1"/>
  <c r="H56" i="15"/>
  <c r="I56" i="15"/>
  <c r="J56" i="15"/>
  <c r="EI176" i="16" s="1"/>
  <c r="K56" i="15"/>
  <c r="L56" i="15"/>
  <c r="D56" i="33" s="1"/>
  <c r="M56" i="15"/>
  <c r="N56" i="15"/>
  <c r="Q56" i="15"/>
  <c r="R56" i="15"/>
  <c r="S56" i="15"/>
  <c r="U56" i="33" s="1"/>
  <c r="T56" i="15"/>
  <c r="U56" i="15"/>
  <c r="A57" i="15"/>
  <c r="A57" i="33" s="1"/>
  <c r="D57" i="15"/>
  <c r="EG177" i="16" s="1"/>
  <c r="E57" i="15"/>
  <c r="F57" i="15"/>
  <c r="G57" i="15"/>
  <c r="EH177" i="16" s="1"/>
  <c r="H57" i="15"/>
  <c r="I57" i="15"/>
  <c r="J57" i="15"/>
  <c r="EI177" i="16" s="1"/>
  <c r="K57" i="15"/>
  <c r="L57" i="15"/>
  <c r="D57" i="33" s="1"/>
  <c r="M57" i="15"/>
  <c r="N57" i="15"/>
  <c r="Q57" i="15"/>
  <c r="R57" i="15"/>
  <c r="S57" i="15"/>
  <c r="U57" i="33" s="1"/>
  <c r="T57" i="15"/>
  <c r="U57" i="15"/>
  <c r="A58" i="15"/>
  <c r="A58" i="33" s="1"/>
  <c r="D58" i="15"/>
  <c r="EG178" i="16" s="1"/>
  <c r="E58" i="15"/>
  <c r="F58" i="15"/>
  <c r="G58" i="15"/>
  <c r="EH178" i="16" s="1"/>
  <c r="H58" i="15"/>
  <c r="I58" i="15"/>
  <c r="J58" i="15"/>
  <c r="EI178" i="16" s="1"/>
  <c r="K58" i="15"/>
  <c r="L58" i="15"/>
  <c r="D58" i="33" s="1"/>
  <c r="M58" i="15"/>
  <c r="N58" i="15"/>
  <c r="Q58" i="15"/>
  <c r="R58" i="15"/>
  <c r="S58" i="15"/>
  <c r="U58" i="33" s="1"/>
  <c r="T58" i="15"/>
  <c r="U58" i="15"/>
  <c r="A59" i="15"/>
  <c r="A59" i="33" s="1"/>
  <c r="D59" i="15"/>
  <c r="EG179" i="16" s="1"/>
  <c r="E59" i="15"/>
  <c r="F59" i="15"/>
  <c r="G59" i="15"/>
  <c r="EH179" i="16" s="1"/>
  <c r="H59" i="15"/>
  <c r="I59" i="15"/>
  <c r="J59" i="15"/>
  <c r="EI179" i="16" s="1"/>
  <c r="K59" i="15"/>
  <c r="L59" i="15"/>
  <c r="D59" i="33" s="1"/>
  <c r="M59" i="15"/>
  <c r="N59" i="15"/>
  <c r="Q59" i="15"/>
  <c r="R59" i="15"/>
  <c r="S59" i="15"/>
  <c r="U59" i="33" s="1"/>
  <c r="T59" i="15"/>
  <c r="U59" i="15"/>
  <c r="A60" i="15"/>
  <c r="A60" i="33" s="1"/>
  <c r="D60" i="15"/>
  <c r="EG180" i="16" s="1"/>
  <c r="E60" i="15"/>
  <c r="F60" i="15"/>
  <c r="G60" i="15"/>
  <c r="EH180" i="16" s="1"/>
  <c r="H60" i="15"/>
  <c r="I60" i="15"/>
  <c r="J60" i="15"/>
  <c r="EI180" i="16" s="1"/>
  <c r="K60" i="15"/>
  <c r="L60" i="15"/>
  <c r="D60" i="33" s="1"/>
  <c r="M60" i="15"/>
  <c r="N60" i="15"/>
  <c r="Q60" i="15"/>
  <c r="R60" i="15"/>
  <c r="S60" i="15"/>
  <c r="U60" i="33" s="1"/>
  <c r="T60" i="15"/>
  <c r="U60" i="15"/>
  <c r="A61" i="15"/>
  <c r="A61" i="33" s="1"/>
  <c r="D61" i="15"/>
  <c r="EG181" i="16" s="1"/>
  <c r="E61" i="15"/>
  <c r="F61" i="15"/>
  <c r="G61" i="15"/>
  <c r="EH181" i="16" s="1"/>
  <c r="H61" i="15"/>
  <c r="I61" i="15"/>
  <c r="J61" i="15"/>
  <c r="EI181" i="16" s="1"/>
  <c r="K61" i="15"/>
  <c r="L61" i="15"/>
  <c r="D61" i="33" s="1"/>
  <c r="M61" i="15"/>
  <c r="N61" i="15"/>
  <c r="Q61" i="15"/>
  <c r="R61" i="15"/>
  <c r="S61" i="15"/>
  <c r="U61" i="33" s="1"/>
  <c r="T61" i="15"/>
  <c r="U61" i="15"/>
  <c r="A62" i="15"/>
  <c r="A62" i="33" s="1"/>
  <c r="D62" i="15"/>
  <c r="EG182" i="16" s="1"/>
  <c r="E62" i="15"/>
  <c r="F62" i="15"/>
  <c r="G62" i="15"/>
  <c r="EH182" i="16" s="1"/>
  <c r="H62" i="15"/>
  <c r="I62" i="15"/>
  <c r="J62" i="15"/>
  <c r="EI182" i="16" s="1"/>
  <c r="K62" i="15"/>
  <c r="L62" i="15"/>
  <c r="D62" i="33" s="1"/>
  <c r="M62" i="15"/>
  <c r="N62" i="15"/>
  <c r="Q62" i="15"/>
  <c r="R62" i="15"/>
  <c r="S62" i="15"/>
  <c r="U62" i="33" s="1"/>
  <c r="T62" i="15"/>
  <c r="U62" i="15"/>
  <c r="A63" i="15"/>
  <c r="A63" i="33" s="1"/>
  <c r="D63" i="15"/>
  <c r="EG183" i="16" s="1"/>
  <c r="E63" i="15"/>
  <c r="F63" i="15"/>
  <c r="G63" i="15"/>
  <c r="EH183" i="16" s="1"/>
  <c r="H63" i="15"/>
  <c r="I63" i="15"/>
  <c r="J63" i="15"/>
  <c r="EI183" i="16" s="1"/>
  <c r="K63" i="15"/>
  <c r="L63" i="15"/>
  <c r="D63" i="33" s="1"/>
  <c r="M63" i="15"/>
  <c r="N63" i="15"/>
  <c r="Q63" i="15"/>
  <c r="R63" i="15"/>
  <c r="S63" i="15"/>
  <c r="U63" i="33" s="1"/>
  <c r="T63" i="15"/>
  <c r="U63" i="15"/>
  <c r="A64" i="15"/>
  <c r="A64" i="33" s="1"/>
  <c r="D64" i="15"/>
  <c r="EG184" i="16" s="1"/>
  <c r="E64" i="15"/>
  <c r="F64" i="15"/>
  <c r="G64" i="15"/>
  <c r="EH184" i="16" s="1"/>
  <c r="H64" i="15"/>
  <c r="I64" i="15"/>
  <c r="J64" i="15"/>
  <c r="EI184" i="16" s="1"/>
  <c r="K64" i="15"/>
  <c r="L64" i="15"/>
  <c r="D64" i="33" s="1"/>
  <c r="M64" i="15"/>
  <c r="N64" i="15"/>
  <c r="Q64" i="15"/>
  <c r="R64" i="15"/>
  <c r="S64" i="15"/>
  <c r="U64" i="33" s="1"/>
  <c r="T64" i="15"/>
  <c r="U64" i="15"/>
  <c r="A65" i="15"/>
  <c r="A65" i="33" s="1"/>
  <c r="D65" i="15"/>
  <c r="EG185" i="16" s="1"/>
  <c r="E65" i="15"/>
  <c r="F65" i="15"/>
  <c r="G65" i="15"/>
  <c r="EH185" i="16" s="1"/>
  <c r="H65" i="15"/>
  <c r="I65" i="15"/>
  <c r="J65" i="15"/>
  <c r="EI185" i="16" s="1"/>
  <c r="K65" i="15"/>
  <c r="L65" i="15"/>
  <c r="D65" i="33" s="1"/>
  <c r="M65" i="15"/>
  <c r="N65" i="15"/>
  <c r="Q65" i="15"/>
  <c r="R65" i="15"/>
  <c r="S65" i="15"/>
  <c r="U65" i="33" s="1"/>
  <c r="T65" i="15"/>
  <c r="U65" i="15"/>
  <c r="A66" i="15"/>
  <c r="A66" i="33" s="1"/>
  <c r="D66" i="15"/>
  <c r="EG186" i="16" s="1"/>
  <c r="E66" i="15"/>
  <c r="F66" i="15"/>
  <c r="G66" i="15"/>
  <c r="EH186" i="16" s="1"/>
  <c r="H66" i="15"/>
  <c r="I66" i="15"/>
  <c r="J66" i="15"/>
  <c r="EI186" i="16" s="1"/>
  <c r="K66" i="15"/>
  <c r="L66" i="15"/>
  <c r="D66" i="33" s="1"/>
  <c r="M66" i="15"/>
  <c r="N66" i="15"/>
  <c r="Q66" i="15"/>
  <c r="R66" i="15"/>
  <c r="S66" i="15"/>
  <c r="U66" i="33" s="1"/>
  <c r="T66" i="15"/>
  <c r="U66" i="15"/>
  <c r="A67" i="15"/>
  <c r="A67" i="33" s="1"/>
  <c r="D67" i="15"/>
  <c r="EG187" i="16" s="1"/>
  <c r="E67" i="15"/>
  <c r="F67" i="15"/>
  <c r="G67" i="15"/>
  <c r="EH187" i="16" s="1"/>
  <c r="H67" i="15"/>
  <c r="I67" i="15"/>
  <c r="J67" i="15"/>
  <c r="EI187" i="16" s="1"/>
  <c r="K67" i="15"/>
  <c r="L67" i="15"/>
  <c r="D67" i="33" s="1"/>
  <c r="M67" i="15"/>
  <c r="N67" i="15"/>
  <c r="Q67" i="15"/>
  <c r="R67" i="15"/>
  <c r="S67" i="15"/>
  <c r="U67" i="33" s="1"/>
  <c r="T67" i="15"/>
  <c r="U67" i="15"/>
  <c r="A68" i="15"/>
  <c r="A68" i="33" s="1"/>
  <c r="D68" i="15"/>
  <c r="EG188" i="16" s="1"/>
  <c r="E68" i="15"/>
  <c r="F68" i="15"/>
  <c r="G68" i="15"/>
  <c r="EH188" i="16" s="1"/>
  <c r="H68" i="15"/>
  <c r="I68" i="15"/>
  <c r="J68" i="15"/>
  <c r="EI188" i="16" s="1"/>
  <c r="K68" i="15"/>
  <c r="L68" i="15"/>
  <c r="D68" i="33" s="1"/>
  <c r="M68" i="15"/>
  <c r="N68" i="15"/>
  <c r="Q68" i="15"/>
  <c r="R68" i="15"/>
  <c r="S68" i="15"/>
  <c r="U68" i="33" s="1"/>
  <c r="T68" i="15"/>
  <c r="U68" i="15"/>
  <c r="A69" i="15"/>
  <c r="A69" i="33" s="1"/>
  <c r="D69" i="15"/>
  <c r="EG189" i="16" s="1"/>
  <c r="E69" i="15"/>
  <c r="F69" i="15"/>
  <c r="G69" i="15"/>
  <c r="EH189" i="16" s="1"/>
  <c r="H69" i="15"/>
  <c r="I69" i="15"/>
  <c r="J69" i="15"/>
  <c r="EI189" i="16" s="1"/>
  <c r="K69" i="15"/>
  <c r="L69" i="15"/>
  <c r="D69" i="33" s="1"/>
  <c r="M69" i="15"/>
  <c r="N69" i="15"/>
  <c r="Q69" i="15"/>
  <c r="R69" i="15"/>
  <c r="S69" i="15"/>
  <c r="U69" i="33" s="1"/>
  <c r="T69" i="15"/>
  <c r="U69" i="15"/>
  <c r="A70" i="15"/>
  <c r="A70" i="33" s="1"/>
  <c r="D70" i="15"/>
  <c r="EG190" i="16" s="1"/>
  <c r="E70" i="15"/>
  <c r="F70" i="15"/>
  <c r="G70" i="15"/>
  <c r="EH190" i="16" s="1"/>
  <c r="H70" i="15"/>
  <c r="I70" i="15"/>
  <c r="J70" i="15"/>
  <c r="EI190" i="16" s="1"/>
  <c r="K70" i="15"/>
  <c r="L70" i="15"/>
  <c r="D70" i="33" s="1"/>
  <c r="M70" i="15"/>
  <c r="N70" i="15"/>
  <c r="Q70" i="15"/>
  <c r="R70" i="15"/>
  <c r="S70" i="15"/>
  <c r="U70" i="33" s="1"/>
  <c r="T70" i="15"/>
  <c r="U70" i="15"/>
  <c r="A71" i="15"/>
  <c r="A71" i="33" s="1"/>
  <c r="D71" i="15"/>
  <c r="EG191" i="16" s="1"/>
  <c r="E71" i="15"/>
  <c r="F71" i="15"/>
  <c r="G71" i="15"/>
  <c r="EH191" i="16" s="1"/>
  <c r="H71" i="15"/>
  <c r="I71" i="15"/>
  <c r="J71" i="15"/>
  <c r="EI191" i="16" s="1"/>
  <c r="K71" i="15"/>
  <c r="L71" i="15"/>
  <c r="D71" i="33" s="1"/>
  <c r="M71" i="15"/>
  <c r="N71" i="15"/>
  <c r="Q71" i="15"/>
  <c r="R71" i="15"/>
  <c r="S71" i="15"/>
  <c r="U71" i="33" s="1"/>
  <c r="T71" i="15"/>
  <c r="U71" i="15"/>
  <c r="A72" i="15"/>
  <c r="A72" i="33" s="1"/>
  <c r="D72" i="15"/>
  <c r="EG192" i="16" s="1"/>
  <c r="E72" i="15"/>
  <c r="F72" i="15"/>
  <c r="G72" i="15"/>
  <c r="EH192" i="16" s="1"/>
  <c r="H72" i="15"/>
  <c r="I72" i="15"/>
  <c r="J72" i="15"/>
  <c r="EI192" i="16" s="1"/>
  <c r="K72" i="15"/>
  <c r="L72" i="15"/>
  <c r="D72" i="33" s="1"/>
  <c r="M72" i="15"/>
  <c r="N72" i="15"/>
  <c r="Q72" i="15"/>
  <c r="R72" i="15"/>
  <c r="S72" i="15"/>
  <c r="U72" i="33" s="1"/>
  <c r="T72" i="15"/>
  <c r="U72" i="15"/>
  <c r="A73" i="15"/>
  <c r="A73" i="33" s="1"/>
  <c r="D73" i="15"/>
  <c r="EG193" i="16" s="1"/>
  <c r="E73" i="15"/>
  <c r="F73" i="15"/>
  <c r="G73" i="15"/>
  <c r="EH193" i="16" s="1"/>
  <c r="H73" i="15"/>
  <c r="I73" i="15"/>
  <c r="J73" i="15"/>
  <c r="EI193" i="16" s="1"/>
  <c r="K73" i="15"/>
  <c r="L73" i="15"/>
  <c r="D73" i="33" s="1"/>
  <c r="M73" i="15"/>
  <c r="N73" i="15"/>
  <c r="Q73" i="15"/>
  <c r="R73" i="15"/>
  <c r="S73" i="15"/>
  <c r="U73" i="33" s="1"/>
  <c r="T73" i="15"/>
  <c r="U73" i="15"/>
  <c r="A74" i="15"/>
  <c r="A74" i="33" s="1"/>
  <c r="E74" i="15"/>
  <c r="F74" i="15"/>
  <c r="G74" i="15"/>
  <c r="EH194" i="16" s="1"/>
  <c r="H74" i="15"/>
  <c r="I74" i="15"/>
  <c r="J74" i="15"/>
  <c r="EI194" i="16" s="1"/>
  <c r="K74" i="15"/>
  <c r="L74" i="15"/>
  <c r="D74" i="33" s="1"/>
  <c r="M74" i="15"/>
  <c r="N74" i="15"/>
  <c r="Q74" i="15"/>
  <c r="R74" i="15"/>
  <c r="S74" i="15"/>
  <c r="U74" i="33" s="1"/>
  <c r="T74" i="15"/>
  <c r="U74" i="15"/>
  <c r="A75" i="15"/>
  <c r="A75" i="33" s="1"/>
  <c r="E75" i="15"/>
  <c r="F75" i="15"/>
  <c r="G75" i="15"/>
  <c r="EH195" i="16" s="1"/>
  <c r="H75" i="15"/>
  <c r="I75" i="15"/>
  <c r="J75" i="15"/>
  <c r="EI195" i="16" s="1"/>
  <c r="K75" i="15"/>
  <c r="L75" i="15"/>
  <c r="D75" i="33" s="1"/>
  <c r="M75" i="15"/>
  <c r="N75" i="15"/>
  <c r="Q75" i="15"/>
  <c r="R75" i="15"/>
  <c r="S75" i="15"/>
  <c r="U75" i="33" s="1"/>
  <c r="T75" i="15"/>
  <c r="U75" i="15"/>
  <c r="A76" i="15"/>
  <c r="A76" i="33" s="1"/>
  <c r="E76" i="15"/>
  <c r="F76" i="15"/>
  <c r="G76" i="15"/>
  <c r="EH196" i="16" s="1"/>
  <c r="H76" i="15"/>
  <c r="I76" i="15"/>
  <c r="J76" i="15"/>
  <c r="EI196" i="16" s="1"/>
  <c r="K76" i="15"/>
  <c r="L76" i="15"/>
  <c r="D76" i="33" s="1"/>
  <c r="M76" i="15"/>
  <c r="N76" i="15"/>
  <c r="Q76" i="15"/>
  <c r="R76" i="15"/>
  <c r="S76" i="15"/>
  <c r="U76" i="33" s="1"/>
  <c r="T76" i="15"/>
  <c r="U76" i="15"/>
  <c r="A77" i="15"/>
  <c r="A77" i="33" s="1"/>
  <c r="E77" i="15"/>
  <c r="F77" i="15"/>
  <c r="G77" i="15"/>
  <c r="EH197" i="16" s="1"/>
  <c r="H77" i="15"/>
  <c r="I77" i="15"/>
  <c r="J77" i="15"/>
  <c r="EI197" i="16" s="1"/>
  <c r="K77" i="15"/>
  <c r="L77" i="15"/>
  <c r="D77" i="33" s="1"/>
  <c r="M77" i="15"/>
  <c r="N77" i="15"/>
  <c r="Q77" i="15"/>
  <c r="R77" i="15"/>
  <c r="S77" i="15"/>
  <c r="U77" i="33" s="1"/>
  <c r="T77" i="15"/>
  <c r="U77" i="15"/>
  <c r="A78" i="15"/>
  <c r="A78" i="33" s="1"/>
  <c r="E78" i="15"/>
  <c r="F78" i="15"/>
  <c r="G78" i="15"/>
  <c r="EH198" i="16" s="1"/>
  <c r="H78" i="15"/>
  <c r="I78" i="15"/>
  <c r="J78" i="15"/>
  <c r="EI198" i="16" s="1"/>
  <c r="K78" i="15"/>
  <c r="L78" i="15"/>
  <c r="D78" i="33" s="1"/>
  <c r="M78" i="15"/>
  <c r="N78" i="15"/>
  <c r="Q78" i="15"/>
  <c r="R78" i="15"/>
  <c r="S78" i="15"/>
  <c r="U78" i="33" s="1"/>
  <c r="T78" i="15"/>
  <c r="U78" i="15"/>
  <c r="A79" i="15"/>
  <c r="A79" i="33" s="1"/>
  <c r="E79" i="15"/>
  <c r="F79" i="15"/>
  <c r="G79" i="15"/>
  <c r="EH199" i="16" s="1"/>
  <c r="H79" i="15"/>
  <c r="I79" i="15"/>
  <c r="J79" i="15"/>
  <c r="EI199" i="16" s="1"/>
  <c r="K79" i="15"/>
  <c r="L79" i="15"/>
  <c r="D79" i="33" s="1"/>
  <c r="M79" i="15"/>
  <c r="N79" i="15"/>
  <c r="Q79" i="15"/>
  <c r="R79" i="15"/>
  <c r="S79" i="15"/>
  <c r="U79" i="33" s="1"/>
  <c r="T79" i="15"/>
  <c r="U79" i="15"/>
  <c r="A80" i="15"/>
  <c r="A80" i="33" s="1"/>
  <c r="E80" i="15"/>
  <c r="F80" i="15"/>
  <c r="G80" i="15"/>
  <c r="EH200" i="16" s="1"/>
  <c r="H80" i="15"/>
  <c r="I80" i="15"/>
  <c r="J80" i="15"/>
  <c r="EI200" i="16" s="1"/>
  <c r="K80" i="15"/>
  <c r="L80" i="15"/>
  <c r="D80" i="33" s="1"/>
  <c r="M80" i="15"/>
  <c r="N80" i="15"/>
  <c r="Q80" i="15"/>
  <c r="R80" i="15"/>
  <c r="S80" i="15"/>
  <c r="U80" i="33" s="1"/>
  <c r="T80" i="15"/>
  <c r="U80" i="15"/>
  <c r="A81" i="15"/>
  <c r="A81" i="33" s="1"/>
  <c r="E81" i="15"/>
  <c r="F81" i="15"/>
  <c r="G81" i="15"/>
  <c r="EH201" i="16" s="1"/>
  <c r="H81" i="15"/>
  <c r="I81" i="15"/>
  <c r="J81" i="15"/>
  <c r="EI201" i="16" s="1"/>
  <c r="K81" i="15"/>
  <c r="L81" i="15"/>
  <c r="D81" i="33" s="1"/>
  <c r="M81" i="15"/>
  <c r="N81" i="15"/>
  <c r="Q81" i="15"/>
  <c r="R81" i="15"/>
  <c r="S81" i="15"/>
  <c r="U81" i="33" s="1"/>
  <c r="T81" i="15"/>
  <c r="U81" i="15"/>
  <c r="A82" i="15"/>
  <c r="A82" i="33" s="1"/>
  <c r="E82" i="15"/>
  <c r="F82" i="15"/>
  <c r="G82" i="15"/>
  <c r="EH202" i="16" s="1"/>
  <c r="H82" i="15"/>
  <c r="I82" i="15"/>
  <c r="J82" i="15"/>
  <c r="EI202" i="16" s="1"/>
  <c r="K82" i="15"/>
  <c r="L82" i="15"/>
  <c r="D82" i="33" s="1"/>
  <c r="M82" i="15"/>
  <c r="N82" i="15"/>
  <c r="Q82" i="15"/>
  <c r="R82" i="15"/>
  <c r="S82" i="15"/>
  <c r="U82" i="33" s="1"/>
  <c r="T82" i="15"/>
  <c r="U82" i="15"/>
  <c r="A83" i="15"/>
  <c r="A83" i="33" s="1"/>
  <c r="E83" i="15"/>
  <c r="F83" i="15"/>
  <c r="G83" i="15"/>
  <c r="EH203" i="16" s="1"/>
  <c r="H83" i="15"/>
  <c r="I83" i="15"/>
  <c r="J83" i="15"/>
  <c r="EI203" i="16" s="1"/>
  <c r="K83" i="15"/>
  <c r="L83" i="15"/>
  <c r="D83" i="33" s="1"/>
  <c r="M83" i="15"/>
  <c r="N83" i="15"/>
  <c r="Q83" i="15"/>
  <c r="R83" i="15"/>
  <c r="S83" i="15"/>
  <c r="U83" i="33" s="1"/>
  <c r="T83" i="15"/>
  <c r="U83" i="15"/>
  <c r="A84" i="15"/>
  <c r="A84" i="33" s="1"/>
  <c r="E84" i="15"/>
  <c r="F84" i="15"/>
  <c r="G84" i="15"/>
  <c r="EH204" i="16" s="1"/>
  <c r="H84" i="15"/>
  <c r="I84" i="15"/>
  <c r="J84" i="15"/>
  <c r="EI204" i="16" s="1"/>
  <c r="K84" i="15"/>
  <c r="L84" i="15"/>
  <c r="D84" i="33" s="1"/>
  <c r="M84" i="15"/>
  <c r="N84" i="15"/>
  <c r="Q84" i="15"/>
  <c r="R84" i="15"/>
  <c r="S84" i="15"/>
  <c r="U84" i="33" s="1"/>
  <c r="T84" i="15"/>
  <c r="U84" i="15"/>
  <c r="A85" i="15"/>
  <c r="A85" i="33" s="1"/>
  <c r="E85" i="15"/>
  <c r="F85" i="15"/>
  <c r="G85" i="15"/>
  <c r="EH205" i="16" s="1"/>
  <c r="H85" i="15"/>
  <c r="I85" i="15"/>
  <c r="J85" i="15"/>
  <c r="EI205" i="16" s="1"/>
  <c r="K85" i="15"/>
  <c r="L85" i="15"/>
  <c r="D85" i="33" s="1"/>
  <c r="M85" i="15"/>
  <c r="N85" i="15"/>
  <c r="Q85" i="15"/>
  <c r="R85" i="15"/>
  <c r="S85" i="15"/>
  <c r="U85" i="33" s="1"/>
  <c r="T85" i="15"/>
  <c r="U85" i="15"/>
  <c r="A86" i="15"/>
  <c r="A86" i="33" s="1"/>
  <c r="E86" i="15"/>
  <c r="F86" i="15"/>
  <c r="G86" i="15"/>
  <c r="EH206" i="16" s="1"/>
  <c r="H86" i="15"/>
  <c r="I86" i="15"/>
  <c r="J86" i="15"/>
  <c r="EI206" i="16" s="1"/>
  <c r="K86" i="15"/>
  <c r="L86" i="15"/>
  <c r="D86" i="33" s="1"/>
  <c r="M86" i="15"/>
  <c r="N86" i="15"/>
  <c r="Q86" i="15"/>
  <c r="R86" i="15"/>
  <c r="S86" i="15"/>
  <c r="U86" i="33" s="1"/>
  <c r="T86" i="15"/>
  <c r="U86" i="15"/>
  <c r="A87" i="15"/>
  <c r="A87" i="33" s="1"/>
  <c r="E87" i="15"/>
  <c r="F87" i="15"/>
  <c r="G87" i="15"/>
  <c r="EH207" i="16" s="1"/>
  <c r="H87" i="15"/>
  <c r="I87" i="15"/>
  <c r="J87" i="15"/>
  <c r="EI207" i="16" s="1"/>
  <c r="K87" i="15"/>
  <c r="L87" i="15"/>
  <c r="D87" i="33" s="1"/>
  <c r="M87" i="15"/>
  <c r="N87" i="15"/>
  <c r="Q87" i="15"/>
  <c r="R87" i="15"/>
  <c r="S87" i="15"/>
  <c r="U87" i="33" s="1"/>
  <c r="T87" i="15"/>
  <c r="U87" i="15"/>
  <c r="A88" i="15"/>
  <c r="A88" i="33" s="1"/>
  <c r="E88" i="15"/>
  <c r="F88" i="15"/>
  <c r="G88" i="15"/>
  <c r="EH208" i="16" s="1"/>
  <c r="H88" i="15"/>
  <c r="I88" i="15"/>
  <c r="J88" i="15"/>
  <c r="EI208" i="16" s="1"/>
  <c r="K88" i="15"/>
  <c r="L88" i="15"/>
  <c r="D88" i="33" s="1"/>
  <c r="M88" i="15"/>
  <c r="N88" i="15"/>
  <c r="Q88" i="15"/>
  <c r="R88" i="15"/>
  <c r="S88" i="15"/>
  <c r="U88" i="33" s="1"/>
  <c r="T88" i="15"/>
  <c r="U88" i="15"/>
  <c r="A89" i="15"/>
  <c r="A89" i="33" s="1"/>
  <c r="E89" i="15"/>
  <c r="F89" i="15"/>
  <c r="G89" i="15"/>
  <c r="EH209" i="16" s="1"/>
  <c r="H89" i="15"/>
  <c r="I89" i="15"/>
  <c r="J89" i="15"/>
  <c r="EI209" i="16" s="1"/>
  <c r="K89" i="15"/>
  <c r="L89" i="15"/>
  <c r="D89" i="33" s="1"/>
  <c r="M89" i="15"/>
  <c r="N89" i="15"/>
  <c r="Q89" i="15"/>
  <c r="R89" i="15"/>
  <c r="S89" i="15"/>
  <c r="U89" i="33" s="1"/>
  <c r="T89" i="15"/>
  <c r="U89" i="15"/>
  <c r="A90" i="15"/>
  <c r="A90" i="33" s="1"/>
  <c r="E90" i="15"/>
  <c r="F90" i="15"/>
  <c r="G90" i="15"/>
  <c r="EH210" i="16" s="1"/>
  <c r="H90" i="15"/>
  <c r="I90" i="15"/>
  <c r="J90" i="15"/>
  <c r="EI210" i="16" s="1"/>
  <c r="K90" i="15"/>
  <c r="L90" i="15"/>
  <c r="D90" i="33" s="1"/>
  <c r="M90" i="15"/>
  <c r="N90" i="15"/>
  <c r="Q90" i="15"/>
  <c r="R90" i="15"/>
  <c r="S90" i="15"/>
  <c r="U90" i="33" s="1"/>
  <c r="T90" i="15"/>
  <c r="U90" i="15"/>
  <c r="A91" i="15"/>
  <c r="A91" i="33" s="1"/>
  <c r="E91" i="15"/>
  <c r="F91" i="15"/>
  <c r="G91" i="15"/>
  <c r="EH211" i="16" s="1"/>
  <c r="H91" i="15"/>
  <c r="I91" i="15"/>
  <c r="J91" i="15"/>
  <c r="EI211" i="16" s="1"/>
  <c r="K91" i="15"/>
  <c r="L91" i="15"/>
  <c r="D91" i="33" s="1"/>
  <c r="M91" i="15"/>
  <c r="N91" i="15"/>
  <c r="Q91" i="15"/>
  <c r="R91" i="15"/>
  <c r="S91" i="15"/>
  <c r="U91" i="33" s="1"/>
  <c r="T91" i="15"/>
  <c r="U91" i="15"/>
  <c r="A92" i="15"/>
  <c r="A92" i="33" s="1"/>
  <c r="E92" i="15"/>
  <c r="F92" i="15"/>
  <c r="G92" i="15"/>
  <c r="EH212" i="16" s="1"/>
  <c r="H92" i="15"/>
  <c r="I92" i="15"/>
  <c r="J92" i="15"/>
  <c r="EI212" i="16" s="1"/>
  <c r="K92" i="15"/>
  <c r="L92" i="15"/>
  <c r="D92" i="33" s="1"/>
  <c r="M92" i="15"/>
  <c r="N92" i="15"/>
  <c r="Q92" i="15"/>
  <c r="R92" i="15"/>
  <c r="S92" i="15"/>
  <c r="U92" i="33" s="1"/>
  <c r="T92" i="15"/>
  <c r="U92" i="15"/>
  <c r="A93" i="15"/>
  <c r="A93" i="33" s="1"/>
  <c r="E93" i="15"/>
  <c r="F93" i="15"/>
  <c r="G93" i="15"/>
  <c r="EH213" i="16" s="1"/>
  <c r="H93" i="15"/>
  <c r="I93" i="15"/>
  <c r="J93" i="15"/>
  <c r="EI213" i="16" s="1"/>
  <c r="K93" i="15"/>
  <c r="L93" i="15"/>
  <c r="D93" i="33" s="1"/>
  <c r="M93" i="15"/>
  <c r="N93" i="15"/>
  <c r="Q93" i="15"/>
  <c r="R93" i="15"/>
  <c r="S93" i="15"/>
  <c r="U93" i="33" s="1"/>
  <c r="T93" i="15"/>
  <c r="U93" i="15"/>
  <c r="A94" i="15"/>
  <c r="A94" i="33" s="1"/>
  <c r="E94" i="15"/>
  <c r="F94" i="15"/>
  <c r="G94" i="15"/>
  <c r="EH214" i="16" s="1"/>
  <c r="H94" i="15"/>
  <c r="I94" i="15"/>
  <c r="J94" i="15"/>
  <c r="EI214" i="16" s="1"/>
  <c r="K94" i="15"/>
  <c r="L94" i="15"/>
  <c r="D94" i="33" s="1"/>
  <c r="M94" i="15"/>
  <c r="N94" i="15"/>
  <c r="Q94" i="15"/>
  <c r="R94" i="15"/>
  <c r="S94" i="15"/>
  <c r="U94" i="33" s="1"/>
  <c r="T94" i="15"/>
  <c r="U94" i="15"/>
  <c r="A95" i="15"/>
  <c r="A95" i="33" s="1"/>
  <c r="E95" i="15"/>
  <c r="F95" i="15"/>
  <c r="G95" i="15"/>
  <c r="EH215" i="16" s="1"/>
  <c r="H95" i="15"/>
  <c r="I95" i="15"/>
  <c r="J95" i="15"/>
  <c r="EI215" i="16" s="1"/>
  <c r="K95" i="15"/>
  <c r="L95" i="15"/>
  <c r="D95" i="33" s="1"/>
  <c r="M95" i="15"/>
  <c r="N95" i="15"/>
  <c r="Q95" i="15"/>
  <c r="R95" i="15"/>
  <c r="S95" i="15"/>
  <c r="U95" i="33" s="1"/>
  <c r="T95" i="15"/>
  <c r="U95" i="15"/>
  <c r="A96" i="15"/>
  <c r="A96" i="33" s="1"/>
  <c r="E96" i="15"/>
  <c r="F96" i="15"/>
  <c r="G96" i="15"/>
  <c r="EH216" i="16" s="1"/>
  <c r="H96" i="15"/>
  <c r="I96" i="15"/>
  <c r="J96" i="15"/>
  <c r="EI216" i="16" s="1"/>
  <c r="K96" i="15"/>
  <c r="L96" i="15"/>
  <c r="D96" i="33" s="1"/>
  <c r="M96" i="15"/>
  <c r="N96" i="15"/>
  <c r="Q96" i="15"/>
  <c r="R96" i="15"/>
  <c r="S96" i="15"/>
  <c r="U96" i="33" s="1"/>
  <c r="T96" i="15"/>
  <c r="U96" i="15"/>
  <c r="A97" i="15"/>
  <c r="A97" i="33" s="1"/>
  <c r="E97" i="15"/>
  <c r="F97" i="15"/>
  <c r="G97" i="15"/>
  <c r="EH217" i="16" s="1"/>
  <c r="H97" i="15"/>
  <c r="I97" i="15"/>
  <c r="J97" i="15"/>
  <c r="EI217" i="16" s="1"/>
  <c r="K97" i="15"/>
  <c r="L97" i="15"/>
  <c r="D97" i="33" s="1"/>
  <c r="M97" i="15"/>
  <c r="N97" i="15"/>
  <c r="Q97" i="15"/>
  <c r="R97" i="15"/>
  <c r="S97" i="15"/>
  <c r="U97" i="33" s="1"/>
  <c r="T97" i="15"/>
  <c r="U97" i="15"/>
  <c r="A98" i="15"/>
  <c r="A98" i="33" s="1"/>
  <c r="E98" i="15"/>
  <c r="F98" i="15"/>
  <c r="G98" i="15"/>
  <c r="EH218" i="16" s="1"/>
  <c r="H98" i="15"/>
  <c r="I98" i="15"/>
  <c r="J98" i="15"/>
  <c r="EI218" i="16" s="1"/>
  <c r="K98" i="15"/>
  <c r="L98" i="15"/>
  <c r="D98" i="33" s="1"/>
  <c r="M98" i="15"/>
  <c r="N98" i="15"/>
  <c r="Q98" i="15"/>
  <c r="R98" i="15"/>
  <c r="S98" i="15"/>
  <c r="U98" i="33" s="1"/>
  <c r="T98" i="15"/>
  <c r="U98" i="15"/>
  <c r="A99" i="15"/>
  <c r="A99" i="33" s="1"/>
  <c r="E99" i="15"/>
  <c r="F99" i="15"/>
  <c r="G99" i="15"/>
  <c r="EH219" i="16" s="1"/>
  <c r="H99" i="15"/>
  <c r="I99" i="15"/>
  <c r="J99" i="15"/>
  <c r="EI219" i="16" s="1"/>
  <c r="K99" i="15"/>
  <c r="L99" i="15"/>
  <c r="D99" i="33" s="1"/>
  <c r="M99" i="15"/>
  <c r="N99" i="15"/>
  <c r="Q99" i="15"/>
  <c r="R99" i="15"/>
  <c r="S99" i="15"/>
  <c r="U99" i="33" s="1"/>
  <c r="T99" i="15"/>
  <c r="U99" i="15"/>
  <c r="A100" i="15"/>
  <c r="A100" i="33" s="1"/>
  <c r="E100" i="15"/>
  <c r="F100" i="15"/>
  <c r="G100" i="15"/>
  <c r="EH220" i="16" s="1"/>
  <c r="H100" i="15"/>
  <c r="I100" i="15"/>
  <c r="J100" i="15"/>
  <c r="EI220" i="16" s="1"/>
  <c r="K100" i="15"/>
  <c r="L100" i="15"/>
  <c r="D100" i="33" s="1"/>
  <c r="M100" i="15"/>
  <c r="N100" i="15"/>
  <c r="Q100" i="15"/>
  <c r="R100" i="15"/>
  <c r="S100" i="15"/>
  <c r="U100" i="33" s="1"/>
  <c r="T100" i="15"/>
  <c r="U100" i="15"/>
  <c r="A101" i="15"/>
  <c r="A101" i="33" s="1"/>
  <c r="E101" i="15"/>
  <c r="F101" i="15"/>
  <c r="G101" i="15"/>
  <c r="EH221" i="16" s="1"/>
  <c r="H101" i="15"/>
  <c r="I101" i="15"/>
  <c r="J101" i="15"/>
  <c r="EI221" i="16" s="1"/>
  <c r="K101" i="15"/>
  <c r="L101" i="15"/>
  <c r="D101" i="33" s="1"/>
  <c r="M101" i="15"/>
  <c r="N101" i="15"/>
  <c r="Q101" i="15"/>
  <c r="R101" i="15"/>
  <c r="S101" i="15"/>
  <c r="U101" i="33" s="1"/>
  <c r="T101" i="15"/>
  <c r="U101" i="15"/>
  <c r="A102" i="15"/>
  <c r="A102" i="33" s="1"/>
  <c r="D102" i="15"/>
  <c r="EG222" i="16" s="1"/>
  <c r="E102" i="15"/>
  <c r="F102" i="15"/>
  <c r="G102" i="15"/>
  <c r="EH222" i="16" s="1"/>
  <c r="H102" i="15"/>
  <c r="I102" i="15"/>
  <c r="J102" i="15"/>
  <c r="EI222" i="16" s="1"/>
  <c r="K102" i="15"/>
  <c r="L102" i="15"/>
  <c r="D102" i="33" s="1"/>
  <c r="M102" i="15"/>
  <c r="N102" i="15"/>
  <c r="Q102" i="15"/>
  <c r="R102" i="15"/>
  <c r="S102" i="15"/>
  <c r="U102" i="33" s="1"/>
  <c r="T102" i="15"/>
  <c r="U102" i="15"/>
  <c r="A103" i="15"/>
  <c r="A103" i="33" s="1"/>
  <c r="D103" i="15"/>
  <c r="EG223" i="16" s="1"/>
  <c r="E103" i="15"/>
  <c r="F103" i="15"/>
  <c r="G103" i="15"/>
  <c r="EH223" i="16" s="1"/>
  <c r="H103" i="15"/>
  <c r="I103" i="15"/>
  <c r="J103" i="15"/>
  <c r="EI223" i="16" s="1"/>
  <c r="K103" i="15"/>
  <c r="L103" i="15"/>
  <c r="D103" i="33" s="1"/>
  <c r="M103" i="15"/>
  <c r="N103" i="15"/>
  <c r="Q103" i="15"/>
  <c r="R103" i="15"/>
  <c r="S103" i="15"/>
  <c r="U103" i="33" s="1"/>
  <c r="T103" i="15"/>
  <c r="U103" i="15"/>
  <c r="A104" i="15"/>
  <c r="A104" i="33" s="1"/>
  <c r="D104" i="15"/>
  <c r="EG224" i="16" s="1"/>
  <c r="E104" i="15"/>
  <c r="F104" i="15"/>
  <c r="G104" i="15"/>
  <c r="EH224" i="16" s="1"/>
  <c r="H104" i="15"/>
  <c r="I104" i="15"/>
  <c r="J104" i="15"/>
  <c r="EI224" i="16" s="1"/>
  <c r="K104" i="15"/>
  <c r="L104" i="15"/>
  <c r="D104" i="33" s="1"/>
  <c r="M104" i="15"/>
  <c r="N104" i="15"/>
  <c r="Q104" i="15"/>
  <c r="R104" i="15"/>
  <c r="S104" i="15"/>
  <c r="U104" i="33" s="1"/>
  <c r="T104" i="15"/>
  <c r="U104" i="15"/>
  <c r="A105" i="15"/>
  <c r="A105" i="33" s="1"/>
  <c r="D105" i="15"/>
  <c r="EG225" i="16" s="1"/>
  <c r="E105" i="15"/>
  <c r="F105" i="15"/>
  <c r="G105" i="15"/>
  <c r="EH225" i="16" s="1"/>
  <c r="H105" i="15"/>
  <c r="I105" i="15"/>
  <c r="J105" i="15"/>
  <c r="EI225" i="16" s="1"/>
  <c r="K105" i="15"/>
  <c r="L105" i="15"/>
  <c r="D105" i="33" s="1"/>
  <c r="M105" i="15"/>
  <c r="N105" i="15"/>
  <c r="Q105" i="15"/>
  <c r="R105" i="15"/>
  <c r="S105" i="15"/>
  <c r="U105" i="33" s="1"/>
  <c r="T105" i="15"/>
  <c r="U105" i="15"/>
  <c r="A106" i="15"/>
  <c r="A106" i="33" s="1"/>
  <c r="D106" i="15"/>
  <c r="EG226" i="16" s="1"/>
  <c r="E106" i="15"/>
  <c r="F106" i="15"/>
  <c r="G106" i="15"/>
  <c r="EH226" i="16" s="1"/>
  <c r="H106" i="15"/>
  <c r="I106" i="15"/>
  <c r="J106" i="15"/>
  <c r="EI226" i="16" s="1"/>
  <c r="K106" i="15"/>
  <c r="L106" i="15"/>
  <c r="D106" i="33" s="1"/>
  <c r="M106" i="15"/>
  <c r="N106" i="15"/>
  <c r="Q106" i="15"/>
  <c r="R106" i="15"/>
  <c r="S106" i="15"/>
  <c r="U106" i="33" s="1"/>
  <c r="T106" i="15"/>
  <c r="U106" i="15"/>
  <c r="A107" i="15"/>
  <c r="A107" i="33" s="1"/>
  <c r="D107" i="15"/>
  <c r="EG227" i="16" s="1"/>
  <c r="E107" i="15"/>
  <c r="F107" i="15"/>
  <c r="G107" i="15"/>
  <c r="EH227" i="16" s="1"/>
  <c r="H107" i="15"/>
  <c r="I107" i="15"/>
  <c r="J107" i="15"/>
  <c r="EI227" i="16" s="1"/>
  <c r="K107" i="15"/>
  <c r="L107" i="15"/>
  <c r="D107" i="33" s="1"/>
  <c r="M107" i="15"/>
  <c r="N107" i="15"/>
  <c r="Q107" i="15"/>
  <c r="R107" i="15"/>
  <c r="S107" i="15"/>
  <c r="U107" i="33" s="1"/>
  <c r="T107" i="15"/>
  <c r="U107" i="15"/>
  <c r="A108" i="15"/>
  <c r="A108" i="33" s="1"/>
  <c r="D108" i="15"/>
  <c r="EG228" i="16" s="1"/>
  <c r="E108" i="15"/>
  <c r="F108" i="15"/>
  <c r="G108" i="15"/>
  <c r="EH228" i="16" s="1"/>
  <c r="H108" i="15"/>
  <c r="I108" i="15"/>
  <c r="J108" i="15"/>
  <c r="EI228" i="16" s="1"/>
  <c r="K108" i="15"/>
  <c r="L108" i="15"/>
  <c r="D108" i="33" s="1"/>
  <c r="M108" i="15"/>
  <c r="N108" i="15"/>
  <c r="Q108" i="15"/>
  <c r="R108" i="15"/>
  <c r="S108" i="15"/>
  <c r="U108" i="33" s="1"/>
  <c r="T108" i="15"/>
  <c r="U108" i="15"/>
  <c r="A109" i="15"/>
  <c r="A109" i="33" s="1"/>
  <c r="D109" i="15"/>
  <c r="EG229" i="16" s="1"/>
  <c r="E109" i="15"/>
  <c r="F109" i="15"/>
  <c r="G109" i="15"/>
  <c r="EH229" i="16" s="1"/>
  <c r="H109" i="15"/>
  <c r="I109" i="15"/>
  <c r="J109" i="15"/>
  <c r="EI229" i="16" s="1"/>
  <c r="K109" i="15"/>
  <c r="L109" i="15"/>
  <c r="D109" i="33" s="1"/>
  <c r="M109" i="15"/>
  <c r="N109" i="15"/>
  <c r="Q109" i="15"/>
  <c r="R109" i="15"/>
  <c r="S109" i="15"/>
  <c r="U109" i="33" s="1"/>
  <c r="T109" i="15"/>
  <c r="U109" i="15"/>
  <c r="A110" i="15"/>
  <c r="A110" i="33" s="1"/>
  <c r="D110" i="15"/>
  <c r="EG230" i="16" s="1"/>
  <c r="E110" i="15"/>
  <c r="F110" i="15"/>
  <c r="G110" i="15"/>
  <c r="EH230" i="16" s="1"/>
  <c r="H110" i="15"/>
  <c r="I110" i="15"/>
  <c r="J110" i="15"/>
  <c r="EI230" i="16" s="1"/>
  <c r="K110" i="15"/>
  <c r="L110" i="15"/>
  <c r="D110" i="33" s="1"/>
  <c r="M110" i="15"/>
  <c r="N110" i="15"/>
  <c r="Q110" i="15"/>
  <c r="K110" i="26" s="1"/>
  <c r="R110" i="15"/>
  <c r="S110" i="15"/>
  <c r="T110" i="15"/>
  <c r="U110" i="15"/>
  <c r="A111" i="15"/>
  <c r="A111" i="33" s="1"/>
  <c r="D111" i="15"/>
  <c r="EG231" i="16" s="1"/>
  <c r="E111" i="15"/>
  <c r="F111" i="15"/>
  <c r="G111" i="15"/>
  <c r="EH231" i="16" s="1"/>
  <c r="H111" i="15"/>
  <c r="I111" i="15"/>
  <c r="J111" i="15"/>
  <c r="EI231" i="16" s="1"/>
  <c r="K111" i="15"/>
  <c r="L111" i="15"/>
  <c r="D111" i="33" s="1"/>
  <c r="M111" i="15"/>
  <c r="N111" i="15"/>
  <c r="Q111" i="15"/>
  <c r="K111" i="26" s="1"/>
  <c r="R111" i="15"/>
  <c r="S111" i="15"/>
  <c r="T111" i="15"/>
  <c r="U111" i="15"/>
  <c r="A112" i="15"/>
  <c r="A112" i="33" s="1"/>
  <c r="D112" i="15"/>
  <c r="EG232" i="16" s="1"/>
  <c r="E112" i="15"/>
  <c r="F112" i="15"/>
  <c r="G112" i="15"/>
  <c r="EH232" i="16" s="1"/>
  <c r="H112" i="15"/>
  <c r="I112" i="15"/>
  <c r="J112" i="15"/>
  <c r="EI232" i="16" s="1"/>
  <c r="K112" i="15"/>
  <c r="L112" i="15"/>
  <c r="D112" i="33" s="1"/>
  <c r="M112" i="15"/>
  <c r="N112" i="15"/>
  <c r="Q112" i="15"/>
  <c r="K112" i="26" s="1"/>
  <c r="R112" i="15"/>
  <c r="S112" i="15"/>
  <c r="T112" i="15"/>
  <c r="U112" i="15"/>
  <c r="A113" i="15"/>
  <c r="A113" i="33" s="1"/>
  <c r="D113" i="15"/>
  <c r="EG233" i="16" s="1"/>
  <c r="E113" i="15"/>
  <c r="F113" i="15"/>
  <c r="G113" i="15"/>
  <c r="EH233" i="16" s="1"/>
  <c r="H113" i="15"/>
  <c r="I113" i="15"/>
  <c r="J113" i="15"/>
  <c r="EI233" i="16" s="1"/>
  <c r="K113" i="15"/>
  <c r="L113" i="15"/>
  <c r="D113" i="33" s="1"/>
  <c r="M113" i="15"/>
  <c r="N113" i="15"/>
  <c r="Q113" i="15"/>
  <c r="K113" i="26" s="1"/>
  <c r="R113" i="15"/>
  <c r="S113" i="15"/>
  <c r="T113" i="15"/>
  <c r="U113" i="15"/>
  <c r="A114" i="15"/>
  <c r="A114" i="33" s="1"/>
  <c r="D114" i="15"/>
  <c r="EG234" i="16" s="1"/>
  <c r="E114" i="15"/>
  <c r="F114" i="15"/>
  <c r="G114" i="15"/>
  <c r="EH234" i="16" s="1"/>
  <c r="H114" i="15"/>
  <c r="I114" i="15"/>
  <c r="J114" i="15"/>
  <c r="EI234" i="16" s="1"/>
  <c r="K114" i="15"/>
  <c r="L114" i="15"/>
  <c r="D114" i="33" s="1"/>
  <c r="M114" i="15"/>
  <c r="N114" i="15"/>
  <c r="Q114" i="15"/>
  <c r="K114" i="26" s="1"/>
  <c r="R114" i="15"/>
  <c r="S114" i="15"/>
  <c r="T114" i="15"/>
  <c r="U114" i="15"/>
  <c r="A115" i="15"/>
  <c r="A115" i="33" s="1"/>
  <c r="D115" i="15"/>
  <c r="EG235" i="16" s="1"/>
  <c r="E115" i="15"/>
  <c r="F115" i="15"/>
  <c r="G115" i="15"/>
  <c r="EH235" i="16" s="1"/>
  <c r="H115" i="15"/>
  <c r="I115" i="15"/>
  <c r="J115" i="15"/>
  <c r="EI235" i="16" s="1"/>
  <c r="K115" i="15"/>
  <c r="L115" i="15"/>
  <c r="D115" i="33" s="1"/>
  <c r="M115" i="15"/>
  <c r="N115" i="15"/>
  <c r="Q115" i="15"/>
  <c r="K115" i="26" s="1"/>
  <c r="R115" i="15"/>
  <c r="S115" i="15"/>
  <c r="T115" i="15"/>
  <c r="U115" i="15"/>
  <c r="A116" i="15"/>
  <c r="A116" i="33" s="1"/>
  <c r="D116" i="15"/>
  <c r="EG236" i="16" s="1"/>
  <c r="E116" i="15"/>
  <c r="F116" i="15"/>
  <c r="G116" i="15"/>
  <c r="EH236" i="16" s="1"/>
  <c r="H116" i="15"/>
  <c r="I116" i="15"/>
  <c r="J116" i="15"/>
  <c r="EI236" i="16" s="1"/>
  <c r="K116" i="15"/>
  <c r="L116" i="15"/>
  <c r="D116" i="33" s="1"/>
  <c r="M116" i="15"/>
  <c r="N116" i="15"/>
  <c r="Q116" i="15"/>
  <c r="R116" i="15"/>
  <c r="S116" i="15"/>
  <c r="T116" i="15"/>
  <c r="U116" i="15"/>
  <c r="K117" i="26"/>
  <c r="B1" i="15"/>
  <c r="D1" i="15"/>
  <c r="EG1" i="16" s="1"/>
  <c r="E1" i="15"/>
  <c r="F1" i="15"/>
  <c r="D1" i="26" s="1"/>
  <c r="G1" i="15"/>
  <c r="EH1" i="16" s="1"/>
  <c r="H1" i="15"/>
  <c r="I1" i="15"/>
  <c r="J1" i="15"/>
  <c r="EI1" i="16" s="1"/>
  <c r="K1" i="15"/>
  <c r="L1" i="15"/>
  <c r="D1" i="33" s="1"/>
  <c r="M1" i="15"/>
  <c r="N1" i="15"/>
  <c r="O1" i="15"/>
  <c r="P1" i="15"/>
  <c r="Q1" i="15"/>
  <c r="R1" i="15"/>
  <c r="S1" i="15"/>
  <c r="U1" i="33" s="1"/>
  <c r="T1" i="15"/>
  <c r="U1" i="15"/>
  <c r="A1" i="15"/>
  <c r="A1" i="33" s="1"/>
  <c r="L118" i="14"/>
  <c r="L118" i="15" s="1"/>
  <c r="I118" i="15"/>
  <c r="D118" i="22" s="1"/>
  <c r="F118" i="14"/>
  <c r="F118" i="15" s="1"/>
  <c r="D118" i="20" s="1"/>
  <c r="F119" i="14"/>
  <c r="F119" i="15" s="1"/>
  <c r="F120" i="14"/>
  <c r="F120" i="15" s="1"/>
  <c r="F121" i="14"/>
  <c r="F121" i="15" s="1"/>
  <c r="B119" i="14"/>
  <c r="B120" i="14"/>
  <c r="B110" i="14"/>
  <c r="B110" i="15" s="1"/>
  <c r="B110" i="33" s="1"/>
  <c r="B111" i="14"/>
  <c r="B111" i="15" s="1"/>
  <c r="B111" i="33" s="1"/>
  <c r="B112" i="14"/>
  <c r="B112" i="15" s="1"/>
  <c r="B112" i="33" s="1"/>
  <c r="B113" i="14"/>
  <c r="B113" i="15" s="1"/>
  <c r="B113" i="33" s="1"/>
  <c r="B114" i="14"/>
  <c r="B114" i="15" s="1"/>
  <c r="B114" i="33" s="1"/>
  <c r="B115" i="14"/>
  <c r="B115" i="15" s="1"/>
  <c r="B115" i="33" s="1"/>
  <c r="B116" i="14"/>
  <c r="B116" i="15" s="1"/>
  <c r="B116" i="33" s="1"/>
  <c r="B117" i="14"/>
  <c r="B118" i="14"/>
  <c r="AI55" i="16" l="1"/>
  <c r="CC55" i="16"/>
  <c r="CE61" i="16" s="1"/>
  <c r="Z55" i="16"/>
  <c r="AA62" i="16" s="1"/>
  <c r="AV55" i="16"/>
  <c r="AO70" i="16" s="1"/>
  <c r="CH55" i="16"/>
  <c r="CE66" i="16" s="1"/>
  <c r="CJ28" i="16"/>
  <c r="AH55" i="16"/>
  <c r="AA70" i="16" s="1"/>
  <c r="BQ28" i="16"/>
  <c r="BP63" i="16" s="1"/>
  <c r="BU28" i="16"/>
  <c r="BP67" i="16" s="1"/>
  <c r="BG28" i="16"/>
  <c r="BB67" i="16" s="1"/>
  <c r="CU28" i="16"/>
  <c r="AD28" i="16"/>
  <c r="Z66" i="16" s="1"/>
  <c r="CR28" i="16"/>
  <c r="CR62" i="16" s="1"/>
  <c r="CG28" i="16"/>
  <c r="CD65" i="16" s="1"/>
  <c r="EA28" i="16"/>
  <c r="DT69" i="16" s="1"/>
  <c r="AM28" i="16"/>
  <c r="AN61" i="16" s="1"/>
  <c r="CZ55" i="16"/>
  <c r="CS70" i="16" s="1"/>
  <c r="EC55" i="16"/>
  <c r="DU71" i="16" s="1"/>
  <c r="AN28" i="16"/>
  <c r="AN62" i="16" s="1"/>
  <c r="BZ55" i="16"/>
  <c r="AE55" i="16"/>
  <c r="AA67" i="16" s="1"/>
  <c r="CH28" i="16"/>
  <c r="CD66" i="16" s="1"/>
  <c r="DB55" i="16"/>
  <c r="DA28" i="16"/>
  <c r="CR71" i="16" s="1"/>
  <c r="DF28" i="16"/>
  <c r="DF62" i="16" s="1"/>
  <c r="CS28" i="16"/>
  <c r="CR63" i="16" s="1"/>
  <c r="DG55" i="16"/>
  <c r="DG63" i="16" s="1"/>
  <c r="CQ55" i="16"/>
  <c r="CS61" i="16" s="1"/>
  <c r="BC28" i="16"/>
  <c r="BB63" i="16" s="1"/>
  <c r="AH28" i="16"/>
  <c r="Z70" i="16" s="1"/>
  <c r="BT28" i="16"/>
  <c r="BP66" i="16" s="1"/>
  <c r="Z28" i="16"/>
  <c r="Z62" i="16" s="1"/>
  <c r="CV28" i="16"/>
  <c r="CR66" i="16" s="1"/>
  <c r="BJ55" i="16"/>
  <c r="BC70" i="16" s="1"/>
  <c r="F11" i="28" s="1"/>
  <c r="CD28" i="16"/>
  <c r="CD62" i="16" s="1"/>
  <c r="BF55" i="16"/>
  <c r="BC66" i="16" s="1"/>
  <c r="F7" i="28" s="1"/>
  <c r="AD55" i="16"/>
  <c r="AA66" i="16" s="1"/>
  <c r="DN28" i="16"/>
  <c r="DF70" i="16" s="1"/>
  <c r="AN55" i="16"/>
  <c r="AO62" i="16" s="1"/>
  <c r="DT55" i="16"/>
  <c r="DU62" i="16" s="1"/>
  <c r="BB28" i="16"/>
  <c r="BB62" i="16" s="1"/>
  <c r="BX28" i="16"/>
  <c r="BP70" i="16" s="1"/>
  <c r="EB55" i="16"/>
  <c r="DU70" i="16" s="1"/>
  <c r="BA28" i="16"/>
  <c r="DO55" i="16"/>
  <c r="DG71" i="16" s="1"/>
  <c r="CL28" i="16"/>
  <c r="CD70" i="16" s="1"/>
  <c r="DJ28" i="16"/>
  <c r="DF66" i="16" s="1"/>
  <c r="BX55" i="16"/>
  <c r="BQ70" i="16" s="1"/>
  <c r="F11" i="26" s="1"/>
  <c r="BP28" i="16"/>
  <c r="BP62" i="16" s="1"/>
  <c r="CY55" i="16"/>
  <c r="CS69" i="16" s="1"/>
  <c r="CZ28" i="16"/>
  <c r="CR70" i="16" s="1"/>
  <c r="DP28" i="16"/>
  <c r="DF72" i="16" s="1"/>
  <c r="DJ55" i="16"/>
  <c r="DG66" i="16" s="1"/>
  <c r="BP55" i="16"/>
  <c r="BQ62" i="16" s="1"/>
  <c r="F3" i="26" s="1"/>
  <c r="DE28" i="16"/>
  <c r="DF61" i="16" s="1"/>
  <c r="EC28" i="16"/>
  <c r="DT71" i="16" s="1"/>
  <c r="AV28" i="16"/>
  <c r="AN70" i="16" s="1"/>
  <c r="BG55" i="16"/>
  <c r="BC67" i="16" s="1"/>
  <c r="F8" i="28" s="1"/>
  <c r="CW28" i="16"/>
  <c r="CR67" i="16" s="1"/>
  <c r="BK28" i="16"/>
  <c r="AO55" i="16"/>
  <c r="AO63" i="16" s="1"/>
  <c r="DN55" i="16"/>
  <c r="DG70" i="16" s="1"/>
  <c r="CE28" i="16"/>
  <c r="CD63" i="16" s="1"/>
  <c r="AR28" i="16"/>
  <c r="AN66" i="16" s="1"/>
  <c r="CD55" i="16"/>
  <c r="CE62" i="16" s="1"/>
  <c r="DI28" i="16"/>
  <c r="DF65" i="16" s="1"/>
  <c r="CM55" i="16"/>
  <c r="CE71" i="16" s="1"/>
  <c r="BF28" i="16"/>
  <c r="BB66" i="16" s="1"/>
  <c r="AC28" i="16"/>
  <c r="Z65" i="16" s="1"/>
  <c r="CG55" i="16"/>
  <c r="CE65" i="16" s="1"/>
  <c r="DX55" i="16"/>
  <c r="DU66" i="16" s="1"/>
  <c r="AF55" i="16"/>
  <c r="AA68" i="16" s="1"/>
  <c r="AB55" i="16"/>
  <c r="AA64" i="16" s="1"/>
  <c r="ED28" i="16"/>
  <c r="DT72" i="16" s="1"/>
  <c r="DL55" i="16"/>
  <c r="DG68" i="16" s="1"/>
  <c r="DP55" i="16"/>
  <c r="DG72" i="16" s="1"/>
  <c r="K1" i="28"/>
  <c r="T1" i="28" s="1"/>
  <c r="K1" i="33"/>
  <c r="T1" i="33" s="1"/>
  <c r="K1" i="23"/>
  <c r="T1" i="23" s="1"/>
  <c r="K70" i="28"/>
  <c r="T70" i="28" s="1"/>
  <c r="K70" i="33"/>
  <c r="T70" i="33" s="1"/>
  <c r="K70" i="23"/>
  <c r="T70" i="23" s="1"/>
  <c r="K66" i="28"/>
  <c r="T66" i="28" s="1"/>
  <c r="K66" i="33"/>
  <c r="T66" i="33" s="1"/>
  <c r="K66" i="23"/>
  <c r="T66" i="23" s="1"/>
  <c r="K62" i="28"/>
  <c r="T62" i="28" s="1"/>
  <c r="K62" i="33"/>
  <c r="T62" i="33" s="1"/>
  <c r="K62" i="23"/>
  <c r="T62" i="23" s="1"/>
  <c r="K58" i="28"/>
  <c r="T58" i="28" s="1"/>
  <c r="K58" i="33"/>
  <c r="T58" i="33" s="1"/>
  <c r="K58" i="23"/>
  <c r="T58" i="23" s="1"/>
  <c r="K54" i="28"/>
  <c r="T54" i="28" s="1"/>
  <c r="K54" i="33"/>
  <c r="T54" i="33" s="1"/>
  <c r="K54" i="23"/>
  <c r="T54" i="23" s="1"/>
  <c r="K50" i="28"/>
  <c r="T50" i="28" s="1"/>
  <c r="K50" i="33"/>
  <c r="T50" i="33" s="1"/>
  <c r="K50" i="23"/>
  <c r="T50" i="23" s="1"/>
  <c r="K46" i="28"/>
  <c r="T46" i="28" s="1"/>
  <c r="K46" i="33"/>
  <c r="T46" i="33" s="1"/>
  <c r="K46" i="23"/>
  <c r="T46" i="23" s="1"/>
  <c r="K42" i="28"/>
  <c r="T42" i="28" s="1"/>
  <c r="K42" i="33"/>
  <c r="T42" i="33" s="1"/>
  <c r="K42" i="23"/>
  <c r="T42" i="23" s="1"/>
  <c r="K38" i="28"/>
  <c r="T38" i="28" s="1"/>
  <c r="K38" i="33"/>
  <c r="T38" i="33" s="1"/>
  <c r="K38" i="23"/>
  <c r="T38" i="23" s="1"/>
  <c r="K34" i="28"/>
  <c r="T34" i="28" s="1"/>
  <c r="K34" i="33"/>
  <c r="T34" i="33" s="1"/>
  <c r="K34" i="23"/>
  <c r="T34" i="23" s="1"/>
  <c r="K30" i="28"/>
  <c r="T30" i="28" s="1"/>
  <c r="K30" i="33"/>
  <c r="T30" i="33" s="1"/>
  <c r="K30" i="23"/>
  <c r="T30" i="23" s="1"/>
  <c r="K26" i="28"/>
  <c r="T26" i="28" s="1"/>
  <c r="K26" i="33"/>
  <c r="T26" i="33" s="1"/>
  <c r="K26" i="23"/>
  <c r="T26" i="23" s="1"/>
  <c r="K22" i="28"/>
  <c r="T22" i="28" s="1"/>
  <c r="K22" i="33"/>
  <c r="T22" i="33" s="1"/>
  <c r="K22" i="23"/>
  <c r="T22" i="23" s="1"/>
  <c r="K18" i="28"/>
  <c r="T18" i="28" s="1"/>
  <c r="K18" i="33"/>
  <c r="T18" i="33" s="1"/>
  <c r="K18" i="23"/>
  <c r="T18" i="23" s="1"/>
  <c r="K14" i="28"/>
  <c r="T14" i="28" s="1"/>
  <c r="K14" i="33"/>
  <c r="T14" i="33" s="1"/>
  <c r="K14" i="23"/>
  <c r="T14" i="23" s="1"/>
  <c r="K10" i="28"/>
  <c r="T10" i="28" s="1"/>
  <c r="K10" i="33"/>
  <c r="T10" i="33" s="1"/>
  <c r="K10" i="23"/>
  <c r="T10" i="23" s="1"/>
  <c r="K6" i="28"/>
  <c r="T6" i="28" s="1"/>
  <c r="K6" i="33"/>
  <c r="T6" i="33" s="1"/>
  <c r="K6" i="23"/>
  <c r="T6" i="23" s="1"/>
  <c r="K2" i="28"/>
  <c r="T2" i="28" s="1"/>
  <c r="K2" i="33"/>
  <c r="T2" i="33" s="1"/>
  <c r="K2" i="23"/>
  <c r="T2" i="23" s="1"/>
  <c r="K73" i="28"/>
  <c r="T73" i="28" s="1"/>
  <c r="K73" i="33"/>
  <c r="T73" i="33" s="1"/>
  <c r="K73" i="23"/>
  <c r="T73" i="23" s="1"/>
  <c r="K69" i="28"/>
  <c r="T69" i="28" s="1"/>
  <c r="K69" i="33"/>
  <c r="T69" i="33" s="1"/>
  <c r="K69" i="23"/>
  <c r="T69" i="23" s="1"/>
  <c r="K65" i="28"/>
  <c r="T65" i="28" s="1"/>
  <c r="K65" i="33"/>
  <c r="T65" i="33" s="1"/>
  <c r="K65" i="23"/>
  <c r="T65" i="23" s="1"/>
  <c r="K61" i="28"/>
  <c r="T61" i="28" s="1"/>
  <c r="K61" i="33"/>
  <c r="T61" i="33" s="1"/>
  <c r="K61" i="23"/>
  <c r="T61" i="23" s="1"/>
  <c r="K57" i="28"/>
  <c r="T57" i="28" s="1"/>
  <c r="K57" i="33"/>
  <c r="T57" i="33" s="1"/>
  <c r="K57" i="23"/>
  <c r="T57" i="23" s="1"/>
  <c r="K53" i="28"/>
  <c r="T53" i="28" s="1"/>
  <c r="K53" i="33"/>
  <c r="T53" i="33" s="1"/>
  <c r="K53" i="23"/>
  <c r="T53" i="23" s="1"/>
  <c r="K49" i="28"/>
  <c r="T49" i="28" s="1"/>
  <c r="K49" i="33"/>
  <c r="T49" i="33" s="1"/>
  <c r="K49" i="23"/>
  <c r="T49" i="23" s="1"/>
  <c r="K45" i="28"/>
  <c r="T45" i="28" s="1"/>
  <c r="K45" i="33"/>
  <c r="T45" i="33" s="1"/>
  <c r="K45" i="23"/>
  <c r="T45" i="23" s="1"/>
  <c r="K41" i="28"/>
  <c r="T41" i="28" s="1"/>
  <c r="K41" i="33"/>
  <c r="T41" i="33" s="1"/>
  <c r="K41" i="23"/>
  <c r="T41" i="23" s="1"/>
  <c r="K37" i="28"/>
  <c r="T37" i="28" s="1"/>
  <c r="K37" i="33"/>
  <c r="T37" i="33" s="1"/>
  <c r="K37" i="23"/>
  <c r="T37" i="23" s="1"/>
  <c r="K33" i="28"/>
  <c r="T33" i="28" s="1"/>
  <c r="K33" i="33"/>
  <c r="T33" i="33" s="1"/>
  <c r="K33" i="23"/>
  <c r="T33" i="23" s="1"/>
  <c r="K29" i="28"/>
  <c r="T29" i="28" s="1"/>
  <c r="K29" i="33"/>
  <c r="T29" i="33" s="1"/>
  <c r="K29" i="23"/>
  <c r="T29" i="23" s="1"/>
  <c r="K25" i="28"/>
  <c r="T25" i="28" s="1"/>
  <c r="K25" i="33"/>
  <c r="T25" i="33" s="1"/>
  <c r="K25" i="23"/>
  <c r="T25" i="23" s="1"/>
  <c r="K21" i="28"/>
  <c r="T21" i="28" s="1"/>
  <c r="K21" i="33"/>
  <c r="T21" i="33" s="1"/>
  <c r="K21" i="23"/>
  <c r="T21" i="23" s="1"/>
  <c r="K17" i="28"/>
  <c r="T17" i="28" s="1"/>
  <c r="K17" i="33"/>
  <c r="T17" i="33" s="1"/>
  <c r="K17" i="23"/>
  <c r="T17" i="23" s="1"/>
  <c r="K13" i="28"/>
  <c r="T13" i="28" s="1"/>
  <c r="K13" i="33"/>
  <c r="T13" i="33" s="1"/>
  <c r="K13" i="23"/>
  <c r="T13" i="23" s="1"/>
  <c r="K9" i="28"/>
  <c r="T9" i="28" s="1"/>
  <c r="K9" i="33"/>
  <c r="T9" i="33" s="1"/>
  <c r="K9" i="23"/>
  <c r="T9" i="23" s="1"/>
  <c r="K5" i="28"/>
  <c r="T5" i="28" s="1"/>
  <c r="K5" i="33"/>
  <c r="T5" i="33" s="1"/>
  <c r="K5" i="23"/>
  <c r="T5" i="23" s="1"/>
  <c r="K72" i="28"/>
  <c r="T72" i="28" s="1"/>
  <c r="K72" i="33"/>
  <c r="T72" i="33" s="1"/>
  <c r="K72" i="23"/>
  <c r="T72" i="23" s="1"/>
  <c r="K68" i="28"/>
  <c r="T68" i="28" s="1"/>
  <c r="K68" i="33"/>
  <c r="T68" i="33" s="1"/>
  <c r="K68" i="23"/>
  <c r="T68" i="23" s="1"/>
  <c r="K64" i="28"/>
  <c r="T64" i="28" s="1"/>
  <c r="K64" i="33"/>
  <c r="T64" i="33" s="1"/>
  <c r="K64" i="23"/>
  <c r="T64" i="23" s="1"/>
  <c r="K60" i="28"/>
  <c r="T60" i="28" s="1"/>
  <c r="K60" i="33"/>
  <c r="T60" i="33" s="1"/>
  <c r="K60" i="23"/>
  <c r="T60" i="23" s="1"/>
  <c r="K56" i="28"/>
  <c r="T56" i="28" s="1"/>
  <c r="K56" i="33"/>
  <c r="T56" i="33" s="1"/>
  <c r="K56" i="23"/>
  <c r="T56" i="23" s="1"/>
  <c r="K52" i="28"/>
  <c r="T52" i="28" s="1"/>
  <c r="K52" i="33"/>
  <c r="T52" i="33" s="1"/>
  <c r="K52" i="23"/>
  <c r="T52" i="23" s="1"/>
  <c r="K48" i="28"/>
  <c r="T48" i="28" s="1"/>
  <c r="K48" i="33"/>
  <c r="T48" i="33" s="1"/>
  <c r="K48" i="23"/>
  <c r="T48" i="23" s="1"/>
  <c r="K44" i="28"/>
  <c r="T44" i="28" s="1"/>
  <c r="K44" i="33"/>
  <c r="T44" i="33" s="1"/>
  <c r="K44" i="23"/>
  <c r="T44" i="23" s="1"/>
  <c r="K40" i="28"/>
  <c r="T40" i="28" s="1"/>
  <c r="K40" i="33"/>
  <c r="T40" i="33" s="1"/>
  <c r="K40" i="23"/>
  <c r="T40" i="23" s="1"/>
  <c r="K36" i="28"/>
  <c r="T36" i="28" s="1"/>
  <c r="K36" i="33"/>
  <c r="T36" i="33" s="1"/>
  <c r="K36" i="23"/>
  <c r="T36" i="23" s="1"/>
  <c r="K32" i="28"/>
  <c r="T32" i="28" s="1"/>
  <c r="K32" i="33"/>
  <c r="T32" i="33" s="1"/>
  <c r="K32" i="23"/>
  <c r="T32" i="23" s="1"/>
  <c r="K28" i="28"/>
  <c r="T28" i="28" s="1"/>
  <c r="K28" i="33"/>
  <c r="T28" i="33" s="1"/>
  <c r="K28" i="23"/>
  <c r="T28" i="23" s="1"/>
  <c r="K24" i="28"/>
  <c r="T24" i="28" s="1"/>
  <c r="K24" i="33"/>
  <c r="T24" i="33" s="1"/>
  <c r="K24" i="23"/>
  <c r="T24" i="23" s="1"/>
  <c r="K20" i="28"/>
  <c r="T20" i="28" s="1"/>
  <c r="K20" i="33"/>
  <c r="T20" i="33" s="1"/>
  <c r="K20" i="23"/>
  <c r="T20" i="23" s="1"/>
  <c r="K16" i="28"/>
  <c r="T16" i="28" s="1"/>
  <c r="K16" i="33"/>
  <c r="T16" i="33" s="1"/>
  <c r="K16" i="23"/>
  <c r="T16" i="23" s="1"/>
  <c r="K12" i="28"/>
  <c r="T12" i="28" s="1"/>
  <c r="K12" i="33"/>
  <c r="T12" i="33" s="1"/>
  <c r="K12" i="23"/>
  <c r="T12" i="23" s="1"/>
  <c r="K8" i="28"/>
  <c r="T8" i="28" s="1"/>
  <c r="K8" i="33"/>
  <c r="T8" i="33" s="1"/>
  <c r="K8" i="23"/>
  <c r="T8" i="23" s="1"/>
  <c r="K4" i="28"/>
  <c r="T4" i="28" s="1"/>
  <c r="K4" i="33"/>
  <c r="T4" i="33" s="1"/>
  <c r="K4" i="23"/>
  <c r="T4" i="23" s="1"/>
  <c r="K71" i="28"/>
  <c r="T71" i="28" s="1"/>
  <c r="K71" i="33"/>
  <c r="T71" i="33" s="1"/>
  <c r="K71" i="23"/>
  <c r="T71" i="23" s="1"/>
  <c r="K67" i="28"/>
  <c r="T67" i="28" s="1"/>
  <c r="K67" i="33"/>
  <c r="T67" i="33" s="1"/>
  <c r="K67" i="23"/>
  <c r="T67" i="23" s="1"/>
  <c r="K63" i="28"/>
  <c r="T63" i="28" s="1"/>
  <c r="K63" i="33"/>
  <c r="T63" i="33" s="1"/>
  <c r="K63" i="23"/>
  <c r="T63" i="23" s="1"/>
  <c r="K59" i="28"/>
  <c r="T59" i="28" s="1"/>
  <c r="K59" i="33"/>
  <c r="T59" i="33" s="1"/>
  <c r="K59" i="23"/>
  <c r="T59" i="23" s="1"/>
  <c r="K55" i="28"/>
  <c r="T55" i="28" s="1"/>
  <c r="K55" i="33"/>
  <c r="T55" i="33" s="1"/>
  <c r="K55" i="23"/>
  <c r="T55" i="23" s="1"/>
  <c r="K51" i="28"/>
  <c r="T51" i="28" s="1"/>
  <c r="K51" i="33"/>
  <c r="T51" i="33" s="1"/>
  <c r="K51" i="23"/>
  <c r="T51" i="23" s="1"/>
  <c r="K47" i="28"/>
  <c r="T47" i="28" s="1"/>
  <c r="K47" i="33"/>
  <c r="T47" i="33" s="1"/>
  <c r="K47" i="23"/>
  <c r="T47" i="23" s="1"/>
  <c r="K43" i="28"/>
  <c r="T43" i="28" s="1"/>
  <c r="K43" i="33"/>
  <c r="T43" i="33" s="1"/>
  <c r="K43" i="23"/>
  <c r="T43" i="23" s="1"/>
  <c r="K39" i="28"/>
  <c r="T39" i="28" s="1"/>
  <c r="K39" i="33"/>
  <c r="T39" i="33" s="1"/>
  <c r="K39" i="23"/>
  <c r="T39" i="23" s="1"/>
  <c r="K35" i="28"/>
  <c r="T35" i="28" s="1"/>
  <c r="K35" i="33"/>
  <c r="T35" i="33" s="1"/>
  <c r="K35" i="23"/>
  <c r="T35" i="23" s="1"/>
  <c r="K31" i="28"/>
  <c r="T31" i="28" s="1"/>
  <c r="K31" i="33"/>
  <c r="T31" i="33" s="1"/>
  <c r="K31" i="23"/>
  <c r="T31" i="23" s="1"/>
  <c r="K27" i="28"/>
  <c r="T27" i="28" s="1"/>
  <c r="K27" i="33"/>
  <c r="T27" i="33" s="1"/>
  <c r="K27" i="23"/>
  <c r="T27" i="23" s="1"/>
  <c r="K23" i="23"/>
  <c r="T23" i="23" s="1"/>
  <c r="K23" i="28"/>
  <c r="T23" i="28" s="1"/>
  <c r="K23" i="33"/>
  <c r="T23" i="33" s="1"/>
  <c r="K19" i="23"/>
  <c r="T19" i="23" s="1"/>
  <c r="K19" i="28"/>
  <c r="T19" i="28" s="1"/>
  <c r="K19" i="33"/>
  <c r="T19" i="33" s="1"/>
  <c r="K15" i="23"/>
  <c r="T15" i="23" s="1"/>
  <c r="K15" i="28"/>
  <c r="T15" i="28" s="1"/>
  <c r="K15" i="33"/>
  <c r="T15" i="33" s="1"/>
  <c r="K11" i="23"/>
  <c r="T11" i="23" s="1"/>
  <c r="K11" i="28"/>
  <c r="T11" i="28" s="1"/>
  <c r="K11" i="33"/>
  <c r="T11" i="33" s="1"/>
  <c r="K7" i="23"/>
  <c r="T7" i="23" s="1"/>
  <c r="K7" i="28"/>
  <c r="T7" i="28" s="1"/>
  <c r="K7" i="33"/>
  <c r="T7" i="33" s="1"/>
  <c r="K3" i="33"/>
  <c r="T3" i="33" s="1"/>
  <c r="K3" i="23"/>
  <c r="T3" i="23" s="1"/>
  <c r="K3" i="28"/>
  <c r="T3" i="28" s="1"/>
  <c r="BC55" i="16"/>
  <c r="BC63" i="16" s="1"/>
  <c r="F4" i="28" s="1"/>
  <c r="CT55" i="16"/>
  <c r="CS64" i="16" s="1"/>
  <c r="AR55" i="16"/>
  <c r="AO66" i="16" s="1"/>
  <c r="CK55" i="16"/>
  <c r="CE69" i="16" s="1"/>
  <c r="BW55" i="16"/>
  <c r="BQ69" i="16" s="1"/>
  <c r="F10" i="26" s="1"/>
  <c r="DH55" i="16"/>
  <c r="DG64" i="16" s="1"/>
  <c r="BV28" i="16"/>
  <c r="BP68" i="16" s="1"/>
  <c r="CN28" i="16"/>
  <c r="CD72" i="16" s="1"/>
  <c r="DA55" i="16"/>
  <c r="CS71" i="16" s="1"/>
  <c r="BD28" i="16"/>
  <c r="BB64" i="16" s="1"/>
  <c r="AF28" i="16"/>
  <c r="Z68" i="16" s="1"/>
  <c r="BO55" i="16"/>
  <c r="BQ61" i="16" s="1"/>
  <c r="F2" i="26" s="1"/>
  <c r="AJ55" i="16"/>
  <c r="AA72" i="16" s="1"/>
  <c r="AW28" i="16"/>
  <c r="AN71" i="16" s="1"/>
  <c r="AX28" i="16"/>
  <c r="AN72" i="16" s="1"/>
  <c r="BH55" i="16"/>
  <c r="BC68" i="16" s="1"/>
  <c r="F9" i="28" s="1"/>
  <c r="BH28" i="16"/>
  <c r="BB68" i="16" s="1"/>
  <c r="ED55" i="16"/>
  <c r="DU72" i="16" s="1"/>
  <c r="DV55" i="16"/>
  <c r="DU64" i="16" s="1"/>
  <c r="CT28" i="16"/>
  <c r="CR64" i="16" s="1"/>
  <c r="Z61" i="16"/>
  <c r="K102" i="28"/>
  <c r="T102" i="28" s="1"/>
  <c r="K102" i="33"/>
  <c r="T102" i="33" s="1"/>
  <c r="K102" i="23"/>
  <c r="T102" i="23" s="1"/>
  <c r="K98" i="28"/>
  <c r="T98" i="28" s="1"/>
  <c r="K98" i="33"/>
  <c r="T98" i="33" s="1"/>
  <c r="K98" i="23"/>
  <c r="T98" i="23" s="1"/>
  <c r="K86" i="28"/>
  <c r="T86" i="28" s="1"/>
  <c r="K86" i="33"/>
  <c r="T86" i="33" s="1"/>
  <c r="K86" i="23"/>
  <c r="T86" i="23" s="1"/>
  <c r="K109" i="28"/>
  <c r="T109" i="28" s="1"/>
  <c r="K109" i="33"/>
  <c r="T109" i="33" s="1"/>
  <c r="K109" i="23"/>
  <c r="T109" i="23" s="1"/>
  <c r="K105" i="28"/>
  <c r="T105" i="28" s="1"/>
  <c r="K105" i="33"/>
  <c r="T105" i="33" s="1"/>
  <c r="K105" i="23"/>
  <c r="T105" i="23" s="1"/>
  <c r="K101" i="28"/>
  <c r="T101" i="28" s="1"/>
  <c r="K101" i="33"/>
  <c r="T101" i="33" s="1"/>
  <c r="K101" i="23"/>
  <c r="T101" i="23" s="1"/>
  <c r="K97" i="28"/>
  <c r="T97" i="28" s="1"/>
  <c r="K97" i="33"/>
  <c r="T97" i="33" s="1"/>
  <c r="K97" i="23"/>
  <c r="T97" i="23" s="1"/>
  <c r="K93" i="28"/>
  <c r="T93" i="28" s="1"/>
  <c r="K93" i="33"/>
  <c r="T93" i="33" s="1"/>
  <c r="K93" i="23"/>
  <c r="T93" i="23" s="1"/>
  <c r="K89" i="28"/>
  <c r="T89" i="28" s="1"/>
  <c r="K89" i="33"/>
  <c r="T89" i="33" s="1"/>
  <c r="K89" i="23"/>
  <c r="T89" i="23" s="1"/>
  <c r="K120" i="28"/>
  <c r="T120" i="28" s="1"/>
  <c r="K120" i="33"/>
  <c r="T120" i="33" s="1"/>
  <c r="V120" i="33" s="1"/>
  <c r="K120" i="23"/>
  <c r="T120" i="23" s="1"/>
  <c r="K108" i="28"/>
  <c r="T108" i="28" s="1"/>
  <c r="K108" i="33"/>
  <c r="T108" i="33" s="1"/>
  <c r="K108" i="23"/>
  <c r="T108" i="23" s="1"/>
  <c r="K104" i="28"/>
  <c r="T104" i="28" s="1"/>
  <c r="K104" i="33"/>
  <c r="T104" i="33" s="1"/>
  <c r="K104" i="23"/>
  <c r="T104" i="23" s="1"/>
  <c r="K100" i="28"/>
  <c r="T100" i="28" s="1"/>
  <c r="K100" i="33"/>
  <c r="T100" i="33" s="1"/>
  <c r="K100" i="23"/>
  <c r="T100" i="23" s="1"/>
  <c r="K96" i="28"/>
  <c r="T96" i="28" s="1"/>
  <c r="K96" i="33"/>
  <c r="T96" i="33" s="1"/>
  <c r="K96" i="23"/>
  <c r="T96" i="23" s="1"/>
  <c r="K92" i="23"/>
  <c r="T92" i="23" s="1"/>
  <c r="K92" i="28"/>
  <c r="T92" i="28" s="1"/>
  <c r="K92" i="33"/>
  <c r="T92" i="33" s="1"/>
  <c r="K88" i="23"/>
  <c r="T88" i="23" s="1"/>
  <c r="K88" i="28"/>
  <c r="T88" i="28" s="1"/>
  <c r="K88" i="33"/>
  <c r="T88" i="33" s="1"/>
  <c r="K106" i="28"/>
  <c r="T106" i="28" s="1"/>
  <c r="K106" i="33"/>
  <c r="T106" i="33" s="1"/>
  <c r="K106" i="23"/>
  <c r="T106" i="23" s="1"/>
  <c r="K94" i="28"/>
  <c r="T94" i="28" s="1"/>
  <c r="K94" i="33"/>
  <c r="T94" i="33" s="1"/>
  <c r="K94" i="23"/>
  <c r="T94" i="23" s="1"/>
  <c r="K90" i="28"/>
  <c r="T90" i="28" s="1"/>
  <c r="K90" i="33"/>
  <c r="T90" i="33" s="1"/>
  <c r="K90" i="23"/>
  <c r="T90" i="23" s="1"/>
  <c r="K107" i="28"/>
  <c r="T107" i="28" s="1"/>
  <c r="K107" i="33"/>
  <c r="T107" i="33" s="1"/>
  <c r="V107" i="33" s="1"/>
  <c r="K107" i="23"/>
  <c r="T107" i="23" s="1"/>
  <c r="K103" i="28"/>
  <c r="T103" i="28" s="1"/>
  <c r="K103" i="33"/>
  <c r="T103" i="33" s="1"/>
  <c r="K103" i="23"/>
  <c r="T103" i="23" s="1"/>
  <c r="K99" i="28"/>
  <c r="T99" i="28" s="1"/>
  <c r="K99" i="33"/>
  <c r="T99" i="33" s="1"/>
  <c r="K99" i="23"/>
  <c r="T99" i="23" s="1"/>
  <c r="K95" i="28"/>
  <c r="T95" i="28" s="1"/>
  <c r="K95" i="33"/>
  <c r="T95" i="33" s="1"/>
  <c r="K95" i="23"/>
  <c r="T95" i="23" s="1"/>
  <c r="K91" i="28"/>
  <c r="T91" i="28" s="1"/>
  <c r="K91" i="33"/>
  <c r="T91" i="33" s="1"/>
  <c r="V91" i="33" s="1"/>
  <c r="K91" i="23"/>
  <c r="T91" i="23" s="1"/>
  <c r="K87" i="28"/>
  <c r="T87" i="28" s="1"/>
  <c r="K87" i="33"/>
  <c r="T87" i="33" s="1"/>
  <c r="K87" i="23"/>
  <c r="T87" i="23" s="1"/>
  <c r="K82" i="28"/>
  <c r="T82" i="28" s="1"/>
  <c r="K82" i="33"/>
  <c r="T82" i="33" s="1"/>
  <c r="K82" i="23"/>
  <c r="T82" i="23" s="1"/>
  <c r="K78" i="28"/>
  <c r="T78" i="28" s="1"/>
  <c r="K78" i="33"/>
  <c r="T78" i="33" s="1"/>
  <c r="K78" i="23"/>
  <c r="T78" i="23" s="1"/>
  <c r="K85" i="28"/>
  <c r="T85" i="28" s="1"/>
  <c r="K85" i="23"/>
  <c r="T85" i="23" s="1"/>
  <c r="K85" i="33"/>
  <c r="T85" i="33" s="1"/>
  <c r="K81" i="28"/>
  <c r="T81" i="28" s="1"/>
  <c r="K81" i="23"/>
  <c r="T81" i="23" s="1"/>
  <c r="K81" i="33"/>
  <c r="T81" i="33" s="1"/>
  <c r="K77" i="28"/>
  <c r="T77" i="28" s="1"/>
  <c r="K77" i="23"/>
  <c r="T77" i="23" s="1"/>
  <c r="K77" i="33"/>
  <c r="T77" i="33" s="1"/>
  <c r="K84" i="33"/>
  <c r="T84" i="33" s="1"/>
  <c r="K84" i="28"/>
  <c r="T84" i="28" s="1"/>
  <c r="K84" i="23"/>
  <c r="T84" i="23" s="1"/>
  <c r="K80" i="33"/>
  <c r="T80" i="33" s="1"/>
  <c r="K80" i="28"/>
  <c r="T80" i="28" s="1"/>
  <c r="K80" i="23"/>
  <c r="T80" i="23" s="1"/>
  <c r="K76" i="33"/>
  <c r="T76" i="33" s="1"/>
  <c r="K76" i="28"/>
  <c r="T76" i="28" s="1"/>
  <c r="K76" i="23"/>
  <c r="T76" i="23" s="1"/>
  <c r="K83" i="33"/>
  <c r="T83" i="33" s="1"/>
  <c r="K83" i="23"/>
  <c r="T83" i="23" s="1"/>
  <c r="K83" i="28"/>
  <c r="T83" i="28" s="1"/>
  <c r="K79" i="33"/>
  <c r="T79" i="33" s="1"/>
  <c r="K79" i="23"/>
  <c r="T79" i="23" s="1"/>
  <c r="K79" i="28"/>
  <c r="T79" i="28" s="1"/>
  <c r="K75" i="28"/>
  <c r="T75" i="28" s="1"/>
  <c r="K75" i="23"/>
  <c r="T75" i="23" s="1"/>
  <c r="K75" i="33"/>
  <c r="T75" i="33" s="1"/>
  <c r="K74" i="28"/>
  <c r="T74" i="28" s="1"/>
  <c r="K74" i="33"/>
  <c r="T74" i="33" s="1"/>
  <c r="K74" i="23"/>
  <c r="T74" i="23" s="1"/>
  <c r="CD121" i="15"/>
  <c r="D121" i="26"/>
  <c r="D121" i="20"/>
  <c r="CD120" i="15"/>
  <c r="D120" i="20"/>
  <c r="D120" i="26"/>
  <c r="CD119" i="15"/>
  <c r="D119" i="26"/>
  <c r="D119" i="20"/>
  <c r="B1" i="33"/>
  <c r="F1" i="33"/>
  <c r="O1" i="33" s="1"/>
  <c r="E115" i="23"/>
  <c r="N115" i="23" s="1"/>
  <c r="E115" i="33"/>
  <c r="N115" i="33" s="1"/>
  <c r="E111" i="23"/>
  <c r="N111" i="23" s="1"/>
  <c r="E111" i="33"/>
  <c r="N111" i="33" s="1"/>
  <c r="E107" i="23"/>
  <c r="N107" i="23" s="1"/>
  <c r="E107" i="33"/>
  <c r="N107" i="33" s="1"/>
  <c r="E103" i="23"/>
  <c r="E103" i="33"/>
  <c r="N103" i="33" s="1"/>
  <c r="E99" i="23"/>
  <c r="N99" i="23" s="1"/>
  <c r="E99" i="33"/>
  <c r="N99" i="33" s="1"/>
  <c r="E95" i="23"/>
  <c r="N95" i="23" s="1"/>
  <c r="E95" i="33"/>
  <c r="N95" i="33" s="1"/>
  <c r="E91" i="23"/>
  <c r="N91" i="23" s="1"/>
  <c r="E91" i="33"/>
  <c r="N91" i="33" s="1"/>
  <c r="E87" i="23"/>
  <c r="N87" i="23" s="1"/>
  <c r="E87" i="33"/>
  <c r="N87" i="33" s="1"/>
  <c r="E83" i="23"/>
  <c r="N83" i="23" s="1"/>
  <c r="E83" i="33"/>
  <c r="N83" i="33" s="1"/>
  <c r="E79" i="23"/>
  <c r="E79" i="33"/>
  <c r="N79" i="33" s="1"/>
  <c r="E75" i="23"/>
  <c r="N75" i="23" s="1"/>
  <c r="E75" i="33"/>
  <c r="N75" i="33" s="1"/>
  <c r="E71" i="23"/>
  <c r="N71" i="23" s="1"/>
  <c r="E71" i="33"/>
  <c r="N71" i="33" s="1"/>
  <c r="V71" i="33" s="1"/>
  <c r="E67" i="23"/>
  <c r="N67" i="23" s="1"/>
  <c r="E67" i="33"/>
  <c r="N67" i="33" s="1"/>
  <c r="E63" i="23"/>
  <c r="E63" i="33"/>
  <c r="N63" i="33" s="1"/>
  <c r="V63" i="33" s="1"/>
  <c r="E59" i="23"/>
  <c r="N59" i="23" s="1"/>
  <c r="E59" i="33"/>
  <c r="N59" i="33" s="1"/>
  <c r="V59" i="33" s="1"/>
  <c r="E55" i="23"/>
  <c r="N55" i="23" s="1"/>
  <c r="E55" i="33"/>
  <c r="N55" i="33" s="1"/>
  <c r="V55" i="33" s="1"/>
  <c r="E51" i="23"/>
  <c r="N51" i="23" s="1"/>
  <c r="E51" i="33"/>
  <c r="N51" i="33" s="1"/>
  <c r="E47" i="23"/>
  <c r="N47" i="23" s="1"/>
  <c r="E47" i="33"/>
  <c r="N47" i="33" s="1"/>
  <c r="V47" i="33" s="1"/>
  <c r="E43" i="23"/>
  <c r="N43" i="23" s="1"/>
  <c r="E43" i="33"/>
  <c r="N43" i="33" s="1"/>
  <c r="V43" i="33" s="1"/>
  <c r="E39" i="23"/>
  <c r="N39" i="23" s="1"/>
  <c r="E39" i="33"/>
  <c r="N39" i="33" s="1"/>
  <c r="V39" i="33" s="1"/>
  <c r="E35" i="23"/>
  <c r="N35" i="23" s="1"/>
  <c r="E35" i="33"/>
  <c r="N35" i="33" s="1"/>
  <c r="E31" i="23"/>
  <c r="E31" i="33"/>
  <c r="N31" i="33" s="1"/>
  <c r="V31" i="33" s="1"/>
  <c r="E27" i="23"/>
  <c r="N27" i="23" s="1"/>
  <c r="E27" i="33"/>
  <c r="N27" i="33" s="1"/>
  <c r="V27" i="33" s="1"/>
  <c r="E23" i="23"/>
  <c r="N23" i="23" s="1"/>
  <c r="E23" i="33"/>
  <c r="N23" i="33" s="1"/>
  <c r="E19" i="23"/>
  <c r="N19" i="23" s="1"/>
  <c r="E19" i="33"/>
  <c r="N19" i="33" s="1"/>
  <c r="V19" i="33" s="1"/>
  <c r="E15" i="23"/>
  <c r="N15" i="23" s="1"/>
  <c r="E15" i="33"/>
  <c r="N15" i="33" s="1"/>
  <c r="V15" i="33" s="1"/>
  <c r="E11" i="23"/>
  <c r="N11" i="23" s="1"/>
  <c r="E11" i="33"/>
  <c r="N11" i="33" s="1"/>
  <c r="V11" i="33" s="1"/>
  <c r="E7" i="23"/>
  <c r="E7" i="33"/>
  <c r="N7" i="33" s="1"/>
  <c r="E3" i="23"/>
  <c r="E3" i="33"/>
  <c r="N3" i="33" s="1"/>
  <c r="V3" i="33" s="1"/>
  <c r="I14" i="28"/>
  <c r="R14" i="28" s="1"/>
  <c r="I14" i="33"/>
  <c r="R14" i="33" s="1"/>
  <c r="I16" i="28"/>
  <c r="R16" i="28" s="1"/>
  <c r="I16" i="33"/>
  <c r="R16" i="33" s="1"/>
  <c r="I19" i="33"/>
  <c r="R19" i="33" s="1"/>
  <c r="I19" i="28"/>
  <c r="R19" i="28" s="1"/>
  <c r="I21" i="33"/>
  <c r="R21" i="33" s="1"/>
  <c r="I21" i="28"/>
  <c r="R21" i="28" s="1"/>
  <c r="H119" i="26"/>
  <c r="I119" i="27"/>
  <c r="P119" i="27" s="1"/>
  <c r="I119" i="22"/>
  <c r="P119" i="22" s="1"/>
  <c r="H119" i="20"/>
  <c r="Q119" i="20" s="1"/>
  <c r="E114" i="23"/>
  <c r="N114" i="23" s="1"/>
  <c r="E114" i="33"/>
  <c r="N114" i="33" s="1"/>
  <c r="E110" i="23"/>
  <c r="N110" i="23" s="1"/>
  <c r="E110" i="33"/>
  <c r="N110" i="33" s="1"/>
  <c r="E106" i="23"/>
  <c r="N106" i="23" s="1"/>
  <c r="E106" i="33"/>
  <c r="N106" i="33" s="1"/>
  <c r="E102" i="23"/>
  <c r="E102" i="33"/>
  <c r="N102" i="33" s="1"/>
  <c r="E98" i="23"/>
  <c r="N98" i="23" s="1"/>
  <c r="E98" i="33"/>
  <c r="N98" i="33" s="1"/>
  <c r="E94" i="23"/>
  <c r="N94" i="23" s="1"/>
  <c r="E94" i="33"/>
  <c r="N94" i="33" s="1"/>
  <c r="E90" i="23"/>
  <c r="E90" i="33"/>
  <c r="N90" i="33" s="1"/>
  <c r="E86" i="23"/>
  <c r="N86" i="23" s="1"/>
  <c r="E86" i="33"/>
  <c r="N86" i="33" s="1"/>
  <c r="E82" i="23"/>
  <c r="N82" i="23" s="1"/>
  <c r="E82" i="33"/>
  <c r="N82" i="33" s="1"/>
  <c r="E78" i="23"/>
  <c r="N78" i="23" s="1"/>
  <c r="E78" i="33"/>
  <c r="N78" i="33" s="1"/>
  <c r="E74" i="23"/>
  <c r="N74" i="23" s="1"/>
  <c r="E74" i="33"/>
  <c r="N74" i="33" s="1"/>
  <c r="E70" i="23"/>
  <c r="N70" i="23" s="1"/>
  <c r="E70" i="33"/>
  <c r="N70" i="33" s="1"/>
  <c r="V70" i="33" s="1"/>
  <c r="E66" i="23"/>
  <c r="E66" i="33"/>
  <c r="N66" i="33" s="1"/>
  <c r="E62" i="23"/>
  <c r="N62" i="23" s="1"/>
  <c r="E62" i="33"/>
  <c r="N62" i="33" s="1"/>
  <c r="V62" i="33" s="1"/>
  <c r="E58" i="23"/>
  <c r="N58" i="23" s="1"/>
  <c r="E58" i="33"/>
  <c r="N58" i="33" s="1"/>
  <c r="V58" i="33" s="1"/>
  <c r="E54" i="23"/>
  <c r="N54" i="23" s="1"/>
  <c r="E54" i="33"/>
  <c r="N54" i="33" s="1"/>
  <c r="V54" i="33" s="1"/>
  <c r="E50" i="23"/>
  <c r="E50" i="33"/>
  <c r="N50" i="33" s="1"/>
  <c r="E46" i="23"/>
  <c r="N46" i="23" s="1"/>
  <c r="E46" i="33"/>
  <c r="N46" i="33" s="1"/>
  <c r="V46" i="33" s="1"/>
  <c r="E42" i="23"/>
  <c r="N42" i="23" s="1"/>
  <c r="E42" i="33"/>
  <c r="N42" i="33" s="1"/>
  <c r="V42" i="33" s="1"/>
  <c r="E38" i="23"/>
  <c r="N38" i="23" s="1"/>
  <c r="E38" i="33"/>
  <c r="N38" i="33" s="1"/>
  <c r="V38" i="33" s="1"/>
  <c r="E34" i="23"/>
  <c r="N34" i="23" s="1"/>
  <c r="E34" i="33"/>
  <c r="N34" i="33" s="1"/>
  <c r="E30" i="23"/>
  <c r="N30" i="23" s="1"/>
  <c r="E30" i="33"/>
  <c r="N30" i="33" s="1"/>
  <c r="V30" i="33" s="1"/>
  <c r="E26" i="23"/>
  <c r="E26" i="33"/>
  <c r="N26" i="33" s="1"/>
  <c r="V26" i="33" s="1"/>
  <c r="E22" i="23"/>
  <c r="N22" i="23" s="1"/>
  <c r="E22" i="33"/>
  <c r="N22" i="33" s="1"/>
  <c r="V22" i="33" s="1"/>
  <c r="E18" i="23"/>
  <c r="N18" i="23" s="1"/>
  <c r="E18" i="33"/>
  <c r="N18" i="33" s="1"/>
  <c r="E14" i="23"/>
  <c r="N14" i="23" s="1"/>
  <c r="E14" i="33"/>
  <c r="N14" i="33" s="1"/>
  <c r="V14" i="33" s="1"/>
  <c r="E10" i="23"/>
  <c r="N10" i="23" s="1"/>
  <c r="E10" i="33"/>
  <c r="N10" i="33" s="1"/>
  <c r="V10" i="33" s="1"/>
  <c r="E6" i="23"/>
  <c r="E6" i="33"/>
  <c r="N6" i="33" s="1"/>
  <c r="V6" i="33" s="1"/>
  <c r="E2" i="23"/>
  <c r="N2" i="23" s="1"/>
  <c r="E2" i="33"/>
  <c r="N2" i="33" s="1"/>
  <c r="I24" i="28"/>
  <c r="R24" i="28" s="1"/>
  <c r="I24" i="33"/>
  <c r="R24" i="33" s="1"/>
  <c r="D118" i="28"/>
  <c r="D118" i="33"/>
  <c r="D118" i="23"/>
  <c r="E113" i="23"/>
  <c r="E113" i="33"/>
  <c r="N113" i="33" s="1"/>
  <c r="E109" i="23"/>
  <c r="N109" i="23" s="1"/>
  <c r="E109" i="33"/>
  <c r="N109" i="33" s="1"/>
  <c r="E105" i="23"/>
  <c r="E105" i="33"/>
  <c r="N105" i="33" s="1"/>
  <c r="E101" i="23"/>
  <c r="N101" i="23" s="1"/>
  <c r="E101" i="33"/>
  <c r="N101" i="33" s="1"/>
  <c r="E97" i="23"/>
  <c r="E97" i="33"/>
  <c r="N97" i="33" s="1"/>
  <c r="E93" i="23"/>
  <c r="N93" i="23" s="1"/>
  <c r="E93" i="33"/>
  <c r="N93" i="33" s="1"/>
  <c r="E89" i="23"/>
  <c r="E89" i="33"/>
  <c r="N89" i="33" s="1"/>
  <c r="E85" i="23"/>
  <c r="N85" i="23" s="1"/>
  <c r="E85" i="33"/>
  <c r="N85" i="33" s="1"/>
  <c r="E81" i="23"/>
  <c r="E81" i="33"/>
  <c r="N81" i="33" s="1"/>
  <c r="E77" i="23"/>
  <c r="N77" i="23" s="1"/>
  <c r="E77" i="33"/>
  <c r="N77" i="33" s="1"/>
  <c r="E73" i="23"/>
  <c r="E73" i="33"/>
  <c r="N73" i="33" s="1"/>
  <c r="V73" i="33" s="1"/>
  <c r="E69" i="23"/>
  <c r="N69" i="23" s="1"/>
  <c r="E69" i="33"/>
  <c r="N69" i="33" s="1"/>
  <c r="E65" i="23"/>
  <c r="E65" i="33"/>
  <c r="N65" i="33" s="1"/>
  <c r="V65" i="33" s="1"/>
  <c r="E61" i="23"/>
  <c r="N61" i="23" s="1"/>
  <c r="E61" i="33"/>
  <c r="N61" i="33" s="1"/>
  <c r="E57" i="23"/>
  <c r="E57" i="33"/>
  <c r="N57" i="33" s="1"/>
  <c r="V57" i="33" s="1"/>
  <c r="E53" i="23"/>
  <c r="N53" i="23" s="1"/>
  <c r="E53" i="33"/>
  <c r="N53" i="33" s="1"/>
  <c r="E49" i="23"/>
  <c r="E49" i="33"/>
  <c r="N49" i="33" s="1"/>
  <c r="V49" i="33" s="1"/>
  <c r="E45" i="23"/>
  <c r="N45" i="23" s="1"/>
  <c r="E45" i="33"/>
  <c r="N45" i="33" s="1"/>
  <c r="E41" i="23"/>
  <c r="E41" i="33"/>
  <c r="N41" i="33" s="1"/>
  <c r="V41" i="33" s="1"/>
  <c r="E37" i="23"/>
  <c r="N37" i="23" s="1"/>
  <c r="E37" i="33"/>
  <c r="N37" i="33" s="1"/>
  <c r="E33" i="23"/>
  <c r="E33" i="33"/>
  <c r="N33" i="33" s="1"/>
  <c r="V33" i="33" s="1"/>
  <c r="E29" i="23"/>
  <c r="N29" i="23" s="1"/>
  <c r="E29" i="33"/>
  <c r="N29" i="33" s="1"/>
  <c r="E25" i="23"/>
  <c r="E25" i="33"/>
  <c r="N25" i="33" s="1"/>
  <c r="V25" i="33" s="1"/>
  <c r="E21" i="23"/>
  <c r="N21" i="23" s="1"/>
  <c r="E21" i="33"/>
  <c r="N21" i="33" s="1"/>
  <c r="E17" i="23"/>
  <c r="E17" i="33"/>
  <c r="N17" i="33" s="1"/>
  <c r="V17" i="33" s="1"/>
  <c r="E13" i="23"/>
  <c r="N13" i="23" s="1"/>
  <c r="E13" i="33"/>
  <c r="N13" i="33" s="1"/>
  <c r="E9" i="23"/>
  <c r="E9" i="33"/>
  <c r="N9" i="33" s="1"/>
  <c r="V9" i="33" s="1"/>
  <c r="E5" i="23"/>
  <c r="N5" i="23" s="1"/>
  <c r="E5" i="33"/>
  <c r="N5" i="33" s="1"/>
  <c r="I15" i="33"/>
  <c r="R15" i="33" s="1"/>
  <c r="I15" i="28"/>
  <c r="R15" i="28" s="1"/>
  <c r="I17" i="33"/>
  <c r="R17" i="33" s="1"/>
  <c r="I17" i="28"/>
  <c r="R17" i="28" s="1"/>
  <c r="I20" i="28"/>
  <c r="R20" i="28" s="1"/>
  <c r="I20" i="33"/>
  <c r="R20" i="33" s="1"/>
  <c r="I22" i="28"/>
  <c r="R22" i="28" s="1"/>
  <c r="I22" i="33"/>
  <c r="R22" i="33" s="1"/>
  <c r="H120" i="20"/>
  <c r="Q120" i="20" s="1"/>
  <c r="I120" i="22"/>
  <c r="P120" i="22" s="1"/>
  <c r="I120" i="27"/>
  <c r="P120" i="27" s="1"/>
  <c r="H120" i="26"/>
  <c r="E1" i="33"/>
  <c r="N1" i="33" s="1"/>
  <c r="E116" i="23"/>
  <c r="N116" i="23" s="1"/>
  <c r="E116" i="33"/>
  <c r="N116" i="33" s="1"/>
  <c r="E112" i="23"/>
  <c r="N112" i="23" s="1"/>
  <c r="E112" i="33"/>
  <c r="N112" i="33" s="1"/>
  <c r="E108" i="23"/>
  <c r="N108" i="23" s="1"/>
  <c r="E108" i="33"/>
  <c r="N108" i="33" s="1"/>
  <c r="E104" i="23"/>
  <c r="E104" i="33"/>
  <c r="N104" i="33" s="1"/>
  <c r="E100" i="23"/>
  <c r="N100" i="23" s="1"/>
  <c r="E100" i="33"/>
  <c r="N100" i="33" s="1"/>
  <c r="E96" i="23"/>
  <c r="E96" i="33"/>
  <c r="N96" i="33" s="1"/>
  <c r="E92" i="23"/>
  <c r="N92" i="23" s="1"/>
  <c r="E92" i="33"/>
  <c r="N92" i="33" s="1"/>
  <c r="E88" i="23"/>
  <c r="N88" i="23" s="1"/>
  <c r="E88" i="33"/>
  <c r="N88" i="33" s="1"/>
  <c r="E84" i="23"/>
  <c r="N84" i="23" s="1"/>
  <c r="E84" i="33"/>
  <c r="N84" i="33" s="1"/>
  <c r="E80" i="23"/>
  <c r="N80" i="23" s="1"/>
  <c r="E80" i="33"/>
  <c r="N80" i="33" s="1"/>
  <c r="E76" i="23"/>
  <c r="E76" i="33"/>
  <c r="N76" i="33" s="1"/>
  <c r="E72" i="23"/>
  <c r="N72" i="23" s="1"/>
  <c r="E72" i="33"/>
  <c r="N72" i="33" s="1"/>
  <c r="V72" i="33" s="1"/>
  <c r="E68" i="23"/>
  <c r="N68" i="23" s="1"/>
  <c r="E68" i="33"/>
  <c r="N68" i="33" s="1"/>
  <c r="E64" i="23"/>
  <c r="N64" i="23" s="1"/>
  <c r="E64" i="33"/>
  <c r="N64" i="33" s="1"/>
  <c r="V64" i="33" s="1"/>
  <c r="E60" i="23"/>
  <c r="N60" i="23" s="1"/>
  <c r="E60" i="33"/>
  <c r="N60" i="33" s="1"/>
  <c r="V60" i="33" s="1"/>
  <c r="E56" i="23"/>
  <c r="N56" i="23" s="1"/>
  <c r="E56" i="33"/>
  <c r="N56" i="33" s="1"/>
  <c r="V56" i="33" s="1"/>
  <c r="E52" i="23"/>
  <c r="N52" i="23" s="1"/>
  <c r="E52" i="33"/>
  <c r="N52" i="33" s="1"/>
  <c r="E48" i="23"/>
  <c r="N48" i="23" s="1"/>
  <c r="E48" i="33"/>
  <c r="N48" i="33" s="1"/>
  <c r="V48" i="33" s="1"/>
  <c r="E44" i="23"/>
  <c r="N44" i="23" s="1"/>
  <c r="E44" i="33"/>
  <c r="N44" i="33" s="1"/>
  <c r="V44" i="33" s="1"/>
  <c r="E40" i="23"/>
  <c r="N40" i="23" s="1"/>
  <c r="E40" i="33"/>
  <c r="N40" i="33" s="1"/>
  <c r="V40" i="33" s="1"/>
  <c r="E36" i="23"/>
  <c r="N36" i="23" s="1"/>
  <c r="E36" i="33"/>
  <c r="N36" i="33" s="1"/>
  <c r="E32" i="23"/>
  <c r="N32" i="23" s="1"/>
  <c r="E32" i="33"/>
  <c r="N32" i="33" s="1"/>
  <c r="V32" i="33" s="1"/>
  <c r="E28" i="23"/>
  <c r="N28" i="23" s="1"/>
  <c r="E28" i="33"/>
  <c r="N28" i="33" s="1"/>
  <c r="V28" i="33" s="1"/>
  <c r="E24" i="23"/>
  <c r="N24" i="23" s="1"/>
  <c r="E24" i="33"/>
  <c r="N24" i="33" s="1"/>
  <c r="V24" i="33" s="1"/>
  <c r="E20" i="23"/>
  <c r="N20" i="23" s="1"/>
  <c r="E20" i="33"/>
  <c r="N20" i="33" s="1"/>
  <c r="E16" i="23"/>
  <c r="E16" i="33"/>
  <c r="N16" i="33" s="1"/>
  <c r="V16" i="33" s="1"/>
  <c r="E12" i="23"/>
  <c r="N12" i="23" s="1"/>
  <c r="E12" i="33"/>
  <c r="N12" i="33" s="1"/>
  <c r="V12" i="33" s="1"/>
  <c r="E8" i="23"/>
  <c r="N8" i="23" s="1"/>
  <c r="E8" i="33"/>
  <c r="N8" i="33" s="1"/>
  <c r="V8" i="33" s="1"/>
  <c r="E4" i="23"/>
  <c r="N4" i="23" s="1"/>
  <c r="E4" i="33"/>
  <c r="N4" i="33" s="1"/>
  <c r="I18" i="28"/>
  <c r="R18" i="28" s="1"/>
  <c r="I18" i="33"/>
  <c r="R18" i="33" s="1"/>
  <c r="I23" i="33"/>
  <c r="R23" i="33" s="1"/>
  <c r="I23" i="28"/>
  <c r="R23" i="28" s="1"/>
  <c r="I25" i="33"/>
  <c r="R25" i="33" s="1"/>
  <c r="I25" i="28"/>
  <c r="R25" i="28" s="1"/>
  <c r="U115" i="33"/>
  <c r="U111" i="33"/>
  <c r="U114" i="33"/>
  <c r="U113" i="33"/>
  <c r="U116" i="33"/>
  <c r="U112" i="33"/>
  <c r="U110" i="33"/>
  <c r="D118" i="27"/>
  <c r="CE118" i="15"/>
  <c r="CF118" i="15"/>
  <c r="D118" i="26"/>
  <c r="CD118" i="15"/>
  <c r="BS113" i="15"/>
  <c r="F113" i="23"/>
  <c r="O113" i="23" s="1"/>
  <c r="BS105" i="15"/>
  <c r="F105" i="23"/>
  <c r="O105" i="23" s="1"/>
  <c r="BS101" i="15"/>
  <c r="F101" i="23"/>
  <c r="O101" i="23" s="1"/>
  <c r="BS97" i="15"/>
  <c r="F97" i="23"/>
  <c r="O97" i="23" s="1"/>
  <c r="BS93" i="15"/>
  <c r="F93" i="23"/>
  <c r="O93" i="23" s="1"/>
  <c r="BS81" i="15"/>
  <c r="F81" i="23"/>
  <c r="O81" i="23" s="1"/>
  <c r="BS77" i="15"/>
  <c r="F77" i="23"/>
  <c r="O77" i="23" s="1"/>
  <c r="BS73" i="15"/>
  <c r="F73" i="23"/>
  <c r="O73" i="23" s="1"/>
  <c r="BS61" i="15"/>
  <c r="F61" i="23"/>
  <c r="O61" i="23" s="1"/>
  <c r="BS57" i="15"/>
  <c r="F57" i="23"/>
  <c r="O57" i="23" s="1"/>
  <c r="BS53" i="15"/>
  <c r="F53" i="23"/>
  <c r="O53" i="23" s="1"/>
  <c r="BS45" i="15"/>
  <c r="F45" i="23"/>
  <c r="BS29" i="15"/>
  <c r="F29" i="23"/>
  <c r="O29" i="23" s="1"/>
  <c r="BS21" i="15"/>
  <c r="F21" i="23"/>
  <c r="O21" i="23" s="1"/>
  <c r="BS13" i="15"/>
  <c r="F13" i="23"/>
  <c r="O13" i="23" s="1"/>
  <c r="BS5" i="15"/>
  <c r="F5" i="23"/>
  <c r="O5" i="23" s="1"/>
  <c r="BF26" i="15"/>
  <c r="I14" i="23"/>
  <c r="R14" i="23" s="1"/>
  <c r="BF28" i="15"/>
  <c r="I16" i="23"/>
  <c r="R16" i="23" s="1"/>
  <c r="BS108" i="15"/>
  <c r="F108" i="23"/>
  <c r="O108" i="23" s="1"/>
  <c r="BS80" i="15"/>
  <c r="F80" i="23"/>
  <c r="O80" i="23" s="1"/>
  <c r="BS72" i="15"/>
  <c r="F72" i="23"/>
  <c r="O72" i="23" s="1"/>
  <c r="BS60" i="15"/>
  <c r="F60" i="23"/>
  <c r="O60" i="23" s="1"/>
  <c r="BS56" i="15"/>
  <c r="F56" i="23"/>
  <c r="O56" i="23" s="1"/>
  <c r="BS52" i="15"/>
  <c r="F52" i="23"/>
  <c r="O52" i="23" s="1"/>
  <c r="BS48" i="15"/>
  <c r="F48" i="23"/>
  <c r="O48" i="23" s="1"/>
  <c r="BS32" i="15"/>
  <c r="F32" i="23"/>
  <c r="O32" i="23" s="1"/>
  <c r="BS24" i="15"/>
  <c r="F24" i="23"/>
  <c r="O24" i="23" s="1"/>
  <c r="BS115" i="15"/>
  <c r="F115" i="23"/>
  <c r="O115" i="23" s="1"/>
  <c r="BS111" i="15"/>
  <c r="F111" i="23"/>
  <c r="O111" i="23" s="1"/>
  <c r="BS107" i="15"/>
  <c r="F107" i="23"/>
  <c r="O107" i="23" s="1"/>
  <c r="BS103" i="15"/>
  <c r="F103" i="23"/>
  <c r="O103" i="23" s="1"/>
  <c r="BS99" i="15"/>
  <c r="F99" i="23"/>
  <c r="O99" i="23" s="1"/>
  <c r="BS95" i="15"/>
  <c r="F95" i="23"/>
  <c r="O95" i="23" s="1"/>
  <c r="BS91" i="15"/>
  <c r="F91" i="23"/>
  <c r="O91" i="23" s="1"/>
  <c r="BS87" i="15"/>
  <c r="F87" i="23"/>
  <c r="O87" i="23" s="1"/>
  <c r="BS83" i="15"/>
  <c r="F83" i="23"/>
  <c r="O83" i="23" s="1"/>
  <c r="BS79" i="15"/>
  <c r="F79" i="23"/>
  <c r="O79" i="23" s="1"/>
  <c r="BS75" i="15"/>
  <c r="F75" i="23"/>
  <c r="O75" i="23" s="1"/>
  <c r="BS71" i="15"/>
  <c r="F71" i="23"/>
  <c r="O71" i="23" s="1"/>
  <c r="BS67" i="15"/>
  <c r="F67" i="23"/>
  <c r="O67" i="23" s="1"/>
  <c r="BS63" i="15"/>
  <c r="F63" i="23"/>
  <c r="O63" i="23" s="1"/>
  <c r="BS59" i="15"/>
  <c r="F59" i="23"/>
  <c r="O59" i="23" s="1"/>
  <c r="BS55" i="15"/>
  <c r="F55" i="23"/>
  <c r="O55" i="23" s="1"/>
  <c r="BS51" i="15"/>
  <c r="F51" i="23"/>
  <c r="O51" i="23" s="1"/>
  <c r="BS47" i="15"/>
  <c r="F47" i="23"/>
  <c r="O47" i="23" s="1"/>
  <c r="BS43" i="15"/>
  <c r="F43" i="23"/>
  <c r="O43" i="23" s="1"/>
  <c r="BS39" i="15"/>
  <c r="F39" i="23"/>
  <c r="O39" i="23" s="1"/>
  <c r="BS35" i="15"/>
  <c r="F35" i="23"/>
  <c r="O35" i="23" s="1"/>
  <c r="BS31" i="15"/>
  <c r="F31" i="23"/>
  <c r="O31" i="23" s="1"/>
  <c r="BS27" i="15"/>
  <c r="F27" i="23"/>
  <c r="O27" i="23" s="1"/>
  <c r="BS23" i="15"/>
  <c r="F23" i="23"/>
  <c r="O23" i="23" s="1"/>
  <c r="BS19" i="15"/>
  <c r="F19" i="23"/>
  <c r="O19" i="23" s="1"/>
  <c r="BS15" i="15"/>
  <c r="F15" i="23"/>
  <c r="O15" i="23" s="1"/>
  <c r="BS11" i="15"/>
  <c r="F11" i="23"/>
  <c r="O11" i="23" s="1"/>
  <c r="BS7" i="15"/>
  <c r="F7" i="23"/>
  <c r="O7" i="23" s="1"/>
  <c r="BS3" i="15"/>
  <c r="F3" i="23"/>
  <c r="O3" i="23" s="1"/>
  <c r="BF27" i="15"/>
  <c r="I15" i="23"/>
  <c r="R15" i="23" s="1"/>
  <c r="BF29" i="15"/>
  <c r="I17" i="23"/>
  <c r="R17" i="23" s="1"/>
  <c r="BF32" i="15"/>
  <c r="I20" i="23"/>
  <c r="R20" i="23" s="1"/>
  <c r="BF34" i="15"/>
  <c r="I22" i="23"/>
  <c r="R22" i="23" s="1"/>
  <c r="E1" i="26"/>
  <c r="N1" i="26" s="1"/>
  <c r="E1" i="23"/>
  <c r="N1" i="23" s="1"/>
  <c r="BS109" i="15"/>
  <c r="F109" i="23"/>
  <c r="BS89" i="15"/>
  <c r="F89" i="23"/>
  <c r="O89" i="23" s="1"/>
  <c r="BS85" i="15"/>
  <c r="F85" i="23"/>
  <c r="O85" i="23" s="1"/>
  <c r="BS69" i="15"/>
  <c r="F69" i="23"/>
  <c r="O69" i="23" s="1"/>
  <c r="BS65" i="15"/>
  <c r="F65" i="23"/>
  <c r="O65" i="23" s="1"/>
  <c r="BS49" i="15"/>
  <c r="F49" i="23"/>
  <c r="O49" i="23" s="1"/>
  <c r="BS41" i="15"/>
  <c r="F41" i="23"/>
  <c r="O41" i="23" s="1"/>
  <c r="BS37" i="15"/>
  <c r="F37" i="23"/>
  <c r="O37" i="23" s="1"/>
  <c r="BS33" i="15"/>
  <c r="F33" i="23"/>
  <c r="O33" i="23" s="1"/>
  <c r="BS25" i="15"/>
  <c r="F25" i="23"/>
  <c r="O25" i="23" s="1"/>
  <c r="BS17" i="15"/>
  <c r="F17" i="23"/>
  <c r="O17" i="23" s="1"/>
  <c r="BS9" i="15"/>
  <c r="F9" i="23"/>
  <c r="O9" i="23" s="1"/>
  <c r="BF31" i="15"/>
  <c r="I19" i="23"/>
  <c r="R19" i="23" s="1"/>
  <c r="BF33" i="15"/>
  <c r="I21" i="23"/>
  <c r="R21" i="23" s="1"/>
  <c r="F1" i="27"/>
  <c r="M1" i="27" s="1"/>
  <c r="F1" i="22"/>
  <c r="M1" i="22" s="1"/>
  <c r="BS1" i="15"/>
  <c r="F1" i="23"/>
  <c r="O1" i="23" s="1"/>
  <c r="BS116" i="15"/>
  <c r="F116" i="23"/>
  <c r="O116" i="23" s="1"/>
  <c r="BS112" i="15"/>
  <c r="F112" i="23"/>
  <c r="O112" i="23" s="1"/>
  <c r="BS104" i="15"/>
  <c r="F104" i="23"/>
  <c r="BS100" i="15"/>
  <c r="F100" i="23"/>
  <c r="O100" i="23" s="1"/>
  <c r="BS96" i="15"/>
  <c r="F96" i="23"/>
  <c r="BS92" i="15"/>
  <c r="F92" i="23"/>
  <c r="O92" i="23" s="1"/>
  <c r="BS88" i="15"/>
  <c r="F88" i="23"/>
  <c r="O88" i="23" s="1"/>
  <c r="BS84" i="15"/>
  <c r="F84" i="23"/>
  <c r="O84" i="23" s="1"/>
  <c r="BS76" i="15"/>
  <c r="F76" i="23"/>
  <c r="O76" i="23" s="1"/>
  <c r="BS68" i="15"/>
  <c r="F68" i="23"/>
  <c r="O68" i="23" s="1"/>
  <c r="BS64" i="15"/>
  <c r="F64" i="23"/>
  <c r="O64" i="23" s="1"/>
  <c r="BS44" i="15"/>
  <c r="F44" i="23"/>
  <c r="O44" i="23" s="1"/>
  <c r="BS40" i="15"/>
  <c r="F40" i="23"/>
  <c r="O40" i="23" s="1"/>
  <c r="BS36" i="15"/>
  <c r="F36" i="23"/>
  <c r="O36" i="23" s="1"/>
  <c r="BS28" i="15"/>
  <c r="F28" i="23"/>
  <c r="O28" i="23" s="1"/>
  <c r="BS20" i="15"/>
  <c r="F20" i="23"/>
  <c r="O20" i="23" s="1"/>
  <c r="BS16" i="15"/>
  <c r="F16" i="23"/>
  <c r="BS12" i="15"/>
  <c r="F12" i="23"/>
  <c r="O12" i="23" s="1"/>
  <c r="BS8" i="15"/>
  <c r="F8" i="23"/>
  <c r="O8" i="23" s="1"/>
  <c r="BS4" i="15"/>
  <c r="F4" i="23"/>
  <c r="O4" i="23" s="1"/>
  <c r="I115" i="27"/>
  <c r="I115" i="22"/>
  <c r="P115" i="22" s="1"/>
  <c r="BF36" i="15"/>
  <c r="I24" i="23"/>
  <c r="R24" i="23" s="1"/>
  <c r="BS114" i="15"/>
  <c r="F114" i="23"/>
  <c r="BS110" i="15"/>
  <c r="F110" i="23"/>
  <c r="O110" i="23" s="1"/>
  <c r="BS106" i="15"/>
  <c r="F106" i="23"/>
  <c r="O106" i="23" s="1"/>
  <c r="BS102" i="15"/>
  <c r="F102" i="23"/>
  <c r="O102" i="23" s="1"/>
  <c r="BS98" i="15"/>
  <c r="F98" i="23"/>
  <c r="O98" i="23" s="1"/>
  <c r="BS94" i="15"/>
  <c r="F94" i="23"/>
  <c r="O94" i="23" s="1"/>
  <c r="BS90" i="15"/>
  <c r="F90" i="23"/>
  <c r="O90" i="23" s="1"/>
  <c r="BS86" i="15"/>
  <c r="F86" i="23"/>
  <c r="O86" i="23" s="1"/>
  <c r="BS82" i="15"/>
  <c r="F82" i="23"/>
  <c r="O82" i="23" s="1"/>
  <c r="BS78" i="15"/>
  <c r="F78" i="23"/>
  <c r="O78" i="23" s="1"/>
  <c r="BS74" i="15"/>
  <c r="F74" i="23"/>
  <c r="O74" i="23" s="1"/>
  <c r="BS70" i="15"/>
  <c r="F70" i="23"/>
  <c r="O70" i="23" s="1"/>
  <c r="BS66" i="15"/>
  <c r="F66" i="23"/>
  <c r="O66" i="23" s="1"/>
  <c r="BS62" i="15"/>
  <c r="F62" i="23"/>
  <c r="O62" i="23" s="1"/>
  <c r="BS58" i="15"/>
  <c r="F58" i="23"/>
  <c r="O58" i="23" s="1"/>
  <c r="BS54" i="15"/>
  <c r="F54" i="23"/>
  <c r="O54" i="23" s="1"/>
  <c r="BS50" i="15"/>
  <c r="F50" i="23"/>
  <c r="O50" i="23" s="1"/>
  <c r="BS46" i="15"/>
  <c r="F46" i="23"/>
  <c r="O46" i="23" s="1"/>
  <c r="BS42" i="15"/>
  <c r="F42" i="23"/>
  <c r="O42" i="23" s="1"/>
  <c r="BS38" i="15"/>
  <c r="F38" i="23"/>
  <c r="O38" i="23" s="1"/>
  <c r="BS34" i="15"/>
  <c r="F34" i="23"/>
  <c r="O34" i="23" s="1"/>
  <c r="BS30" i="15"/>
  <c r="F30" i="23"/>
  <c r="O30" i="23" s="1"/>
  <c r="BS26" i="15"/>
  <c r="F26" i="23"/>
  <c r="O26" i="23" s="1"/>
  <c r="BS22" i="15"/>
  <c r="F22" i="23"/>
  <c r="O22" i="23" s="1"/>
  <c r="BS18" i="15"/>
  <c r="F18" i="23"/>
  <c r="O18" i="23" s="1"/>
  <c r="BS14" i="15"/>
  <c r="F14" i="23"/>
  <c r="O14" i="23" s="1"/>
  <c r="BS10" i="15"/>
  <c r="F10" i="23"/>
  <c r="O10" i="23" s="1"/>
  <c r="BS6" i="15"/>
  <c r="F6" i="23"/>
  <c r="O6" i="23" s="1"/>
  <c r="BS2" i="15"/>
  <c r="F2" i="23"/>
  <c r="O2" i="23" s="1"/>
  <c r="BF30" i="15"/>
  <c r="I18" i="23"/>
  <c r="R18" i="23" s="1"/>
  <c r="BF35" i="15"/>
  <c r="I23" i="23"/>
  <c r="R23" i="23" s="1"/>
  <c r="BF37" i="15"/>
  <c r="I25" i="23"/>
  <c r="R25" i="23" s="1"/>
  <c r="S23" i="15"/>
  <c r="U23" i="33" s="1"/>
  <c r="K116" i="26"/>
  <c r="R23" i="15"/>
  <c r="CE23" i="15" s="1"/>
  <c r="U23" i="15"/>
  <c r="Q23" i="15"/>
  <c r="B125" i="17"/>
  <c r="E142" i="17"/>
  <c r="B129" i="17"/>
  <c r="F145" i="17"/>
  <c r="G143" i="17"/>
  <c r="BI107" i="15"/>
  <c r="H107" i="26" s="1"/>
  <c r="BI111" i="15"/>
  <c r="BY116" i="15"/>
  <c r="M116" i="22"/>
  <c r="BV115" i="15"/>
  <c r="L115" i="22"/>
  <c r="CA114" i="15"/>
  <c r="BW114" i="15"/>
  <c r="O114" i="23"/>
  <c r="CB113" i="15"/>
  <c r="BV111" i="15"/>
  <c r="L111" i="22"/>
  <c r="CA110" i="15"/>
  <c r="BW106" i="15"/>
  <c r="CB105" i="15"/>
  <c r="CB101" i="15"/>
  <c r="BW94" i="15"/>
  <c r="CB85" i="15"/>
  <c r="BY84" i="15"/>
  <c r="M84" i="22"/>
  <c r="BW82" i="15"/>
  <c r="CB81" i="15"/>
  <c r="CB77" i="15"/>
  <c r="CB65" i="15"/>
  <c r="BW62" i="15"/>
  <c r="BV59" i="15"/>
  <c r="L59" i="22"/>
  <c r="CA58" i="15"/>
  <c r="BY56" i="15"/>
  <c r="M56" i="22"/>
  <c r="CA54" i="15"/>
  <c r="BY52" i="15"/>
  <c r="M52" i="22"/>
  <c r="BY48" i="15"/>
  <c r="M48" i="22"/>
  <c r="CB45" i="15"/>
  <c r="BV43" i="15"/>
  <c r="L43" i="22"/>
  <c r="CA42" i="15"/>
  <c r="BW42" i="15"/>
  <c r="BV39" i="15"/>
  <c r="L39" i="22"/>
  <c r="CA38" i="15"/>
  <c r="BY36" i="15"/>
  <c r="M36" i="22"/>
  <c r="BW34" i="15"/>
  <c r="CB29" i="15"/>
  <c r="BY28" i="15"/>
  <c r="M28" i="22"/>
  <c r="CB25" i="15"/>
  <c r="BY24" i="15"/>
  <c r="M24" i="22"/>
  <c r="BW22" i="15"/>
  <c r="BV19" i="15"/>
  <c r="L19" i="22"/>
  <c r="CA18" i="15"/>
  <c r="BW18" i="15"/>
  <c r="BV15" i="15"/>
  <c r="L15" i="22"/>
  <c r="CA14" i="15"/>
  <c r="BW14" i="15"/>
  <c r="CB13" i="15"/>
  <c r="BY12" i="15"/>
  <c r="M12" i="22"/>
  <c r="BV11" i="15"/>
  <c r="L11" i="22"/>
  <c r="CA10" i="15"/>
  <c r="BW10" i="15"/>
  <c r="BY8" i="15"/>
  <c r="M8" i="22"/>
  <c r="G7" i="28"/>
  <c r="P7" i="28" s="1"/>
  <c r="G7" i="27"/>
  <c r="N7" i="27" s="1"/>
  <c r="G7" i="26"/>
  <c r="P7" i="26" s="1"/>
  <c r="G7" i="23"/>
  <c r="P7" i="23" s="1"/>
  <c r="G7" i="22"/>
  <c r="N7" i="22" s="1"/>
  <c r="G11" i="28"/>
  <c r="P11" i="28" s="1"/>
  <c r="G11" i="27"/>
  <c r="N11" i="27" s="1"/>
  <c r="G11" i="26"/>
  <c r="P11" i="26" s="1"/>
  <c r="G11" i="23"/>
  <c r="P11" i="23" s="1"/>
  <c r="G11" i="22"/>
  <c r="N11" i="22" s="1"/>
  <c r="CA1" i="15"/>
  <c r="BW1" i="15"/>
  <c r="O1" i="28"/>
  <c r="O117" i="23"/>
  <c r="CB116" i="15"/>
  <c r="BY115" i="15"/>
  <c r="M115" i="22"/>
  <c r="BV114" i="15"/>
  <c r="L114" i="22"/>
  <c r="CA113" i="15"/>
  <c r="BW113" i="15"/>
  <c r="CB112" i="15"/>
  <c r="BY111" i="15"/>
  <c r="M111" i="22"/>
  <c r="BV110" i="15"/>
  <c r="L110" i="22"/>
  <c r="CA109" i="15"/>
  <c r="BW109" i="15"/>
  <c r="O109" i="23"/>
  <c r="CB108" i="15"/>
  <c r="BY107" i="15"/>
  <c r="M107" i="22"/>
  <c r="BV106" i="15"/>
  <c r="L106" i="22"/>
  <c r="CA105" i="15"/>
  <c r="BW105" i="15"/>
  <c r="CB104" i="15"/>
  <c r="BY103" i="15"/>
  <c r="M103" i="22"/>
  <c r="BV102" i="15"/>
  <c r="N102" i="23"/>
  <c r="L102" i="22"/>
  <c r="CA101" i="15"/>
  <c r="BW101" i="15"/>
  <c r="CB100" i="15"/>
  <c r="BY99" i="15"/>
  <c r="M99" i="22"/>
  <c r="BV98" i="15"/>
  <c r="L98" i="22"/>
  <c r="CA97" i="15"/>
  <c r="BW97" i="15"/>
  <c r="CB96" i="15"/>
  <c r="BY95" i="15"/>
  <c r="M95" i="22"/>
  <c r="BV94" i="15"/>
  <c r="L94" i="22"/>
  <c r="CA93" i="15"/>
  <c r="BW93" i="15"/>
  <c r="CB92" i="15"/>
  <c r="BY91" i="15"/>
  <c r="M91" i="22"/>
  <c r="BV90" i="15"/>
  <c r="L90" i="22"/>
  <c r="N90" i="23"/>
  <c r="CA89" i="15"/>
  <c r="BW89" i="15"/>
  <c r="CB88" i="15"/>
  <c r="BY87" i="15"/>
  <c r="M87" i="22"/>
  <c r="BV86" i="15"/>
  <c r="L86" i="22"/>
  <c r="CA85" i="15"/>
  <c r="BW85" i="15"/>
  <c r="CB84" i="15"/>
  <c r="BY83" i="15"/>
  <c r="M83" i="22"/>
  <c r="BV82" i="15"/>
  <c r="L82" i="22"/>
  <c r="CA81" i="15"/>
  <c r="BW81" i="15"/>
  <c r="CB80" i="15"/>
  <c r="BY79" i="15"/>
  <c r="M79" i="22"/>
  <c r="BV78" i="15"/>
  <c r="L78" i="22"/>
  <c r="CA77" i="15"/>
  <c r="BW77" i="15"/>
  <c r="CB76" i="15"/>
  <c r="BY75" i="15"/>
  <c r="M75" i="22"/>
  <c r="BV74" i="15"/>
  <c r="L74" i="22"/>
  <c r="CA73" i="15"/>
  <c r="BW73" i="15"/>
  <c r="CB72" i="15"/>
  <c r="BY71" i="15"/>
  <c r="M71" i="22"/>
  <c r="BV70" i="15"/>
  <c r="L70" i="22"/>
  <c r="CA69" i="15"/>
  <c r="BW69" i="15"/>
  <c r="CB68" i="15"/>
  <c r="BY67" i="15"/>
  <c r="M67" i="22"/>
  <c r="BV66" i="15"/>
  <c r="L66" i="22"/>
  <c r="N66" i="23"/>
  <c r="CA65" i="15"/>
  <c r="BW65" i="15"/>
  <c r="CB64" i="15"/>
  <c r="BY63" i="15"/>
  <c r="M63" i="22"/>
  <c r="BV62" i="15"/>
  <c r="L62" i="22"/>
  <c r="CA61" i="15"/>
  <c r="BW61" i="15"/>
  <c r="CB60" i="15"/>
  <c r="BY59" i="15"/>
  <c r="M59" i="22"/>
  <c r="BV58" i="15"/>
  <c r="L58" i="22"/>
  <c r="CA57" i="15"/>
  <c r="BW57" i="15"/>
  <c r="CB56" i="15"/>
  <c r="BY55" i="15"/>
  <c r="M55" i="22"/>
  <c r="BV54" i="15"/>
  <c r="L54" i="22"/>
  <c r="CA53" i="15"/>
  <c r="BW53" i="15"/>
  <c r="CB52" i="15"/>
  <c r="BY51" i="15"/>
  <c r="M51" i="22"/>
  <c r="BV50" i="15"/>
  <c r="N50" i="23"/>
  <c r="L50" i="22"/>
  <c r="CA49" i="15"/>
  <c r="BW49" i="15"/>
  <c r="CB48" i="15"/>
  <c r="BY47" i="15"/>
  <c r="M47" i="22"/>
  <c r="BV46" i="15"/>
  <c r="L46" i="22"/>
  <c r="CA45" i="15"/>
  <c r="BW45" i="15"/>
  <c r="O45" i="23"/>
  <c r="CB44" i="15"/>
  <c r="BY43" i="15"/>
  <c r="M43" i="22"/>
  <c r="BV42" i="15"/>
  <c r="L42" i="22"/>
  <c r="CA41" i="15"/>
  <c r="BW41" i="15"/>
  <c r="CB40" i="15"/>
  <c r="BY39" i="15"/>
  <c r="M39" i="22"/>
  <c r="BV38" i="15"/>
  <c r="L38" i="22"/>
  <c r="CA37" i="15"/>
  <c r="BW37" i="15"/>
  <c r="CB36" i="15"/>
  <c r="BY35" i="15"/>
  <c r="M35" i="22"/>
  <c r="BV34" i="15"/>
  <c r="L34" i="22"/>
  <c r="CA33" i="15"/>
  <c r="BW33" i="15"/>
  <c r="CB32" i="15"/>
  <c r="BY31" i="15"/>
  <c r="M31" i="22"/>
  <c r="BV30" i="15"/>
  <c r="L30" i="22"/>
  <c r="CA29" i="15"/>
  <c r="BW29" i="15"/>
  <c r="CB28" i="15"/>
  <c r="BY27" i="15"/>
  <c r="M27" i="22"/>
  <c r="BV26" i="15"/>
  <c r="N26" i="23"/>
  <c r="L26" i="22"/>
  <c r="CA25" i="15"/>
  <c r="BW25" i="15"/>
  <c r="CB24" i="15"/>
  <c r="BY23" i="15"/>
  <c r="M23" i="22"/>
  <c r="BV22" i="15"/>
  <c r="L22" i="22"/>
  <c r="CA21" i="15"/>
  <c r="BW21" i="15"/>
  <c r="CB20" i="15"/>
  <c r="BY19" i="15"/>
  <c r="M19" i="22"/>
  <c r="BV18" i="15"/>
  <c r="L18" i="22"/>
  <c r="CA17" i="15"/>
  <c r="BW17" i="15"/>
  <c r="CB16" i="15"/>
  <c r="BY15" i="15"/>
  <c r="M15" i="22"/>
  <c r="BV14" i="15"/>
  <c r="L14" i="22"/>
  <c r="CA13" i="15"/>
  <c r="BW13" i="15"/>
  <c r="CB12" i="15"/>
  <c r="BY11" i="15"/>
  <c r="M11" i="22"/>
  <c r="BV10" i="15"/>
  <c r="L10" i="22"/>
  <c r="CA9" i="15"/>
  <c r="BW9" i="15"/>
  <c r="CB8" i="15"/>
  <c r="BY7" i="15"/>
  <c r="M7" i="22"/>
  <c r="BV6" i="15"/>
  <c r="L6" i="22"/>
  <c r="N6" i="23"/>
  <c r="CA5" i="15"/>
  <c r="BW5" i="15"/>
  <c r="CB4" i="15"/>
  <c r="BY3" i="15"/>
  <c r="M3" i="22"/>
  <c r="BV2" i="15"/>
  <c r="E2" i="22"/>
  <c r="L2" i="22" s="1"/>
  <c r="H111" i="20"/>
  <c r="Q111" i="20" s="1"/>
  <c r="G6" i="20"/>
  <c r="P6" i="20" s="1"/>
  <c r="G6" i="28"/>
  <c r="P6" i="28" s="1"/>
  <c r="G6" i="27"/>
  <c r="N6" i="27" s="1"/>
  <c r="G6" i="26"/>
  <c r="P6" i="26" s="1"/>
  <c r="G6" i="23"/>
  <c r="P6" i="23" s="1"/>
  <c r="G6" i="22"/>
  <c r="N6" i="22" s="1"/>
  <c r="H115" i="20"/>
  <c r="Q115" i="20" s="1"/>
  <c r="H115" i="26"/>
  <c r="G10" i="20"/>
  <c r="P10" i="20" s="1"/>
  <c r="G10" i="28"/>
  <c r="P10" i="28" s="1"/>
  <c r="G10" i="27"/>
  <c r="N10" i="27" s="1"/>
  <c r="G10" i="26"/>
  <c r="P10" i="26" s="1"/>
  <c r="G10" i="23"/>
  <c r="P10" i="23" s="1"/>
  <c r="G10" i="22"/>
  <c r="N10" i="22" s="1"/>
  <c r="H107" i="20"/>
  <c r="Q107" i="20" s="1"/>
  <c r="G27" i="20"/>
  <c r="P27" i="20" s="1"/>
  <c r="G27" i="28"/>
  <c r="P27" i="28" s="1"/>
  <c r="G27" i="27"/>
  <c r="N27" i="27" s="1"/>
  <c r="G27" i="26"/>
  <c r="P27" i="26" s="1"/>
  <c r="G27" i="23"/>
  <c r="P27" i="23" s="1"/>
  <c r="G27" i="22"/>
  <c r="N27" i="22" s="1"/>
  <c r="CB109" i="15"/>
  <c r="BV103" i="15"/>
  <c r="N103" i="23"/>
  <c r="L103" i="22"/>
  <c r="CA102" i="15"/>
  <c r="BY100" i="15"/>
  <c r="M100" i="22"/>
  <c r="CB97" i="15"/>
  <c r="BY96" i="15"/>
  <c r="M96" i="22"/>
  <c r="BV95" i="15"/>
  <c r="L95" i="22"/>
  <c r="CA94" i="15"/>
  <c r="BY92" i="15"/>
  <c r="M92" i="22"/>
  <c r="BV91" i="15"/>
  <c r="L91" i="22"/>
  <c r="CA90" i="15"/>
  <c r="BW90" i="15"/>
  <c r="CB89" i="15"/>
  <c r="BY88" i="15"/>
  <c r="M88" i="22"/>
  <c r="BY80" i="15"/>
  <c r="M80" i="22"/>
  <c r="BV79" i="15"/>
  <c r="L79" i="22"/>
  <c r="N79" i="23"/>
  <c r="CA78" i="15"/>
  <c r="BY76" i="15"/>
  <c r="M76" i="22"/>
  <c r="BV75" i="15"/>
  <c r="L75" i="22"/>
  <c r="CA74" i="15"/>
  <c r="BW74" i="15"/>
  <c r="CB73" i="15"/>
  <c r="BY72" i="15"/>
  <c r="M72" i="22"/>
  <c r="CB69" i="15"/>
  <c r="CA66" i="15"/>
  <c r="BY64" i="15"/>
  <c r="M64" i="22"/>
  <c r="CB61" i="15"/>
  <c r="BY60" i="15"/>
  <c r="M60" i="22"/>
  <c r="BW54" i="15"/>
  <c r="CA46" i="15"/>
  <c r="CB41" i="15"/>
  <c r="CB33" i="15"/>
  <c r="BY32" i="15"/>
  <c r="M32" i="22"/>
  <c r="BV31" i="15"/>
  <c r="L31" i="22"/>
  <c r="N31" i="23"/>
  <c r="CA30" i="15"/>
  <c r="BW30" i="15"/>
  <c r="BV27" i="15"/>
  <c r="L27" i="22"/>
  <c r="CA26" i="15"/>
  <c r="BW26" i="15"/>
  <c r="CB21" i="15"/>
  <c r="CB17" i="15"/>
  <c r="BY16" i="15"/>
  <c r="M16" i="22"/>
  <c r="CB9" i="15"/>
  <c r="BV7" i="15"/>
  <c r="N7" i="23"/>
  <c r="L7" i="22"/>
  <c r="CA6" i="15"/>
  <c r="CB5" i="15"/>
  <c r="BY4" i="15"/>
  <c r="M4" i="22"/>
  <c r="BV1" i="15"/>
  <c r="N1" i="28"/>
  <c r="E1" i="27"/>
  <c r="L1" i="27" s="1"/>
  <c r="E1" i="22"/>
  <c r="L1" i="22" s="1"/>
  <c r="N117" i="23"/>
  <c r="L117" i="22"/>
  <c r="CA116" i="15"/>
  <c r="BW116" i="15"/>
  <c r="CB115" i="15"/>
  <c r="BY114" i="15"/>
  <c r="M114" i="22"/>
  <c r="BV113" i="15"/>
  <c r="N113" i="23"/>
  <c r="L113" i="22"/>
  <c r="CA112" i="15"/>
  <c r="BW112" i="15"/>
  <c r="CB111" i="15"/>
  <c r="BY110" i="15"/>
  <c r="M110" i="22"/>
  <c r="BV109" i="15"/>
  <c r="L109" i="22"/>
  <c r="CA108" i="15"/>
  <c r="BW108" i="15"/>
  <c r="CB107" i="15"/>
  <c r="BY106" i="15"/>
  <c r="M106" i="22"/>
  <c r="BV105" i="15"/>
  <c r="L105" i="22"/>
  <c r="N105" i="23"/>
  <c r="CA104" i="15"/>
  <c r="BW104" i="15"/>
  <c r="O104" i="23"/>
  <c r="CB103" i="15"/>
  <c r="BY102" i="15"/>
  <c r="M102" i="22"/>
  <c r="BV101" i="15"/>
  <c r="L101" i="22"/>
  <c r="CA100" i="15"/>
  <c r="BW100" i="15"/>
  <c r="CB99" i="15"/>
  <c r="BY98" i="15"/>
  <c r="M98" i="22"/>
  <c r="BV97" i="15"/>
  <c r="L97" i="22"/>
  <c r="N97" i="23"/>
  <c r="CA96" i="15"/>
  <c r="BW96" i="15"/>
  <c r="O96" i="23"/>
  <c r="CB95" i="15"/>
  <c r="BY94" i="15"/>
  <c r="M94" i="22"/>
  <c r="BV93" i="15"/>
  <c r="L93" i="22"/>
  <c r="CA92" i="15"/>
  <c r="BW92" i="15"/>
  <c r="CB91" i="15"/>
  <c r="BY90" i="15"/>
  <c r="M90" i="22"/>
  <c r="BV89" i="15"/>
  <c r="L89" i="22"/>
  <c r="N89" i="23"/>
  <c r="CA88" i="15"/>
  <c r="BW88" i="15"/>
  <c r="CB87" i="15"/>
  <c r="BY86" i="15"/>
  <c r="M86" i="22"/>
  <c r="BV85" i="15"/>
  <c r="L85" i="22"/>
  <c r="CA84" i="15"/>
  <c r="BW84" i="15"/>
  <c r="CB83" i="15"/>
  <c r="BY82" i="15"/>
  <c r="M82" i="22"/>
  <c r="BV81" i="15"/>
  <c r="L81" i="22"/>
  <c r="N81" i="23"/>
  <c r="CA80" i="15"/>
  <c r="BW80" i="15"/>
  <c r="CB79" i="15"/>
  <c r="BY78" i="15"/>
  <c r="M78" i="22"/>
  <c r="BV77" i="15"/>
  <c r="L77" i="22"/>
  <c r="CA76" i="15"/>
  <c r="BW76" i="15"/>
  <c r="CB75" i="15"/>
  <c r="BY74" i="15"/>
  <c r="M74" i="22"/>
  <c r="BV73" i="15"/>
  <c r="L73" i="22"/>
  <c r="N73" i="23"/>
  <c r="CA72" i="15"/>
  <c r="BW72" i="15"/>
  <c r="CB71" i="15"/>
  <c r="BY70" i="15"/>
  <c r="M70" i="22"/>
  <c r="BV69" i="15"/>
  <c r="L69" i="22"/>
  <c r="CA68" i="15"/>
  <c r="BW68" i="15"/>
  <c r="CB67" i="15"/>
  <c r="BY66" i="15"/>
  <c r="M66" i="22"/>
  <c r="BV65" i="15"/>
  <c r="L65" i="22"/>
  <c r="N65" i="23"/>
  <c r="CA64" i="15"/>
  <c r="BW64" i="15"/>
  <c r="CB63" i="15"/>
  <c r="BY62" i="15"/>
  <c r="M62" i="22"/>
  <c r="BV61" i="15"/>
  <c r="L61" i="22"/>
  <c r="CA60" i="15"/>
  <c r="BW60" i="15"/>
  <c r="CB59" i="15"/>
  <c r="BY58" i="15"/>
  <c r="M58" i="22"/>
  <c r="BV57" i="15"/>
  <c r="L57" i="22"/>
  <c r="N57" i="23"/>
  <c r="CA56" i="15"/>
  <c r="BW56" i="15"/>
  <c r="CB55" i="15"/>
  <c r="BY54" i="15"/>
  <c r="M54" i="22"/>
  <c r="BV53" i="15"/>
  <c r="L53" i="22"/>
  <c r="CA52" i="15"/>
  <c r="BW52" i="15"/>
  <c r="CB51" i="15"/>
  <c r="BY50" i="15"/>
  <c r="M50" i="22"/>
  <c r="BV49" i="15"/>
  <c r="L49" i="22"/>
  <c r="N49" i="23"/>
  <c r="CA48" i="15"/>
  <c r="BW48" i="15"/>
  <c r="CB47" i="15"/>
  <c r="BY46" i="15"/>
  <c r="M46" i="22"/>
  <c r="BV45" i="15"/>
  <c r="L45" i="22"/>
  <c r="CA44" i="15"/>
  <c r="BW44" i="15"/>
  <c r="CB43" i="15"/>
  <c r="BY42" i="15"/>
  <c r="M42" i="22"/>
  <c r="BV41" i="15"/>
  <c r="L41" i="22"/>
  <c r="N41" i="23"/>
  <c r="CA40" i="15"/>
  <c r="BW40" i="15"/>
  <c r="CB39" i="15"/>
  <c r="BY38" i="15"/>
  <c r="M38" i="22"/>
  <c r="BV37" i="15"/>
  <c r="L37" i="22"/>
  <c r="CA36" i="15"/>
  <c r="BW36" i="15"/>
  <c r="CB35" i="15"/>
  <c r="BY34" i="15"/>
  <c r="M34" i="22"/>
  <c r="BV33" i="15"/>
  <c r="L33" i="22"/>
  <c r="N33" i="23"/>
  <c r="CA32" i="15"/>
  <c r="BW32" i="15"/>
  <c r="CB31" i="15"/>
  <c r="BY30" i="15"/>
  <c r="M30" i="22"/>
  <c r="BV29" i="15"/>
  <c r="L29" i="22"/>
  <c r="CA28" i="15"/>
  <c r="BW28" i="15"/>
  <c r="CB27" i="15"/>
  <c r="BY26" i="15"/>
  <c r="M26" i="22"/>
  <c r="BV25" i="15"/>
  <c r="L25" i="22"/>
  <c r="N25" i="23"/>
  <c r="CA24" i="15"/>
  <c r="BW24" i="15"/>
  <c r="CB23" i="15"/>
  <c r="BY22" i="15"/>
  <c r="M22" i="22"/>
  <c r="BV21" i="15"/>
  <c r="L21" i="22"/>
  <c r="CA20" i="15"/>
  <c r="BW20" i="15"/>
  <c r="CB19" i="15"/>
  <c r="BY18" i="15"/>
  <c r="M18" i="22"/>
  <c r="BV17" i="15"/>
  <c r="L17" i="22"/>
  <c r="N17" i="23"/>
  <c r="CA16" i="15"/>
  <c r="BW16" i="15"/>
  <c r="O16" i="23"/>
  <c r="CB15" i="15"/>
  <c r="BY14" i="15"/>
  <c r="M14" i="22"/>
  <c r="BV13" i="15"/>
  <c r="L13" i="22"/>
  <c r="CA12" i="15"/>
  <c r="BW12" i="15"/>
  <c r="CB11" i="15"/>
  <c r="BY10" i="15"/>
  <c r="M10" i="22"/>
  <c r="BV9" i="15"/>
  <c r="N9" i="23"/>
  <c r="L9" i="22"/>
  <c r="CA8" i="15"/>
  <c r="BW8" i="15"/>
  <c r="CB7" i="15"/>
  <c r="BY6" i="15"/>
  <c r="M6" i="22"/>
  <c r="BV5" i="15"/>
  <c r="L5" i="22"/>
  <c r="CA4" i="15"/>
  <c r="BW4" i="15"/>
  <c r="CB3" i="15"/>
  <c r="BY2" i="15"/>
  <c r="M2" i="22"/>
  <c r="G2" i="20"/>
  <c r="P2" i="20" s="1"/>
  <c r="G2" i="28"/>
  <c r="P2" i="28" s="1"/>
  <c r="G2" i="27"/>
  <c r="N2" i="27" s="1"/>
  <c r="G2" i="26"/>
  <c r="P2" i="26" s="1"/>
  <c r="G2" i="23"/>
  <c r="P2" i="23" s="1"/>
  <c r="G2" i="22"/>
  <c r="N2" i="22" s="1"/>
  <c r="G5" i="28"/>
  <c r="P5" i="28" s="1"/>
  <c r="G5" i="27"/>
  <c r="N5" i="27" s="1"/>
  <c r="G5" i="26"/>
  <c r="P5" i="26" s="1"/>
  <c r="G5" i="23"/>
  <c r="P5" i="23" s="1"/>
  <c r="G5" i="22"/>
  <c r="N5" i="22" s="1"/>
  <c r="G9" i="28"/>
  <c r="P9" i="28" s="1"/>
  <c r="G9" i="27"/>
  <c r="N9" i="27" s="1"/>
  <c r="G9" i="26"/>
  <c r="P9" i="26" s="1"/>
  <c r="G9" i="23"/>
  <c r="P9" i="23" s="1"/>
  <c r="G9" i="22"/>
  <c r="N9" i="22" s="1"/>
  <c r="G13" i="28"/>
  <c r="P13" i="28" s="1"/>
  <c r="G13" i="27"/>
  <c r="N13" i="27" s="1"/>
  <c r="G13" i="26"/>
  <c r="P13" i="26" s="1"/>
  <c r="G13" i="23"/>
  <c r="P13" i="23" s="1"/>
  <c r="G13" i="22"/>
  <c r="N13" i="22" s="1"/>
  <c r="G51" i="28"/>
  <c r="P51" i="28" s="1"/>
  <c r="G51" i="27"/>
  <c r="N51" i="27" s="1"/>
  <c r="G51" i="26"/>
  <c r="P51" i="26" s="1"/>
  <c r="G51" i="23"/>
  <c r="P51" i="23" s="1"/>
  <c r="G51" i="22"/>
  <c r="N51" i="22" s="1"/>
  <c r="CB1" i="15"/>
  <c r="BY112" i="15"/>
  <c r="M112" i="22"/>
  <c r="BW110" i="15"/>
  <c r="BY108" i="15"/>
  <c r="M108" i="22"/>
  <c r="BV107" i="15"/>
  <c r="L107" i="22"/>
  <c r="CA106" i="15"/>
  <c r="BY104" i="15"/>
  <c r="M104" i="22"/>
  <c r="BW102" i="15"/>
  <c r="BV99" i="15"/>
  <c r="L99" i="22"/>
  <c r="CA98" i="15"/>
  <c r="BW98" i="15"/>
  <c r="CB93" i="15"/>
  <c r="BV87" i="15"/>
  <c r="L87" i="22"/>
  <c r="CA86" i="15"/>
  <c r="BW86" i="15"/>
  <c r="BV83" i="15"/>
  <c r="L83" i="22"/>
  <c r="CA82" i="15"/>
  <c r="BW78" i="15"/>
  <c r="BV71" i="15"/>
  <c r="L71" i="22"/>
  <c r="CA70" i="15"/>
  <c r="BW70" i="15"/>
  <c r="BY68" i="15"/>
  <c r="M68" i="22"/>
  <c r="BV67" i="15"/>
  <c r="L67" i="22"/>
  <c r="BW66" i="15"/>
  <c r="BV63" i="15"/>
  <c r="L63" i="22"/>
  <c r="N63" i="23"/>
  <c r="CA62" i="15"/>
  <c r="BW58" i="15"/>
  <c r="CB57" i="15"/>
  <c r="BV55" i="15"/>
  <c r="L55" i="22"/>
  <c r="CB53" i="15"/>
  <c r="BV51" i="15"/>
  <c r="L51" i="22"/>
  <c r="CA50" i="15"/>
  <c r="BW50" i="15"/>
  <c r="CB49" i="15"/>
  <c r="BV47" i="15"/>
  <c r="L47" i="22"/>
  <c r="BW46" i="15"/>
  <c r="BY44" i="15"/>
  <c r="M44" i="22"/>
  <c r="BY40" i="15"/>
  <c r="M40" i="22"/>
  <c r="BW38" i="15"/>
  <c r="CB37" i="15"/>
  <c r="BV35" i="15"/>
  <c r="L35" i="22"/>
  <c r="CA34" i="15"/>
  <c r="BV23" i="15"/>
  <c r="L23" i="22"/>
  <c r="CA22" i="15"/>
  <c r="BY20" i="15"/>
  <c r="M20" i="22"/>
  <c r="BW6" i="15"/>
  <c r="BV3" i="15"/>
  <c r="L3" i="22"/>
  <c r="N3" i="23"/>
  <c r="CA2" i="15"/>
  <c r="BW2" i="15"/>
  <c r="BY1" i="15"/>
  <c r="M117" i="22"/>
  <c r="BV116" i="15"/>
  <c r="L116" i="22"/>
  <c r="CA115" i="15"/>
  <c r="BW115" i="15"/>
  <c r="CB114" i="15"/>
  <c r="BY113" i="15"/>
  <c r="M113" i="22"/>
  <c r="BV112" i="15"/>
  <c r="L112" i="22"/>
  <c r="CA111" i="15"/>
  <c r="BW111" i="15"/>
  <c r="CB110" i="15"/>
  <c r="BY109" i="15"/>
  <c r="M109" i="22"/>
  <c r="BV108" i="15"/>
  <c r="L108" i="22"/>
  <c r="CA107" i="15"/>
  <c r="BW107" i="15"/>
  <c r="CB106" i="15"/>
  <c r="BY105" i="15"/>
  <c r="M105" i="22"/>
  <c r="BV104" i="15"/>
  <c r="N104" i="23"/>
  <c r="L104" i="22"/>
  <c r="CA103" i="15"/>
  <c r="BW103" i="15"/>
  <c r="CB102" i="15"/>
  <c r="BY101" i="15"/>
  <c r="M101" i="22"/>
  <c r="BV100" i="15"/>
  <c r="L100" i="22"/>
  <c r="CA99" i="15"/>
  <c r="BW99" i="15"/>
  <c r="CB98" i="15"/>
  <c r="BY97" i="15"/>
  <c r="M97" i="22"/>
  <c r="BV96" i="15"/>
  <c r="L96" i="22"/>
  <c r="N96" i="23"/>
  <c r="CA95" i="15"/>
  <c r="BW95" i="15"/>
  <c r="CB94" i="15"/>
  <c r="BY93" i="15"/>
  <c r="M93" i="22"/>
  <c r="BV92" i="15"/>
  <c r="L92" i="22"/>
  <c r="CA91" i="15"/>
  <c r="BW91" i="15"/>
  <c r="CB90" i="15"/>
  <c r="BY89" i="15"/>
  <c r="M89" i="22"/>
  <c r="BV88" i="15"/>
  <c r="L88" i="22"/>
  <c r="CA87" i="15"/>
  <c r="BW87" i="15"/>
  <c r="CB86" i="15"/>
  <c r="BY85" i="15"/>
  <c r="M85" i="22"/>
  <c r="BV84" i="15"/>
  <c r="L84" i="22"/>
  <c r="CA83" i="15"/>
  <c r="BW83" i="15"/>
  <c r="CB82" i="15"/>
  <c r="BY81" i="15"/>
  <c r="M81" i="22"/>
  <c r="BV80" i="15"/>
  <c r="L80" i="22"/>
  <c r="CA79" i="15"/>
  <c r="BW79" i="15"/>
  <c r="CB78" i="15"/>
  <c r="BY77" i="15"/>
  <c r="M77" i="22"/>
  <c r="BV76" i="15"/>
  <c r="L76" i="22"/>
  <c r="N76" i="23"/>
  <c r="CA75" i="15"/>
  <c r="BW75" i="15"/>
  <c r="CB74" i="15"/>
  <c r="BY73" i="15"/>
  <c r="M73" i="22"/>
  <c r="BV72" i="15"/>
  <c r="L72" i="22"/>
  <c r="CA71" i="15"/>
  <c r="BW71" i="15"/>
  <c r="CB70" i="15"/>
  <c r="BY69" i="15"/>
  <c r="M69" i="22"/>
  <c r="BV68" i="15"/>
  <c r="L68" i="22"/>
  <c r="CA67" i="15"/>
  <c r="BW67" i="15"/>
  <c r="CB66" i="15"/>
  <c r="BY65" i="15"/>
  <c r="M65" i="22"/>
  <c r="BV64" i="15"/>
  <c r="L64" i="22"/>
  <c r="CA63" i="15"/>
  <c r="BW63" i="15"/>
  <c r="CB62" i="15"/>
  <c r="BY61" i="15"/>
  <c r="M61" i="22"/>
  <c r="BV60" i="15"/>
  <c r="L60" i="22"/>
  <c r="CA59" i="15"/>
  <c r="BW59" i="15"/>
  <c r="CB58" i="15"/>
  <c r="BY57" i="15"/>
  <c r="M57" i="22"/>
  <c r="BV56" i="15"/>
  <c r="L56" i="22"/>
  <c r="CA55" i="15"/>
  <c r="BW55" i="15"/>
  <c r="CB54" i="15"/>
  <c r="BY53" i="15"/>
  <c r="M53" i="22"/>
  <c r="BV52" i="15"/>
  <c r="L52" i="22"/>
  <c r="CA51" i="15"/>
  <c r="BW51" i="15"/>
  <c r="CB50" i="15"/>
  <c r="BY49" i="15"/>
  <c r="M49" i="22"/>
  <c r="BV48" i="15"/>
  <c r="L48" i="22"/>
  <c r="CA47" i="15"/>
  <c r="BW47" i="15"/>
  <c r="CB46" i="15"/>
  <c r="BY45" i="15"/>
  <c r="M45" i="22"/>
  <c r="BV44" i="15"/>
  <c r="L44" i="22"/>
  <c r="CA43" i="15"/>
  <c r="BW43" i="15"/>
  <c r="CB42" i="15"/>
  <c r="BY41" i="15"/>
  <c r="M41" i="22"/>
  <c r="BV40" i="15"/>
  <c r="L40" i="22"/>
  <c r="CA39" i="15"/>
  <c r="BW39" i="15"/>
  <c r="CB38" i="15"/>
  <c r="BY37" i="15"/>
  <c r="M37" i="22"/>
  <c r="BV36" i="15"/>
  <c r="L36" i="22"/>
  <c r="CA35" i="15"/>
  <c r="BW35" i="15"/>
  <c r="CB34" i="15"/>
  <c r="BY33" i="15"/>
  <c r="M33" i="22"/>
  <c r="BV32" i="15"/>
  <c r="L32" i="22"/>
  <c r="CA31" i="15"/>
  <c r="BW31" i="15"/>
  <c r="CB30" i="15"/>
  <c r="BY29" i="15"/>
  <c r="M29" i="22"/>
  <c r="BV28" i="15"/>
  <c r="L28" i="22"/>
  <c r="CA27" i="15"/>
  <c r="BW27" i="15"/>
  <c r="CB26" i="15"/>
  <c r="BY25" i="15"/>
  <c r="M25" i="22"/>
  <c r="BV24" i="15"/>
  <c r="L24" i="22"/>
  <c r="CA23" i="15"/>
  <c r="BW23" i="15"/>
  <c r="CB22" i="15"/>
  <c r="BY21" i="15"/>
  <c r="M21" i="22"/>
  <c r="BV20" i="15"/>
  <c r="L20" i="22"/>
  <c r="CA19" i="15"/>
  <c r="BW19" i="15"/>
  <c r="CB18" i="15"/>
  <c r="BY17" i="15"/>
  <c r="M17" i="22"/>
  <c r="BV16" i="15"/>
  <c r="L16" i="22"/>
  <c r="N16" i="23"/>
  <c r="CA15" i="15"/>
  <c r="BW15" i="15"/>
  <c r="CB14" i="15"/>
  <c r="BY13" i="15"/>
  <c r="M13" i="22"/>
  <c r="BV12" i="15"/>
  <c r="L12" i="22"/>
  <c r="CA11" i="15"/>
  <c r="BW11" i="15"/>
  <c r="CB10" i="15"/>
  <c r="BY9" i="15"/>
  <c r="M9" i="22"/>
  <c r="BV8" i="15"/>
  <c r="L8" i="22"/>
  <c r="CA7" i="15"/>
  <c r="BW7" i="15"/>
  <c r="CB6" i="15"/>
  <c r="BY5" i="15"/>
  <c r="M5" i="22"/>
  <c r="BV4" i="15"/>
  <c r="L4" i="22"/>
  <c r="CA3" i="15"/>
  <c r="BW3" i="15"/>
  <c r="CB2" i="15"/>
  <c r="G4" i="28"/>
  <c r="P4" i="28" s="1"/>
  <c r="G4" i="27"/>
  <c r="N4" i="27" s="1"/>
  <c r="G4" i="26"/>
  <c r="P4" i="26" s="1"/>
  <c r="G4" i="23"/>
  <c r="P4" i="23" s="1"/>
  <c r="G4" i="22"/>
  <c r="N4" i="22" s="1"/>
  <c r="G8" i="28"/>
  <c r="P8" i="28" s="1"/>
  <c r="G8" i="27"/>
  <c r="N8" i="27" s="1"/>
  <c r="G8" i="26"/>
  <c r="P8" i="26" s="1"/>
  <c r="G8" i="23"/>
  <c r="P8" i="23" s="1"/>
  <c r="G8" i="22"/>
  <c r="N8" i="22" s="1"/>
  <c r="G12" i="28"/>
  <c r="P12" i="28" s="1"/>
  <c r="G12" i="27"/>
  <c r="N12" i="27" s="1"/>
  <c r="G12" i="26"/>
  <c r="P12" i="26" s="1"/>
  <c r="G12" i="23"/>
  <c r="P12" i="23" s="1"/>
  <c r="G12" i="22"/>
  <c r="N12" i="22" s="1"/>
  <c r="G63" i="28"/>
  <c r="P63" i="28" s="1"/>
  <c r="G63" i="27"/>
  <c r="N63" i="27" s="1"/>
  <c r="G63" i="26"/>
  <c r="P63" i="26" s="1"/>
  <c r="G63" i="23"/>
  <c r="P63" i="23" s="1"/>
  <c r="G63" i="22"/>
  <c r="N63" i="22" s="1"/>
  <c r="B117" i="20"/>
  <c r="B117" i="28"/>
  <c r="B117" i="27"/>
  <c r="B117" i="26"/>
  <c r="B117" i="23"/>
  <c r="B117" i="22"/>
  <c r="B113" i="20"/>
  <c r="B113" i="28"/>
  <c r="B113" i="27"/>
  <c r="B113" i="26"/>
  <c r="B113" i="23"/>
  <c r="B113" i="22"/>
  <c r="B114" i="20"/>
  <c r="B114" i="28"/>
  <c r="B114" i="27"/>
  <c r="B114" i="26"/>
  <c r="B114" i="23"/>
  <c r="B114" i="22"/>
  <c r="B116" i="20"/>
  <c r="B116" i="28"/>
  <c r="B116" i="27"/>
  <c r="B116" i="26"/>
  <c r="B116" i="23"/>
  <c r="B116" i="22"/>
  <c r="B112" i="20"/>
  <c r="B112" i="28"/>
  <c r="B112" i="27"/>
  <c r="B112" i="26"/>
  <c r="B112" i="23"/>
  <c r="B112" i="22"/>
  <c r="B110" i="20"/>
  <c r="B110" i="28"/>
  <c r="B110" i="27"/>
  <c r="B110" i="26"/>
  <c r="B110" i="23"/>
  <c r="B110" i="22"/>
  <c r="B115" i="20"/>
  <c r="B115" i="28"/>
  <c r="B115" i="27"/>
  <c r="B115" i="26"/>
  <c r="B115" i="23"/>
  <c r="B115" i="22"/>
  <c r="B111" i="20"/>
  <c r="B111" i="28"/>
  <c r="B111" i="27"/>
  <c r="B111" i="26"/>
  <c r="B111" i="23"/>
  <c r="B111" i="22"/>
  <c r="A117" i="28"/>
  <c r="A117" i="27"/>
  <c r="A117" i="22"/>
  <c r="A117" i="23"/>
  <c r="A115" i="28"/>
  <c r="A115" i="27"/>
  <c r="A115" i="23"/>
  <c r="A115" i="22"/>
  <c r="A105" i="28"/>
  <c r="A105" i="27"/>
  <c r="A105" i="26"/>
  <c r="A105" i="23"/>
  <c r="A105" i="22"/>
  <c r="A67" i="28"/>
  <c r="A67" i="27"/>
  <c r="A67" i="26"/>
  <c r="A67" i="23"/>
  <c r="A67" i="22"/>
  <c r="A61" i="28"/>
  <c r="A61" i="27"/>
  <c r="A61" i="26"/>
  <c r="A61" i="23"/>
  <c r="A61" i="22"/>
  <c r="A59" i="28"/>
  <c r="A59" i="27"/>
  <c r="A59" i="26"/>
  <c r="A59" i="23"/>
  <c r="A59" i="22"/>
  <c r="A49" i="28"/>
  <c r="A49" i="27"/>
  <c r="A49" i="26"/>
  <c r="A49" i="23"/>
  <c r="A49" i="22"/>
  <c r="A41" i="28"/>
  <c r="A41" i="27"/>
  <c r="A41" i="26"/>
  <c r="A41" i="23"/>
  <c r="A41" i="22"/>
  <c r="A39" i="28"/>
  <c r="A39" i="27"/>
  <c r="A39" i="26"/>
  <c r="A39" i="23"/>
  <c r="A39" i="22"/>
  <c r="A35" i="28"/>
  <c r="A35" i="27"/>
  <c r="A35" i="26"/>
  <c r="A35" i="23"/>
  <c r="A35" i="22"/>
  <c r="A31" i="28"/>
  <c r="A31" i="27"/>
  <c r="A31" i="26"/>
  <c r="A31" i="22"/>
  <c r="A31" i="23"/>
  <c r="A29" i="28"/>
  <c r="A29" i="27"/>
  <c r="A29" i="26"/>
  <c r="A29" i="22"/>
  <c r="A29" i="23"/>
  <c r="A19" i="28"/>
  <c r="A19" i="27"/>
  <c r="A19" i="26"/>
  <c r="A19" i="23"/>
  <c r="A19" i="22"/>
  <c r="A15" i="28"/>
  <c r="A15" i="27"/>
  <c r="A15" i="26"/>
  <c r="A15" i="23"/>
  <c r="A15" i="22"/>
  <c r="A13" i="28"/>
  <c r="A13" i="27"/>
  <c r="A13" i="26"/>
  <c r="A13" i="23"/>
  <c r="A13" i="22"/>
  <c r="A11" i="28"/>
  <c r="A11" i="27"/>
  <c r="A11" i="26"/>
  <c r="A11" i="23"/>
  <c r="A11" i="22"/>
  <c r="A9" i="28"/>
  <c r="A9" i="27"/>
  <c r="A9" i="26"/>
  <c r="A9" i="22"/>
  <c r="A9" i="23"/>
  <c r="A92" i="28"/>
  <c r="A92" i="27"/>
  <c r="A92" i="26"/>
  <c r="A92" i="23"/>
  <c r="A92" i="22"/>
  <c r="A88" i="28"/>
  <c r="A88" i="27"/>
  <c r="A88" i="26"/>
  <c r="A88" i="23"/>
  <c r="A88" i="22"/>
  <c r="A84" i="28"/>
  <c r="A84" i="27"/>
  <c r="A84" i="26"/>
  <c r="A84" i="23"/>
  <c r="A84" i="22"/>
  <c r="A76" i="28"/>
  <c r="A76" i="27"/>
  <c r="A76" i="26"/>
  <c r="A76" i="23"/>
  <c r="A76" i="22"/>
  <c r="A73" i="28"/>
  <c r="A73" i="27"/>
  <c r="A73" i="26"/>
  <c r="A73" i="23"/>
  <c r="A73" i="22"/>
  <c r="A71" i="28"/>
  <c r="A71" i="27"/>
  <c r="A71" i="26"/>
  <c r="A71" i="23"/>
  <c r="A71" i="22"/>
  <c r="A69" i="28"/>
  <c r="A69" i="27"/>
  <c r="A69" i="26"/>
  <c r="A69" i="23"/>
  <c r="A69" i="22"/>
  <c r="A65" i="28"/>
  <c r="A65" i="27"/>
  <c r="A65" i="26"/>
  <c r="A65" i="23"/>
  <c r="A65" i="22"/>
  <c r="A55" i="28"/>
  <c r="A55" i="27"/>
  <c r="A55" i="26"/>
  <c r="A55" i="23"/>
  <c r="A55" i="22"/>
  <c r="A53" i="28"/>
  <c r="A53" i="27"/>
  <c r="A53" i="26"/>
  <c r="A53" i="23"/>
  <c r="A53" i="22"/>
  <c r="A51" i="28"/>
  <c r="A51" i="27"/>
  <c r="A51" i="26"/>
  <c r="A51" i="23"/>
  <c r="A51" i="22"/>
  <c r="A43" i="28"/>
  <c r="A43" i="27"/>
  <c r="A43" i="26"/>
  <c r="A43" i="23"/>
  <c r="A43" i="22"/>
  <c r="A37" i="28"/>
  <c r="A37" i="27"/>
  <c r="A37" i="26"/>
  <c r="A37" i="23"/>
  <c r="A37" i="22"/>
  <c r="A27" i="28"/>
  <c r="A27" i="27"/>
  <c r="A27" i="26"/>
  <c r="A27" i="23"/>
  <c r="A27" i="22"/>
  <c r="A25" i="28"/>
  <c r="A25" i="27"/>
  <c r="A25" i="26"/>
  <c r="A25" i="23"/>
  <c r="A25" i="22"/>
  <c r="A7" i="28"/>
  <c r="A7" i="27"/>
  <c r="A7" i="26"/>
  <c r="A7" i="23"/>
  <c r="A7" i="22"/>
  <c r="A3" i="28"/>
  <c r="A3" i="27"/>
  <c r="A3" i="26"/>
  <c r="A3" i="22"/>
  <c r="A3" i="23"/>
  <c r="K1" i="20"/>
  <c r="T1" i="20" s="1"/>
  <c r="K1" i="26"/>
  <c r="T1" i="26" s="1"/>
  <c r="D1" i="27"/>
  <c r="D1" i="22"/>
  <c r="A99" i="28"/>
  <c r="A99" i="27"/>
  <c r="A99" i="26"/>
  <c r="A99" i="23"/>
  <c r="A99" i="22"/>
  <c r="A95" i="28"/>
  <c r="A95" i="27"/>
  <c r="A95" i="26"/>
  <c r="A95" i="23"/>
  <c r="A95" i="22"/>
  <c r="A91" i="28"/>
  <c r="A91" i="27"/>
  <c r="A91" i="26"/>
  <c r="A91" i="22"/>
  <c r="A91" i="23"/>
  <c r="A87" i="28"/>
  <c r="A87" i="27"/>
  <c r="A87" i="26"/>
  <c r="A87" i="23"/>
  <c r="A87" i="22"/>
  <c r="A83" i="28"/>
  <c r="A83" i="27"/>
  <c r="A83" i="26"/>
  <c r="A83" i="23"/>
  <c r="A83" i="22"/>
  <c r="A79" i="28"/>
  <c r="A79" i="27"/>
  <c r="A79" i="26"/>
  <c r="A79" i="23"/>
  <c r="A79" i="22"/>
  <c r="A75" i="28"/>
  <c r="A75" i="27"/>
  <c r="A75" i="26"/>
  <c r="A75" i="23"/>
  <c r="A75" i="22"/>
  <c r="A50" i="28"/>
  <c r="A50" i="27"/>
  <c r="A50" i="26"/>
  <c r="A50" i="23"/>
  <c r="A50" i="22"/>
  <c r="A48" i="28"/>
  <c r="A48" i="27"/>
  <c r="A48" i="26"/>
  <c r="A48" i="23"/>
  <c r="A48" i="22"/>
  <c r="A46" i="28"/>
  <c r="A46" i="27"/>
  <c r="A46" i="26"/>
  <c r="A46" i="23"/>
  <c r="A46" i="22"/>
  <c r="A42" i="28"/>
  <c r="A42" i="27"/>
  <c r="A42" i="26"/>
  <c r="A42" i="23"/>
  <c r="A42" i="22"/>
  <c r="A38" i="28"/>
  <c r="A38" i="27"/>
  <c r="A38" i="26"/>
  <c r="A38" i="23"/>
  <c r="A38" i="22"/>
  <c r="A36" i="28"/>
  <c r="A36" i="27"/>
  <c r="A36" i="26"/>
  <c r="A36" i="23"/>
  <c r="A36" i="22"/>
  <c r="A34" i="28"/>
  <c r="A34" i="27"/>
  <c r="A34" i="26"/>
  <c r="A34" i="23"/>
  <c r="A34" i="22"/>
  <c r="A32" i="28"/>
  <c r="A32" i="27"/>
  <c r="A32" i="26"/>
  <c r="A32" i="23"/>
  <c r="A32" i="22"/>
  <c r="A30" i="28"/>
  <c r="A30" i="27"/>
  <c r="A30" i="26"/>
  <c r="A30" i="23"/>
  <c r="A30" i="22"/>
  <c r="A28" i="28"/>
  <c r="A28" i="27"/>
  <c r="A28" i="26"/>
  <c r="A28" i="23"/>
  <c r="A28" i="22"/>
  <c r="A26" i="28"/>
  <c r="A26" i="27"/>
  <c r="A26" i="26"/>
  <c r="A26" i="23"/>
  <c r="A26" i="22"/>
  <c r="A24" i="28"/>
  <c r="A24" i="27"/>
  <c r="A24" i="26"/>
  <c r="A24" i="23"/>
  <c r="A24" i="22"/>
  <c r="A22" i="28"/>
  <c r="A22" i="27"/>
  <c r="A22" i="26"/>
  <c r="A22" i="23"/>
  <c r="A22" i="22"/>
  <c r="A20" i="28"/>
  <c r="A20" i="27"/>
  <c r="A20" i="26"/>
  <c r="A20" i="22"/>
  <c r="A20" i="23"/>
  <c r="A18" i="28"/>
  <c r="A18" i="27"/>
  <c r="A18" i="26"/>
  <c r="A18" i="23"/>
  <c r="A18" i="22"/>
  <c r="A16" i="28"/>
  <c r="A16" i="27"/>
  <c r="A16" i="26"/>
  <c r="A16" i="23"/>
  <c r="A16" i="22"/>
  <c r="A14" i="28"/>
  <c r="A14" i="27"/>
  <c r="A14" i="26"/>
  <c r="A14" i="23"/>
  <c r="A14" i="22"/>
  <c r="A12" i="28"/>
  <c r="A12" i="27"/>
  <c r="A12" i="26"/>
  <c r="A12" i="23"/>
  <c r="A12" i="22"/>
  <c r="A10" i="28"/>
  <c r="A10" i="27"/>
  <c r="A10" i="26"/>
  <c r="A10" i="23"/>
  <c r="A10" i="22"/>
  <c r="A8" i="28"/>
  <c r="A8" i="27"/>
  <c r="A8" i="26"/>
  <c r="A8" i="23"/>
  <c r="A8" i="22"/>
  <c r="A6" i="28"/>
  <c r="A6" i="27"/>
  <c r="A6" i="26"/>
  <c r="A6" i="22"/>
  <c r="A6" i="23"/>
  <c r="A4" i="28"/>
  <c r="A4" i="27"/>
  <c r="A4" i="26"/>
  <c r="A4" i="23"/>
  <c r="A4" i="22"/>
  <c r="A2" i="28"/>
  <c r="A2" i="27"/>
  <c r="A2" i="26"/>
  <c r="A2" i="23"/>
  <c r="A2" i="22"/>
  <c r="B1" i="20"/>
  <c r="B1" i="27"/>
  <c r="B1" i="26"/>
  <c r="B1" i="23"/>
  <c r="B1" i="22"/>
  <c r="A113" i="27"/>
  <c r="A113" i="28"/>
  <c r="A113" i="26"/>
  <c r="A113" i="23"/>
  <c r="A113" i="22"/>
  <c r="A111" i="28"/>
  <c r="A111" i="27"/>
  <c r="A111" i="26"/>
  <c r="A111" i="23"/>
  <c r="A111" i="22"/>
  <c r="A109" i="28"/>
  <c r="A109" i="27"/>
  <c r="A109" i="26"/>
  <c r="A109" i="22"/>
  <c r="A109" i="23"/>
  <c r="A107" i="28"/>
  <c r="A107" i="27"/>
  <c r="A107" i="26"/>
  <c r="A107" i="23"/>
  <c r="A107" i="22"/>
  <c r="A103" i="28"/>
  <c r="A103" i="27"/>
  <c r="A103" i="26"/>
  <c r="A103" i="23"/>
  <c r="A103" i="22"/>
  <c r="A100" i="28"/>
  <c r="A100" i="27"/>
  <c r="A100" i="26"/>
  <c r="A100" i="23"/>
  <c r="A100" i="22"/>
  <c r="A96" i="28"/>
  <c r="A96" i="27"/>
  <c r="A96" i="26"/>
  <c r="A96" i="23"/>
  <c r="A96" i="22"/>
  <c r="A80" i="28"/>
  <c r="A80" i="27"/>
  <c r="A80" i="26"/>
  <c r="A80" i="23"/>
  <c r="A80" i="22"/>
  <c r="A63" i="28"/>
  <c r="A63" i="27"/>
  <c r="A63" i="26"/>
  <c r="A63" i="23"/>
  <c r="A63" i="22"/>
  <c r="A57" i="28"/>
  <c r="A57" i="27"/>
  <c r="A57" i="26"/>
  <c r="A57" i="23"/>
  <c r="A57" i="22"/>
  <c r="A47" i="28"/>
  <c r="A47" i="27"/>
  <c r="A47" i="26"/>
  <c r="A47" i="22"/>
  <c r="A47" i="23"/>
  <c r="A45" i="28"/>
  <c r="A45" i="27"/>
  <c r="A45" i="26"/>
  <c r="A45" i="22"/>
  <c r="A45" i="23"/>
  <c r="A33" i="28"/>
  <c r="A33" i="27"/>
  <c r="A33" i="26"/>
  <c r="A33" i="23"/>
  <c r="A33" i="22"/>
  <c r="A23" i="28"/>
  <c r="A23" i="27"/>
  <c r="A23" i="26"/>
  <c r="A23" i="23"/>
  <c r="A23" i="22"/>
  <c r="A21" i="28"/>
  <c r="A21" i="27"/>
  <c r="A21" i="26"/>
  <c r="A21" i="23"/>
  <c r="A21" i="22"/>
  <c r="A17" i="28"/>
  <c r="A17" i="27"/>
  <c r="A17" i="26"/>
  <c r="A17" i="23"/>
  <c r="A17" i="22"/>
  <c r="A5" i="28"/>
  <c r="A5" i="27"/>
  <c r="A5" i="26"/>
  <c r="A5" i="23"/>
  <c r="A5" i="22"/>
  <c r="D1" i="23"/>
  <c r="A116" i="28"/>
  <c r="A116" i="27"/>
  <c r="A116" i="23"/>
  <c r="A116" i="22"/>
  <c r="A114" i="27"/>
  <c r="A114" i="28"/>
  <c r="A114" i="26"/>
  <c r="A114" i="23"/>
  <c r="A114" i="22"/>
  <c r="A112" i="28"/>
  <c r="A112" i="27"/>
  <c r="A112" i="26"/>
  <c r="A112" i="23"/>
  <c r="A112" i="22"/>
  <c r="A110" i="28"/>
  <c r="A110" i="27"/>
  <c r="A110" i="26"/>
  <c r="A110" i="23"/>
  <c r="A110" i="22"/>
  <c r="A108" i="28"/>
  <c r="A108" i="27"/>
  <c r="A108" i="26"/>
  <c r="A108" i="23"/>
  <c r="A108" i="22"/>
  <c r="A106" i="27"/>
  <c r="A106" i="28"/>
  <c r="A106" i="26"/>
  <c r="A106" i="23"/>
  <c r="A106" i="22"/>
  <c r="A104" i="28"/>
  <c r="A104" i="27"/>
  <c r="A104" i="26"/>
  <c r="A104" i="22"/>
  <c r="A104" i="23"/>
  <c r="A102" i="28"/>
  <c r="A102" i="27"/>
  <c r="A102" i="26"/>
  <c r="A102" i="23"/>
  <c r="A102" i="22"/>
  <c r="A98" i="28"/>
  <c r="A98" i="27"/>
  <c r="A98" i="26"/>
  <c r="A98" i="23"/>
  <c r="A98" i="22"/>
  <c r="A94" i="28"/>
  <c r="A94" i="27"/>
  <c r="A94" i="26"/>
  <c r="A94" i="23"/>
  <c r="A94" i="22"/>
  <c r="A90" i="28"/>
  <c r="A90" i="27"/>
  <c r="A90" i="26"/>
  <c r="A90" i="23"/>
  <c r="A90" i="22"/>
  <c r="A86" i="28"/>
  <c r="A86" i="27"/>
  <c r="A86" i="26"/>
  <c r="A86" i="22"/>
  <c r="A86" i="23"/>
  <c r="A82" i="28"/>
  <c r="A82" i="27"/>
  <c r="A82" i="26"/>
  <c r="A82" i="23"/>
  <c r="A82" i="22"/>
  <c r="A78" i="28"/>
  <c r="A78" i="27"/>
  <c r="A78" i="26"/>
  <c r="A78" i="23"/>
  <c r="A78" i="22"/>
  <c r="A74" i="28"/>
  <c r="A74" i="27"/>
  <c r="A74" i="26"/>
  <c r="A74" i="23"/>
  <c r="A74" i="22"/>
  <c r="A72" i="28"/>
  <c r="A72" i="27"/>
  <c r="A72" i="26"/>
  <c r="A72" i="23"/>
  <c r="A72" i="22"/>
  <c r="A70" i="28"/>
  <c r="A70" i="27"/>
  <c r="A70" i="26"/>
  <c r="A70" i="23"/>
  <c r="A70" i="22"/>
  <c r="A68" i="28"/>
  <c r="A68" i="27"/>
  <c r="A68" i="26"/>
  <c r="A68" i="23"/>
  <c r="A68" i="22"/>
  <c r="A66" i="28"/>
  <c r="A66" i="27"/>
  <c r="A66" i="26"/>
  <c r="A66" i="23"/>
  <c r="A66" i="22"/>
  <c r="A64" i="28"/>
  <c r="A64" i="27"/>
  <c r="A64" i="26"/>
  <c r="A64" i="22"/>
  <c r="A64" i="23"/>
  <c r="A62" i="28"/>
  <c r="A62" i="27"/>
  <c r="A62" i="26"/>
  <c r="A62" i="23"/>
  <c r="A62" i="22"/>
  <c r="A60" i="28"/>
  <c r="A60" i="27"/>
  <c r="A60" i="26"/>
  <c r="A60" i="23"/>
  <c r="A60" i="22"/>
  <c r="A58" i="28"/>
  <c r="A58" i="27"/>
  <c r="A58" i="26"/>
  <c r="A58" i="23"/>
  <c r="A58" i="22"/>
  <c r="A56" i="28"/>
  <c r="A56" i="27"/>
  <c r="A56" i="26"/>
  <c r="A56" i="22"/>
  <c r="A56" i="23"/>
  <c r="A54" i="28"/>
  <c r="A54" i="27"/>
  <c r="A54" i="26"/>
  <c r="A54" i="23"/>
  <c r="A54" i="22"/>
  <c r="A52" i="28"/>
  <c r="A52" i="27"/>
  <c r="A52" i="26"/>
  <c r="A52" i="23"/>
  <c r="A52" i="22"/>
  <c r="A44" i="28"/>
  <c r="A44" i="27"/>
  <c r="A44" i="26"/>
  <c r="A44" i="23"/>
  <c r="A44" i="22"/>
  <c r="A40" i="28"/>
  <c r="A40" i="27"/>
  <c r="A40" i="26"/>
  <c r="A40" i="23"/>
  <c r="A40" i="22"/>
  <c r="A1" i="20"/>
  <c r="A1" i="27"/>
  <c r="A1" i="26"/>
  <c r="A1" i="23"/>
  <c r="A1" i="22"/>
  <c r="R1" i="28"/>
  <c r="R1" i="23"/>
  <c r="A101" i="28"/>
  <c r="A101" i="27"/>
  <c r="A101" i="26"/>
  <c r="A101" i="23"/>
  <c r="A101" i="22"/>
  <c r="A97" i="28"/>
  <c r="A97" i="27"/>
  <c r="A97" i="26"/>
  <c r="A97" i="22"/>
  <c r="A97" i="23"/>
  <c r="A93" i="28"/>
  <c r="A93" i="27"/>
  <c r="A93" i="26"/>
  <c r="A93" i="23"/>
  <c r="A93" i="22"/>
  <c r="A89" i="28"/>
  <c r="A89" i="27"/>
  <c r="A89" i="26"/>
  <c r="A89" i="23"/>
  <c r="A89" i="22"/>
  <c r="A85" i="28"/>
  <c r="A85" i="27"/>
  <c r="A85" i="26"/>
  <c r="A85" i="23"/>
  <c r="A85" i="22"/>
  <c r="A81" i="28"/>
  <c r="A81" i="27"/>
  <c r="A81" i="26"/>
  <c r="A81" i="23"/>
  <c r="A81" i="22"/>
  <c r="A77" i="28"/>
  <c r="A77" i="27"/>
  <c r="A77" i="26"/>
  <c r="A77" i="23"/>
  <c r="A77" i="22"/>
  <c r="D113" i="27"/>
  <c r="D113" i="22"/>
  <c r="D109" i="27"/>
  <c r="D109" i="22"/>
  <c r="K107" i="20"/>
  <c r="T107" i="20" s="1"/>
  <c r="K107" i="26"/>
  <c r="D107" i="27"/>
  <c r="D107" i="22"/>
  <c r="K105" i="20"/>
  <c r="T105" i="20" s="1"/>
  <c r="K105" i="26"/>
  <c r="D105" i="27"/>
  <c r="D105" i="22"/>
  <c r="K103" i="20"/>
  <c r="T103" i="20" s="1"/>
  <c r="K103" i="26"/>
  <c r="D103" i="27"/>
  <c r="D103" i="22"/>
  <c r="K101" i="20"/>
  <c r="T101" i="20" s="1"/>
  <c r="K101" i="26"/>
  <c r="D101" i="27"/>
  <c r="D101" i="22"/>
  <c r="D100" i="20"/>
  <c r="D100" i="26"/>
  <c r="D98" i="28"/>
  <c r="D98" i="23"/>
  <c r="K85" i="20"/>
  <c r="T85" i="20" s="1"/>
  <c r="K85" i="26"/>
  <c r="D85" i="27"/>
  <c r="D85" i="22"/>
  <c r="K69" i="20"/>
  <c r="T69" i="20" s="1"/>
  <c r="K69" i="26"/>
  <c r="D69" i="27"/>
  <c r="D69" i="22"/>
  <c r="K59" i="20"/>
  <c r="T59" i="20" s="1"/>
  <c r="K59" i="26"/>
  <c r="K57" i="20"/>
  <c r="T57" i="20" s="1"/>
  <c r="K57" i="26"/>
  <c r="D57" i="27"/>
  <c r="D57" i="22"/>
  <c r="K55" i="20"/>
  <c r="T55" i="20" s="1"/>
  <c r="K55" i="26"/>
  <c r="D55" i="27"/>
  <c r="D55" i="22"/>
  <c r="K53" i="20"/>
  <c r="T53" i="20" s="1"/>
  <c r="K53" i="26"/>
  <c r="D53" i="27"/>
  <c r="D53" i="22"/>
  <c r="K51" i="20"/>
  <c r="T51" i="20" s="1"/>
  <c r="K51" i="26"/>
  <c r="D51" i="27"/>
  <c r="D51" i="22"/>
  <c r="D43" i="27"/>
  <c r="D43" i="22"/>
  <c r="K37" i="20"/>
  <c r="T37" i="20" s="1"/>
  <c r="K37" i="26"/>
  <c r="K35" i="20"/>
  <c r="T35" i="20" s="1"/>
  <c r="K35" i="26"/>
  <c r="K29" i="20"/>
  <c r="T29" i="20" s="1"/>
  <c r="K29" i="26"/>
  <c r="D29" i="27"/>
  <c r="D29" i="22"/>
  <c r="K27" i="20"/>
  <c r="T27" i="20" s="1"/>
  <c r="K27" i="26"/>
  <c r="D27" i="27"/>
  <c r="D27" i="22"/>
  <c r="K25" i="20"/>
  <c r="T25" i="20" s="1"/>
  <c r="K25" i="26"/>
  <c r="CE19" i="15"/>
  <c r="D19" i="27"/>
  <c r="D19" i="22"/>
  <c r="CE11" i="15"/>
  <c r="D11" i="27"/>
  <c r="D11" i="22"/>
  <c r="D5" i="27"/>
  <c r="D5" i="22"/>
  <c r="D117" i="28"/>
  <c r="D117" i="23"/>
  <c r="D116" i="20"/>
  <c r="D116" i="26"/>
  <c r="D115" i="28"/>
  <c r="D115" i="23"/>
  <c r="D114" i="20"/>
  <c r="D114" i="26"/>
  <c r="D113" i="28"/>
  <c r="D113" i="23"/>
  <c r="D112" i="20"/>
  <c r="D112" i="26"/>
  <c r="D111" i="28"/>
  <c r="D111" i="23"/>
  <c r="D110" i="20"/>
  <c r="D110" i="26"/>
  <c r="D109" i="28"/>
  <c r="D109" i="23"/>
  <c r="D108" i="20"/>
  <c r="D108" i="26"/>
  <c r="D107" i="28"/>
  <c r="D107" i="23"/>
  <c r="D106" i="20"/>
  <c r="D106" i="26"/>
  <c r="D105" i="28"/>
  <c r="D105" i="23"/>
  <c r="D104" i="20"/>
  <c r="D104" i="26"/>
  <c r="D103" i="28"/>
  <c r="D103" i="23"/>
  <c r="D102" i="20"/>
  <c r="D102" i="26"/>
  <c r="D101" i="28"/>
  <c r="D101" i="23"/>
  <c r="K100" i="20"/>
  <c r="T100" i="20" s="1"/>
  <c r="K100" i="26"/>
  <c r="D100" i="27"/>
  <c r="D100" i="22"/>
  <c r="D99" i="20"/>
  <c r="D99" i="26"/>
  <c r="D97" i="28"/>
  <c r="D97" i="23"/>
  <c r="K96" i="20"/>
  <c r="T96" i="20" s="1"/>
  <c r="K96" i="26"/>
  <c r="D96" i="27"/>
  <c r="D96" i="22"/>
  <c r="D95" i="20"/>
  <c r="D95" i="26"/>
  <c r="D93" i="28"/>
  <c r="D93" i="23"/>
  <c r="K92" i="20"/>
  <c r="T92" i="20" s="1"/>
  <c r="K92" i="26"/>
  <c r="D92" i="27"/>
  <c r="D92" i="22"/>
  <c r="D91" i="20"/>
  <c r="D91" i="26"/>
  <c r="D89" i="28"/>
  <c r="D89" i="23"/>
  <c r="K88" i="20"/>
  <c r="T88" i="20" s="1"/>
  <c r="K88" i="26"/>
  <c r="D88" i="27"/>
  <c r="D88" i="22"/>
  <c r="D87" i="20"/>
  <c r="D87" i="26"/>
  <c r="D85" i="28"/>
  <c r="D85" i="23"/>
  <c r="K84" i="20"/>
  <c r="T84" i="20" s="1"/>
  <c r="K84" i="26"/>
  <c r="D84" i="27"/>
  <c r="D84" i="22"/>
  <c r="D83" i="20"/>
  <c r="D83" i="26"/>
  <c r="D81" i="28"/>
  <c r="D81" i="23"/>
  <c r="K80" i="20"/>
  <c r="T80" i="20" s="1"/>
  <c r="K80" i="26"/>
  <c r="D80" i="27"/>
  <c r="D80" i="22"/>
  <c r="D79" i="20"/>
  <c r="D79" i="26"/>
  <c r="D77" i="28"/>
  <c r="D77" i="23"/>
  <c r="K76" i="20"/>
  <c r="T76" i="20" s="1"/>
  <c r="K76" i="26"/>
  <c r="D76" i="27"/>
  <c r="D76" i="22"/>
  <c r="D75" i="20"/>
  <c r="D75" i="26"/>
  <c r="D73" i="28"/>
  <c r="D73" i="23"/>
  <c r="D72" i="20"/>
  <c r="D72" i="26"/>
  <c r="D71" i="28"/>
  <c r="D71" i="23"/>
  <c r="D70" i="20"/>
  <c r="D70" i="26"/>
  <c r="D69" i="28"/>
  <c r="D69" i="23"/>
  <c r="D68" i="20"/>
  <c r="D68" i="26"/>
  <c r="D67" i="28"/>
  <c r="D67" i="23"/>
  <c r="D66" i="20"/>
  <c r="D66" i="26"/>
  <c r="D65" i="28"/>
  <c r="D65" i="23"/>
  <c r="D64" i="20"/>
  <c r="D64" i="26"/>
  <c r="D63" i="28"/>
  <c r="D63" i="23"/>
  <c r="D62" i="20"/>
  <c r="D62" i="26"/>
  <c r="D61" i="28"/>
  <c r="D61" i="23"/>
  <c r="D60" i="20"/>
  <c r="D60" i="26"/>
  <c r="D59" i="28"/>
  <c r="D59" i="23"/>
  <c r="D58" i="20"/>
  <c r="D58" i="26"/>
  <c r="D57" i="28"/>
  <c r="D57" i="23"/>
  <c r="D56" i="20"/>
  <c r="D56" i="26"/>
  <c r="D55" i="28"/>
  <c r="D55" i="23"/>
  <c r="D54" i="20"/>
  <c r="D54" i="26"/>
  <c r="D53" i="28"/>
  <c r="D53" i="23"/>
  <c r="D52" i="20"/>
  <c r="D52" i="26"/>
  <c r="D51" i="28"/>
  <c r="D51" i="23"/>
  <c r="D50" i="20"/>
  <c r="D50" i="26"/>
  <c r="D49" i="28"/>
  <c r="D49" i="23"/>
  <c r="D48" i="20"/>
  <c r="D48" i="26"/>
  <c r="D47" i="28"/>
  <c r="D47" i="23"/>
  <c r="D46" i="20"/>
  <c r="D46" i="26"/>
  <c r="D45" i="28"/>
  <c r="D45" i="23"/>
  <c r="D44" i="20"/>
  <c r="D44" i="26"/>
  <c r="D43" i="28"/>
  <c r="D43" i="23"/>
  <c r="D42" i="20"/>
  <c r="D42" i="26"/>
  <c r="D41" i="28"/>
  <c r="D41" i="23"/>
  <c r="D40" i="20"/>
  <c r="D40" i="26"/>
  <c r="D39" i="28"/>
  <c r="D39" i="23"/>
  <c r="D38" i="20"/>
  <c r="D38" i="26"/>
  <c r="D37" i="28"/>
  <c r="D37" i="23"/>
  <c r="D36" i="20"/>
  <c r="D36" i="26"/>
  <c r="D35" i="28"/>
  <c r="D35" i="23"/>
  <c r="D34" i="20"/>
  <c r="D34" i="26"/>
  <c r="D33" i="28"/>
  <c r="D33" i="23"/>
  <c r="D32" i="20"/>
  <c r="D32" i="26"/>
  <c r="D31" i="28"/>
  <c r="D31" i="23"/>
  <c r="D30" i="20"/>
  <c r="D30" i="26"/>
  <c r="D29" i="28"/>
  <c r="D29" i="23"/>
  <c r="D28" i="20"/>
  <c r="D28" i="26"/>
  <c r="D27" i="28"/>
  <c r="D27" i="23"/>
  <c r="D26" i="20"/>
  <c r="D26" i="26"/>
  <c r="D25" i="28"/>
  <c r="D25" i="23"/>
  <c r="D24" i="20"/>
  <c r="D24" i="26"/>
  <c r="D23" i="28"/>
  <c r="D23" i="23"/>
  <c r="D22" i="20"/>
  <c r="D22" i="26"/>
  <c r="D21" i="28"/>
  <c r="D21" i="23"/>
  <c r="D20" i="20"/>
  <c r="D20" i="26"/>
  <c r="D19" i="28"/>
  <c r="D19" i="23"/>
  <c r="D18" i="20"/>
  <c r="D18" i="26"/>
  <c r="D17" i="28"/>
  <c r="D17" i="23"/>
  <c r="D16" i="20"/>
  <c r="D16" i="26"/>
  <c r="D15" i="28"/>
  <c r="D15" i="23"/>
  <c r="D14" i="20"/>
  <c r="D14" i="26"/>
  <c r="D13" i="28"/>
  <c r="D13" i="23"/>
  <c r="D12" i="20"/>
  <c r="D12" i="26"/>
  <c r="D11" i="28"/>
  <c r="D11" i="23"/>
  <c r="D10" i="20"/>
  <c r="D10" i="26"/>
  <c r="D9" i="28"/>
  <c r="D9" i="23"/>
  <c r="D8" i="20"/>
  <c r="D8" i="26"/>
  <c r="D7" i="28"/>
  <c r="D7" i="23"/>
  <c r="D6" i="20"/>
  <c r="D6" i="26"/>
  <c r="D5" i="28"/>
  <c r="D5" i="23"/>
  <c r="D4" i="20"/>
  <c r="D4" i="26"/>
  <c r="D3" i="28"/>
  <c r="D3" i="23"/>
  <c r="D2" i="20"/>
  <c r="D2" i="26"/>
  <c r="D117" i="27"/>
  <c r="D117" i="22"/>
  <c r="D115" i="27"/>
  <c r="D115" i="22"/>
  <c r="D111" i="27"/>
  <c r="D111" i="22"/>
  <c r="K109" i="20"/>
  <c r="T109" i="20" s="1"/>
  <c r="K109" i="26"/>
  <c r="K97" i="20"/>
  <c r="T97" i="20" s="1"/>
  <c r="K97" i="26"/>
  <c r="D97" i="27"/>
  <c r="D97" i="22"/>
  <c r="D96" i="20"/>
  <c r="D96" i="26"/>
  <c r="D94" i="28"/>
  <c r="D94" i="23"/>
  <c r="K93" i="20"/>
  <c r="T93" i="20" s="1"/>
  <c r="K93" i="26"/>
  <c r="D93" i="27"/>
  <c r="D93" i="22"/>
  <c r="D92" i="20"/>
  <c r="D92" i="26"/>
  <c r="D90" i="28"/>
  <c r="D90" i="23"/>
  <c r="K89" i="20"/>
  <c r="T89" i="20" s="1"/>
  <c r="K89" i="26"/>
  <c r="D89" i="27"/>
  <c r="D89" i="22"/>
  <c r="D88" i="20"/>
  <c r="D88" i="26"/>
  <c r="D86" i="28"/>
  <c r="D86" i="23"/>
  <c r="D84" i="20"/>
  <c r="D84" i="26"/>
  <c r="K81" i="20"/>
  <c r="T81" i="20" s="1"/>
  <c r="K81" i="26"/>
  <c r="K71" i="20"/>
  <c r="T71" i="20" s="1"/>
  <c r="K71" i="26"/>
  <c r="D71" i="27"/>
  <c r="D71" i="22"/>
  <c r="K67" i="20"/>
  <c r="T67" i="20" s="1"/>
  <c r="K67" i="26"/>
  <c r="D67" i="27"/>
  <c r="D67" i="22"/>
  <c r="K65" i="20"/>
  <c r="T65" i="20" s="1"/>
  <c r="K65" i="26"/>
  <c r="D65" i="27"/>
  <c r="D65" i="22"/>
  <c r="K63" i="20"/>
  <c r="T63" i="20" s="1"/>
  <c r="K63" i="26"/>
  <c r="D63" i="27"/>
  <c r="D63" i="22"/>
  <c r="K49" i="20"/>
  <c r="T49" i="20" s="1"/>
  <c r="K49" i="26"/>
  <c r="K47" i="20"/>
  <c r="T47" i="20" s="1"/>
  <c r="K47" i="26"/>
  <c r="D47" i="27"/>
  <c r="D47" i="22"/>
  <c r="K43" i="20"/>
  <c r="T43" i="20" s="1"/>
  <c r="K43" i="26"/>
  <c r="K41" i="20"/>
  <c r="T41" i="20" s="1"/>
  <c r="K41" i="26"/>
  <c r="D41" i="27"/>
  <c r="D41" i="22"/>
  <c r="K39" i="20"/>
  <c r="T39" i="20" s="1"/>
  <c r="K39" i="26"/>
  <c r="D39" i="27"/>
  <c r="D39" i="22"/>
  <c r="D33" i="27"/>
  <c r="D33" i="22"/>
  <c r="K31" i="20"/>
  <c r="T31" i="20" s="1"/>
  <c r="K31" i="26"/>
  <c r="K21" i="20"/>
  <c r="T21" i="20" s="1"/>
  <c r="K21" i="26"/>
  <c r="K19" i="20"/>
  <c r="T19" i="20" s="1"/>
  <c r="K19" i="26"/>
  <c r="K13" i="20"/>
  <c r="T13" i="20" s="1"/>
  <c r="K13" i="26"/>
  <c r="CE13" i="15"/>
  <c r="D13" i="27"/>
  <c r="D13" i="22"/>
  <c r="CE7" i="15"/>
  <c r="D7" i="27"/>
  <c r="D7" i="22"/>
  <c r="K5" i="20"/>
  <c r="T5" i="20" s="1"/>
  <c r="K5" i="26"/>
  <c r="K3" i="20"/>
  <c r="T3" i="20" s="1"/>
  <c r="K3" i="26"/>
  <c r="D3" i="27"/>
  <c r="D3" i="22"/>
  <c r="D116" i="27"/>
  <c r="D116" i="22"/>
  <c r="D114" i="27"/>
  <c r="D114" i="22"/>
  <c r="D112" i="27"/>
  <c r="D112" i="22"/>
  <c r="D110" i="27"/>
  <c r="D110" i="22"/>
  <c r="K108" i="20"/>
  <c r="T108" i="20" s="1"/>
  <c r="K108" i="26"/>
  <c r="D108" i="27"/>
  <c r="D108" i="22"/>
  <c r="K106" i="20"/>
  <c r="T106" i="20" s="1"/>
  <c r="K106" i="26"/>
  <c r="D106" i="27"/>
  <c r="D106" i="22"/>
  <c r="K104" i="20"/>
  <c r="T104" i="20" s="1"/>
  <c r="K104" i="26"/>
  <c r="D104" i="27"/>
  <c r="D104" i="22"/>
  <c r="K102" i="20"/>
  <c r="T102" i="20" s="1"/>
  <c r="K102" i="26"/>
  <c r="D102" i="27"/>
  <c r="D102" i="22"/>
  <c r="D100" i="28"/>
  <c r="D100" i="23"/>
  <c r="K99" i="20"/>
  <c r="T99" i="20" s="1"/>
  <c r="K99" i="26"/>
  <c r="D99" i="27"/>
  <c r="D99" i="22"/>
  <c r="D98" i="20"/>
  <c r="D98" i="26"/>
  <c r="D96" i="28"/>
  <c r="D96" i="23"/>
  <c r="K95" i="20"/>
  <c r="T95" i="20" s="1"/>
  <c r="K95" i="26"/>
  <c r="D95" i="27"/>
  <c r="D95" i="22"/>
  <c r="D94" i="20"/>
  <c r="D94" i="26"/>
  <c r="D92" i="28"/>
  <c r="D92" i="23"/>
  <c r="K91" i="20"/>
  <c r="T91" i="20" s="1"/>
  <c r="K91" i="26"/>
  <c r="D91" i="27"/>
  <c r="D91" i="22"/>
  <c r="D90" i="20"/>
  <c r="D90" i="26"/>
  <c r="D88" i="28"/>
  <c r="D88" i="23"/>
  <c r="K87" i="20"/>
  <c r="T87" i="20" s="1"/>
  <c r="K87" i="26"/>
  <c r="D87" i="27"/>
  <c r="D87" i="22"/>
  <c r="D86" i="20"/>
  <c r="D86" i="26"/>
  <c r="D84" i="28"/>
  <c r="D84" i="23"/>
  <c r="K83" i="20"/>
  <c r="T83" i="20" s="1"/>
  <c r="K83" i="26"/>
  <c r="D83" i="27"/>
  <c r="D83" i="22"/>
  <c r="D82" i="20"/>
  <c r="D82" i="26"/>
  <c r="D80" i="28"/>
  <c r="D80" i="23"/>
  <c r="K79" i="20"/>
  <c r="T79" i="20" s="1"/>
  <c r="K79" i="26"/>
  <c r="D79" i="27"/>
  <c r="D79" i="22"/>
  <c r="D78" i="20"/>
  <c r="D78" i="26"/>
  <c r="D76" i="28"/>
  <c r="D76" i="23"/>
  <c r="K75" i="20"/>
  <c r="T75" i="20" s="1"/>
  <c r="K75" i="26"/>
  <c r="D75" i="27"/>
  <c r="D75" i="22"/>
  <c r="D74" i="20"/>
  <c r="D74" i="26"/>
  <c r="K72" i="20"/>
  <c r="T72" i="20" s="1"/>
  <c r="K72" i="26"/>
  <c r="D72" i="27"/>
  <c r="D72" i="22"/>
  <c r="K70" i="20"/>
  <c r="T70" i="20" s="1"/>
  <c r="K70" i="26"/>
  <c r="D70" i="27"/>
  <c r="D70" i="22"/>
  <c r="K68" i="20"/>
  <c r="T68" i="20" s="1"/>
  <c r="K68" i="26"/>
  <c r="D68" i="27"/>
  <c r="D68" i="22"/>
  <c r="K66" i="20"/>
  <c r="T66" i="20" s="1"/>
  <c r="K66" i="26"/>
  <c r="D66" i="27"/>
  <c r="D66" i="22"/>
  <c r="K64" i="20"/>
  <c r="T64" i="20" s="1"/>
  <c r="K64" i="26"/>
  <c r="D64" i="27"/>
  <c r="D64" i="22"/>
  <c r="K62" i="20"/>
  <c r="T62" i="20" s="1"/>
  <c r="K62" i="26"/>
  <c r="D62" i="27"/>
  <c r="D62" i="22"/>
  <c r="K60" i="20"/>
  <c r="T60" i="20" s="1"/>
  <c r="K60" i="26"/>
  <c r="D60" i="27"/>
  <c r="D60" i="22"/>
  <c r="K58" i="20"/>
  <c r="T58" i="20" s="1"/>
  <c r="K58" i="26"/>
  <c r="D58" i="27"/>
  <c r="D58" i="22"/>
  <c r="K56" i="20"/>
  <c r="T56" i="20" s="1"/>
  <c r="K56" i="26"/>
  <c r="D56" i="27"/>
  <c r="D56" i="22"/>
  <c r="K54" i="20"/>
  <c r="T54" i="20" s="1"/>
  <c r="K54" i="26"/>
  <c r="D54" i="27"/>
  <c r="D54" i="22"/>
  <c r="K52" i="20"/>
  <c r="T52" i="20" s="1"/>
  <c r="K52" i="26"/>
  <c r="D52" i="27"/>
  <c r="D52" i="22"/>
  <c r="K50" i="20"/>
  <c r="T50" i="20" s="1"/>
  <c r="K50" i="26"/>
  <c r="D50" i="27"/>
  <c r="D50" i="22"/>
  <c r="K48" i="20"/>
  <c r="T48" i="20" s="1"/>
  <c r="K48" i="26"/>
  <c r="D48" i="27"/>
  <c r="D48" i="22"/>
  <c r="K46" i="20"/>
  <c r="T46" i="20" s="1"/>
  <c r="K46" i="26"/>
  <c r="D46" i="27"/>
  <c r="D46" i="22"/>
  <c r="K44" i="20"/>
  <c r="T44" i="20" s="1"/>
  <c r="K44" i="26"/>
  <c r="D44" i="27"/>
  <c r="D44" i="22"/>
  <c r="K42" i="20"/>
  <c r="T42" i="20" s="1"/>
  <c r="K42" i="26"/>
  <c r="D42" i="27"/>
  <c r="D42" i="22"/>
  <c r="K40" i="20"/>
  <c r="T40" i="20" s="1"/>
  <c r="K40" i="26"/>
  <c r="D40" i="27"/>
  <c r="D40" i="22"/>
  <c r="K38" i="20"/>
  <c r="T38" i="20" s="1"/>
  <c r="K38" i="26"/>
  <c r="D38" i="27"/>
  <c r="D38" i="22"/>
  <c r="K36" i="20"/>
  <c r="T36" i="20" s="1"/>
  <c r="K36" i="26"/>
  <c r="D36" i="27"/>
  <c r="D36" i="22"/>
  <c r="K34" i="20"/>
  <c r="T34" i="20" s="1"/>
  <c r="K34" i="26"/>
  <c r="D34" i="27"/>
  <c r="D34" i="22"/>
  <c r="K32" i="20"/>
  <c r="T32" i="20" s="1"/>
  <c r="K32" i="26"/>
  <c r="D32" i="27"/>
  <c r="D32" i="22"/>
  <c r="K30" i="20"/>
  <c r="T30" i="20" s="1"/>
  <c r="K30" i="26"/>
  <c r="D30" i="27"/>
  <c r="D30" i="22"/>
  <c r="K28" i="20"/>
  <c r="T28" i="20" s="1"/>
  <c r="K28" i="26"/>
  <c r="D28" i="27"/>
  <c r="D28" i="22"/>
  <c r="K26" i="20"/>
  <c r="T26" i="20" s="1"/>
  <c r="K26" i="26"/>
  <c r="D26" i="27"/>
  <c r="D26" i="22"/>
  <c r="K24" i="20"/>
  <c r="T24" i="20" s="1"/>
  <c r="K24" i="26"/>
  <c r="D24" i="27"/>
  <c r="D24" i="22"/>
  <c r="K22" i="20"/>
  <c r="T22" i="20" s="1"/>
  <c r="K22" i="26"/>
  <c r="D22" i="27"/>
  <c r="D22" i="22"/>
  <c r="K20" i="20"/>
  <c r="T20" i="20" s="1"/>
  <c r="K20" i="26"/>
  <c r="D20" i="27"/>
  <c r="D20" i="22"/>
  <c r="K18" i="20"/>
  <c r="T18" i="20" s="1"/>
  <c r="K18" i="26"/>
  <c r="D18" i="27"/>
  <c r="D18" i="22"/>
  <c r="K16" i="20"/>
  <c r="T16" i="20" s="1"/>
  <c r="K16" i="26"/>
  <c r="D16" i="27"/>
  <c r="D16" i="22"/>
  <c r="K14" i="20"/>
  <c r="T14" i="20" s="1"/>
  <c r="K14" i="26"/>
  <c r="D14" i="27"/>
  <c r="D14" i="22"/>
  <c r="K12" i="20"/>
  <c r="T12" i="20" s="1"/>
  <c r="K12" i="26"/>
  <c r="D12" i="27"/>
  <c r="D12" i="22"/>
  <c r="K10" i="20"/>
  <c r="T10" i="20" s="1"/>
  <c r="K10" i="26"/>
  <c r="D10" i="27"/>
  <c r="D10" i="22"/>
  <c r="K8" i="20"/>
  <c r="T8" i="20" s="1"/>
  <c r="K8" i="26"/>
  <c r="D8" i="27"/>
  <c r="D8" i="22"/>
  <c r="K6" i="20"/>
  <c r="T6" i="20" s="1"/>
  <c r="K6" i="26"/>
  <c r="D6" i="27"/>
  <c r="D6" i="22"/>
  <c r="K4" i="20"/>
  <c r="T4" i="20" s="1"/>
  <c r="K4" i="26"/>
  <c r="D4" i="27"/>
  <c r="D4" i="22"/>
  <c r="K2" i="20"/>
  <c r="T2" i="20" s="1"/>
  <c r="K2" i="26"/>
  <c r="D2" i="27"/>
  <c r="D2" i="22"/>
  <c r="D82" i="28"/>
  <c r="D82" i="23"/>
  <c r="D81" i="27"/>
  <c r="D81" i="22"/>
  <c r="D80" i="20"/>
  <c r="D80" i="26"/>
  <c r="D78" i="28"/>
  <c r="D78" i="23"/>
  <c r="K77" i="20"/>
  <c r="T77" i="20" s="1"/>
  <c r="K77" i="26"/>
  <c r="D77" i="27"/>
  <c r="D77" i="22"/>
  <c r="D76" i="20"/>
  <c r="D76" i="26"/>
  <c r="D74" i="28"/>
  <c r="D74" i="23"/>
  <c r="K73" i="20"/>
  <c r="T73" i="20" s="1"/>
  <c r="K73" i="26"/>
  <c r="D73" i="27"/>
  <c r="D73" i="22"/>
  <c r="K61" i="20"/>
  <c r="T61" i="20" s="1"/>
  <c r="K61" i="26"/>
  <c r="D61" i="27"/>
  <c r="D61" i="22"/>
  <c r="D59" i="27"/>
  <c r="D59" i="22"/>
  <c r="D49" i="27"/>
  <c r="D49" i="22"/>
  <c r="K45" i="20"/>
  <c r="T45" i="20" s="1"/>
  <c r="K45" i="26"/>
  <c r="D45" i="27"/>
  <c r="D45" i="22"/>
  <c r="D37" i="27"/>
  <c r="D37" i="22"/>
  <c r="D35" i="27"/>
  <c r="D35" i="22"/>
  <c r="K33" i="20"/>
  <c r="T33" i="20" s="1"/>
  <c r="K33" i="26"/>
  <c r="D31" i="27"/>
  <c r="D31" i="22"/>
  <c r="D25" i="27"/>
  <c r="D25" i="22"/>
  <c r="K23" i="20"/>
  <c r="T23" i="20" s="1"/>
  <c r="K23" i="26"/>
  <c r="D23" i="27"/>
  <c r="D23" i="22"/>
  <c r="CE21" i="15"/>
  <c r="D21" i="27"/>
  <c r="D21" i="22"/>
  <c r="K17" i="20"/>
  <c r="T17" i="20" s="1"/>
  <c r="K17" i="26"/>
  <c r="CE17" i="15"/>
  <c r="D17" i="27"/>
  <c r="D17" i="22"/>
  <c r="K15" i="20"/>
  <c r="T15" i="20" s="1"/>
  <c r="K15" i="26"/>
  <c r="CE15" i="15"/>
  <c r="D15" i="27"/>
  <c r="D15" i="22"/>
  <c r="K11" i="20"/>
  <c r="T11" i="20" s="1"/>
  <c r="K11" i="26"/>
  <c r="K9" i="20"/>
  <c r="T9" i="20" s="1"/>
  <c r="K9" i="26"/>
  <c r="CE9" i="15"/>
  <c r="D9" i="27"/>
  <c r="D9" i="22"/>
  <c r="K7" i="20"/>
  <c r="T7" i="20" s="1"/>
  <c r="K7" i="26"/>
  <c r="D117" i="20"/>
  <c r="D117" i="26"/>
  <c r="D116" i="28"/>
  <c r="D116" i="23"/>
  <c r="D115" i="20"/>
  <c r="D115" i="26"/>
  <c r="D114" i="28"/>
  <c r="D114" i="23"/>
  <c r="D113" i="20"/>
  <c r="D113" i="26"/>
  <c r="D112" i="28"/>
  <c r="D112" i="23"/>
  <c r="D111" i="20"/>
  <c r="D111" i="26"/>
  <c r="D110" i="28"/>
  <c r="D110" i="23"/>
  <c r="D109" i="20"/>
  <c r="D109" i="26"/>
  <c r="D108" i="28"/>
  <c r="D108" i="23"/>
  <c r="D107" i="20"/>
  <c r="D107" i="26"/>
  <c r="D106" i="28"/>
  <c r="D106" i="23"/>
  <c r="D105" i="20"/>
  <c r="D105" i="26"/>
  <c r="D104" i="28"/>
  <c r="D104" i="23"/>
  <c r="D103" i="20"/>
  <c r="D103" i="26"/>
  <c r="D102" i="28"/>
  <c r="D102" i="23"/>
  <c r="D101" i="20"/>
  <c r="D101" i="26"/>
  <c r="D99" i="28"/>
  <c r="D99" i="23"/>
  <c r="K98" i="20"/>
  <c r="T98" i="20" s="1"/>
  <c r="K98" i="26"/>
  <c r="D98" i="27"/>
  <c r="D98" i="22"/>
  <c r="D97" i="20"/>
  <c r="D97" i="26"/>
  <c r="D95" i="28"/>
  <c r="D95" i="23"/>
  <c r="K94" i="20"/>
  <c r="T94" i="20" s="1"/>
  <c r="K94" i="26"/>
  <c r="D94" i="27"/>
  <c r="D94" i="22"/>
  <c r="D93" i="20"/>
  <c r="D93" i="26"/>
  <c r="D91" i="28"/>
  <c r="D91" i="23"/>
  <c r="K90" i="20"/>
  <c r="T90" i="20" s="1"/>
  <c r="K90" i="26"/>
  <c r="D90" i="27"/>
  <c r="D90" i="22"/>
  <c r="D89" i="20"/>
  <c r="D89" i="26"/>
  <c r="D87" i="28"/>
  <c r="D87" i="23"/>
  <c r="K86" i="20"/>
  <c r="T86" i="20" s="1"/>
  <c r="K86" i="26"/>
  <c r="D86" i="27"/>
  <c r="D86" i="22"/>
  <c r="D85" i="20"/>
  <c r="D85" i="26"/>
  <c r="D83" i="28"/>
  <c r="D83" i="23"/>
  <c r="K82" i="20"/>
  <c r="T82" i="20" s="1"/>
  <c r="K82" i="26"/>
  <c r="D82" i="27"/>
  <c r="D82" i="22"/>
  <c r="D81" i="20"/>
  <c r="D81" i="26"/>
  <c r="D79" i="28"/>
  <c r="D79" i="23"/>
  <c r="K78" i="20"/>
  <c r="T78" i="20" s="1"/>
  <c r="K78" i="26"/>
  <c r="D78" i="27"/>
  <c r="D78" i="22"/>
  <c r="D77" i="20"/>
  <c r="D77" i="26"/>
  <c r="D75" i="28"/>
  <c r="D75" i="23"/>
  <c r="K74" i="20"/>
  <c r="T74" i="20" s="1"/>
  <c r="K74" i="26"/>
  <c r="D74" i="27"/>
  <c r="D74" i="22"/>
  <c r="D73" i="20"/>
  <c r="D73" i="26"/>
  <c r="D72" i="28"/>
  <c r="D72" i="23"/>
  <c r="D71" i="20"/>
  <c r="D71" i="26"/>
  <c r="D70" i="28"/>
  <c r="D70" i="23"/>
  <c r="D69" i="20"/>
  <c r="D69" i="26"/>
  <c r="D68" i="28"/>
  <c r="D68" i="23"/>
  <c r="D67" i="20"/>
  <c r="D67" i="26"/>
  <c r="D66" i="28"/>
  <c r="D66" i="23"/>
  <c r="D65" i="20"/>
  <c r="D65" i="26"/>
  <c r="D64" i="28"/>
  <c r="D64" i="23"/>
  <c r="D63" i="20"/>
  <c r="D63" i="26"/>
  <c r="D62" i="28"/>
  <c r="D62" i="23"/>
  <c r="D61" i="20"/>
  <c r="D61" i="26"/>
  <c r="D60" i="28"/>
  <c r="D60" i="23"/>
  <c r="D59" i="20"/>
  <c r="D59" i="26"/>
  <c r="D58" i="28"/>
  <c r="D58" i="23"/>
  <c r="D57" i="20"/>
  <c r="D57" i="26"/>
  <c r="D56" i="28"/>
  <c r="D56" i="23"/>
  <c r="D55" i="20"/>
  <c r="D55" i="26"/>
  <c r="D54" i="28"/>
  <c r="D54" i="23"/>
  <c r="D53" i="20"/>
  <c r="D53" i="26"/>
  <c r="D52" i="28"/>
  <c r="D52" i="23"/>
  <c r="D51" i="20"/>
  <c r="D51" i="26"/>
  <c r="D50" i="28"/>
  <c r="D50" i="23"/>
  <c r="D49" i="20"/>
  <c r="D49" i="26"/>
  <c r="D48" i="28"/>
  <c r="D48" i="23"/>
  <c r="D47" i="20"/>
  <c r="D47" i="26"/>
  <c r="D46" i="28"/>
  <c r="D46" i="23"/>
  <c r="D44" i="28"/>
  <c r="D44" i="23"/>
  <c r="D42" i="28"/>
  <c r="D42" i="23"/>
  <c r="D40" i="28"/>
  <c r="D40" i="23"/>
  <c r="D38" i="28"/>
  <c r="D38" i="23"/>
  <c r="D36" i="28"/>
  <c r="D36" i="23"/>
  <c r="D34" i="28"/>
  <c r="D34" i="23"/>
  <c r="D32" i="28"/>
  <c r="D32" i="23"/>
  <c r="D30" i="28"/>
  <c r="D30" i="23"/>
  <c r="D28" i="28"/>
  <c r="D28" i="23"/>
  <c r="D26" i="28"/>
  <c r="D26" i="23"/>
  <c r="D24" i="28"/>
  <c r="D24" i="23"/>
  <c r="D22" i="28"/>
  <c r="D22" i="23"/>
  <c r="D20" i="28"/>
  <c r="D20" i="23"/>
  <c r="D18" i="28"/>
  <c r="D18" i="23"/>
  <c r="D16" i="28"/>
  <c r="D16" i="23"/>
  <c r="D14" i="28"/>
  <c r="D14" i="23"/>
  <c r="D12" i="28"/>
  <c r="D12" i="23"/>
  <c r="D10" i="28"/>
  <c r="D10" i="23"/>
  <c r="D8" i="28"/>
  <c r="D8" i="23"/>
  <c r="D6" i="28"/>
  <c r="D6" i="23"/>
  <c r="D4" i="28"/>
  <c r="D4" i="23"/>
  <c r="D2" i="28"/>
  <c r="D2" i="23"/>
  <c r="BP72" i="16"/>
  <c r="BP71" i="16"/>
  <c r="DF71" i="16"/>
  <c r="CD71" i="16"/>
  <c r="D1" i="20"/>
  <c r="K117" i="20"/>
  <c r="T117" i="20" s="1"/>
  <c r="A117" i="20"/>
  <c r="K113" i="20"/>
  <c r="T113" i="20" s="1"/>
  <c r="A113" i="20"/>
  <c r="C113" i="15"/>
  <c r="C113" i="33" s="1"/>
  <c r="A107" i="20"/>
  <c r="C107" i="15"/>
  <c r="C107" i="33" s="1"/>
  <c r="A100" i="20"/>
  <c r="C100" i="15"/>
  <c r="C100" i="33" s="1"/>
  <c r="A96" i="20"/>
  <c r="C96" i="15"/>
  <c r="C96" i="33" s="1"/>
  <c r="A84" i="20"/>
  <c r="C84" i="15"/>
  <c r="C84" i="33" s="1"/>
  <c r="A73" i="20"/>
  <c r="C73" i="15"/>
  <c r="C73" i="33" s="1"/>
  <c r="A71" i="20"/>
  <c r="C71" i="15"/>
  <c r="C71" i="33" s="1"/>
  <c r="C55" i="15"/>
  <c r="C55" i="33" s="1"/>
  <c r="A55" i="20"/>
  <c r="A49" i="20"/>
  <c r="C49" i="15"/>
  <c r="C49" i="33" s="1"/>
  <c r="A43" i="20"/>
  <c r="C43" i="15"/>
  <c r="C43" i="33" s="1"/>
  <c r="A33" i="20"/>
  <c r="C33" i="15"/>
  <c r="C33" i="33" s="1"/>
  <c r="A31" i="20"/>
  <c r="C31" i="15"/>
  <c r="C31" i="33" s="1"/>
  <c r="A29" i="20"/>
  <c r="C29" i="15"/>
  <c r="C29" i="33" s="1"/>
  <c r="A23" i="20"/>
  <c r="C23" i="15"/>
  <c r="C23" i="33" s="1"/>
  <c r="A19" i="20"/>
  <c r="C19" i="15"/>
  <c r="C19" i="33" s="1"/>
  <c r="A17" i="20"/>
  <c r="C17" i="15"/>
  <c r="C17" i="33" s="1"/>
  <c r="A11" i="20"/>
  <c r="C11" i="15"/>
  <c r="C11" i="33" s="1"/>
  <c r="A7" i="20"/>
  <c r="C7" i="15"/>
  <c r="C7" i="33" s="1"/>
  <c r="A5" i="20"/>
  <c r="C5" i="15"/>
  <c r="C5" i="33" s="1"/>
  <c r="A3" i="20"/>
  <c r="C3" i="15"/>
  <c r="C3" i="33" s="1"/>
  <c r="BU111" i="15"/>
  <c r="F111" i="20"/>
  <c r="O111" i="20" s="1"/>
  <c r="BT108" i="15"/>
  <c r="E108" i="20"/>
  <c r="N108" i="20" s="1"/>
  <c r="BU91" i="15"/>
  <c r="F91" i="20"/>
  <c r="O91" i="20" s="1"/>
  <c r="BT88" i="15"/>
  <c r="E88" i="20"/>
  <c r="N88" i="20" s="1"/>
  <c r="BT84" i="15"/>
  <c r="E84" i="20"/>
  <c r="N84" i="20" s="1"/>
  <c r="BU75" i="15"/>
  <c r="F75" i="20"/>
  <c r="O75" i="20" s="1"/>
  <c r="BU71" i="15"/>
  <c r="F71" i="20"/>
  <c r="O71" i="20" s="1"/>
  <c r="BU59" i="15"/>
  <c r="F59" i="20"/>
  <c r="O59" i="20" s="1"/>
  <c r="BU55" i="15"/>
  <c r="F55" i="20"/>
  <c r="O55" i="20" s="1"/>
  <c r="BU51" i="15"/>
  <c r="F51" i="20"/>
  <c r="O51" i="20" s="1"/>
  <c r="BU47" i="15"/>
  <c r="F47" i="20"/>
  <c r="O47" i="20" s="1"/>
  <c r="BU39" i="15"/>
  <c r="F39" i="20"/>
  <c r="O39" i="20" s="1"/>
  <c r="BT32" i="15"/>
  <c r="E32" i="20"/>
  <c r="N32" i="20" s="1"/>
  <c r="BU27" i="15"/>
  <c r="F27" i="20"/>
  <c r="O27" i="20" s="1"/>
  <c r="BU23" i="15"/>
  <c r="F23" i="20"/>
  <c r="O23" i="20" s="1"/>
  <c r="BU19" i="15"/>
  <c r="F19" i="20"/>
  <c r="O19" i="20" s="1"/>
  <c r="BU11" i="15"/>
  <c r="F11" i="20"/>
  <c r="O11" i="20" s="1"/>
  <c r="BT8" i="15"/>
  <c r="E8" i="20"/>
  <c r="N8" i="20" s="1"/>
  <c r="A91" i="20"/>
  <c r="C91" i="15"/>
  <c r="C91" i="33" s="1"/>
  <c r="BT115" i="15"/>
  <c r="E115" i="20"/>
  <c r="N115" i="20" s="1"/>
  <c r="BT111" i="15"/>
  <c r="E111" i="20"/>
  <c r="N111" i="20" s="1"/>
  <c r="BU98" i="15"/>
  <c r="F98" i="20"/>
  <c r="O98" i="20" s="1"/>
  <c r="BT95" i="15"/>
  <c r="E95" i="20"/>
  <c r="N95" i="20" s="1"/>
  <c r="BU82" i="15"/>
  <c r="F82" i="20"/>
  <c r="O82" i="20" s="1"/>
  <c r="BU78" i="15"/>
  <c r="F78" i="20"/>
  <c r="O78" i="20" s="1"/>
  <c r="BU70" i="15"/>
  <c r="F70" i="20"/>
  <c r="O70" i="20" s="1"/>
  <c r="BU66" i="15"/>
  <c r="F66" i="20"/>
  <c r="O66" i="20" s="1"/>
  <c r="BT63" i="15"/>
  <c r="E63" i="20"/>
  <c r="N63" i="20" s="1"/>
  <c r="BU62" i="15"/>
  <c r="F62" i="20"/>
  <c r="O62" i="20" s="1"/>
  <c r="BU58" i="15"/>
  <c r="F58" i="20"/>
  <c r="O58" i="20" s="1"/>
  <c r="BU54" i="15"/>
  <c r="F54" i="20"/>
  <c r="O54" i="20" s="1"/>
  <c r="BU50" i="15"/>
  <c r="F50" i="20"/>
  <c r="O50" i="20" s="1"/>
  <c r="BT47" i="15"/>
  <c r="E47" i="20"/>
  <c r="N47" i="20" s="1"/>
  <c r="BU38" i="15"/>
  <c r="F38" i="20"/>
  <c r="O38" i="20" s="1"/>
  <c r="BU30" i="15"/>
  <c r="F30" i="20"/>
  <c r="O30" i="20" s="1"/>
  <c r="BT27" i="15"/>
  <c r="E27" i="20"/>
  <c r="N27" i="20" s="1"/>
  <c r="BT23" i="15"/>
  <c r="E23" i="20"/>
  <c r="N23" i="20" s="1"/>
  <c r="BT19" i="15"/>
  <c r="E19" i="20"/>
  <c r="N19" i="20" s="1"/>
  <c r="BT15" i="15"/>
  <c r="E15" i="20"/>
  <c r="N15" i="20" s="1"/>
  <c r="BT7" i="15"/>
  <c r="E7" i="20"/>
  <c r="N7" i="20" s="1"/>
  <c r="AR55" i="15"/>
  <c r="G55" i="33" s="1"/>
  <c r="P55" i="33" s="1"/>
  <c r="G7" i="20"/>
  <c r="P7" i="20" s="1"/>
  <c r="AR59" i="15"/>
  <c r="G59" i="33" s="1"/>
  <c r="P59" i="33" s="1"/>
  <c r="G11" i="20"/>
  <c r="P11" i="20" s="1"/>
  <c r="AR111" i="15"/>
  <c r="G111" i="33" s="1"/>
  <c r="P111" i="33" s="1"/>
  <c r="G63" i="20"/>
  <c r="P63" i="20" s="1"/>
  <c r="A115" i="20"/>
  <c r="C115" i="15"/>
  <c r="C115" i="33" s="1"/>
  <c r="K111" i="20"/>
  <c r="T111" i="20" s="1"/>
  <c r="A111" i="20"/>
  <c r="C111" i="15"/>
  <c r="C111" i="33" s="1"/>
  <c r="A109" i="20"/>
  <c r="C109" i="15"/>
  <c r="C109" i="33" s="1"/>
  <c r="A105" i="20"/>
  <c r="C105" i="15"/>
  <c r="C105" i="33" s="1"/>
  <c r="A103" i="20"/>
  <c r="C103" i="15"/>
  <c r="C103" i="33" s="1"/>
  <c r="A76" i="20"/>
  <c r="C76" i="15"/>
  <c r="C76" i="33" s="1"/>
  <c r="A63" i="20"/>
  <c r="C63" i="15"/>
  <c r="C63" i="33" s="1"/>
  <c r="A61" i="20"/>
  <c r="C61" i="15"/>
  <c r="C61" i="33" s="1"/>
  <c r="A59" i="20"/>
  <c r="C59" i="15"/>
  <c r="C59" i="33" s="1"/>
  <c r="A53" i="20"/>
  <c r="C53" i="15"/>
  <c r="C53" i="33" s="1"/>
  <c r="A45" i="20"/>
  <c r="C45" i="15"/>
  <c r="C45" i="33" s="1"/>
  <c r="A39" i="20"/>
  <c r="C39" i="15"/>
  <c r="C39" i="33" s="1"/>
  <c r="A35" i="20"/>
  <c r="C35" i="15"/>
  <c r="C35" i="33" s="1"/>
  <c r="A25" i="20"/>
  <c r="C25" i="15"/>
  <c r="C25" i="33" s="1"/>
  <c r="A9" i="20"/>
  <c r="C9" i="15"/>
  <c r="C9" i="33" s="1"/>
  <c r="BU115" i="15"/>
  <c r="F115" i="20"/>
  <c r="O115" i="20" s="1"/>
  <c r="BU107" i="15"/>
  <c r="F107" i="20"/>
  <c r="O107" i="20" s="1"/>
  <c r="BT104" i="15"/>
  <c r="E104" i="20"/>
  <c r="N104" i="20" s="1"/>
  <c r="BT100" i="15"/>
  <c r="E100" i="20"/>
  <c r="N100" i="20" s="1"/>
  <c r="BU99" i="15"/>
  <c r="F99" i="20"/>
  <c r="O99" i="20" s="1"/>
  <c r="BU95" i="15"/>
  <c r="F95" i="20"/>
  <c r="O95" i="20" s="1"/>
  <c r="BT92" i="15"/>
  <c r="E92" i="20"/>
  <c r="N92" i="20" s="1"/>
  <c r="BU83" i="15"/>
  <c r="F83" i="20"/>
  <c r="O83" i="20" s="1"/>
  <c r="BU79" i="15"/>
  <c r="F79" i="20"/>
  <c r="O79" i="20" s="1"/>
  <c r="BT76" i="15"/>
  <c r="E76" i="20"/>
  <c r="N76" i="20" s="1"/>
  <c r="BT68" i="15"/>
  <c r="E68" i="20"/>
  <c r="N68" i="20" s="1"/>
  <c r="BU67" i="15"/>
  <c r="F67" i="20"/>
  <c r="O67" i="20" s="1"/>
  <c r="BT64" i="15"/>
  <c r="E64" i="20"/>
  <c r="N64" i="20" s="1"/>
  <c r="BT56" i="15"/>
  <c r="E56" i="20"/>
  <c r="N56" i="20" s="1"/>
  <c r="BT48" i="15"/>
  <c r="E48" i="20"/>
  <c r="N48" i="20" s="1"/>
  <c r="BT44" i="15"/>
  <c r="E44" i="20"/>
  <c r="N44" i="20" s="1"/>
  <c r="BU35" i="15"/>
  <c r="F35" i="20"/>
  <c r="O35" i="20" s="1"/>
  <c r="BU31" i="15"/>
  <c r="F31" i="20"/>
  <c r="O31" i="20" s="1"/>
  <c r="BT24" i="15"/>
  <c r="E24" i="20"/>
  <c r="N24" i="20" s="1"/>
  <c r="BT20" i="15"/>
  <c r="E20" i="20"/>
  <c r="N20" i="20" s="1"/>
  <c r="BT16" i="15"/>
  <c r="E16" i="20"/>
  <c r="N16" i="20" s="1"/>
  <c r="BU7" i="15"/>
  <c r="F7" i="20"/>
  <c r="O7" i="20" s="1"/>
  <c r="BU3" i="15"/>
  <c r="F3" i="20"/>
  <c r="O3" i="20" s="1"/>
  <c r="AR60" i="15"/>
  <c r="G60" i="33" s="1"/>
  <c r="P60" i="33" s="1"/>
  <c r="G12" i="20"/>
  <c r="P12" i="20" s="1"/>
  <c r="A95" i="20"/>
  <c r="C95" i="15"/>
  <c r="C95" i="33" s="1"/>
  <c r="A83" i="20"/>
  <c r="C83" i="15"/>
  <c r="C83" i="33" s="1"/>
  <c r="A79" i="20"/>
  <c r="C79" i="15"/>
  <c r="C79" i="33" s="1"/>
  <c r="A75" i="20"/>
  <c r="C75" i="15"/>
  <c r="C75" i="33" s="1"/>
  <c r="BT107" i="15"/>
  <c r="E107" i="20"/>
  <c r="N107" i="20" s="1"/>
  <c r="BT103" i="15"/>
  <c r="E103" i="20"/>
  <c r="N103" i="20" s="1"/>
  <c r="BU102" i="15"/>
  <c r="F102" i="20"/>
  <c r="O102" i="20" s="1"/>
  <c r="BT99" i="15"/>
  <c r="E99" i="20"/>
  <c r="N99" i="20" s="1"/>
  <c r="BU94" i="15"/>
  <c r="F94" i="20"/>
  <c r="O94" i="20" s="1"/>
  <c r="BT91" i="15"/>
  <c r="E91" i="20"/>
  <c r="N91" i="20" s="1"/>
  <c r="BU90" i="15"/>
  <c r="F90" i="20"/>
  <c r="O90" i="20" s="1"/>
  <c r="BT87" i="15"/>
  <c r="E87" i="20"/>
  <c r="N87" i="20" s="1"/>
  <c r="BT83" i="15"/>
  <c r="E83" i="20"/>
  <c r="N83" i="20" s="1"/>
  <c r="BT79" i="15"/>
  <c r="E79" i="20"/>
  <c r="N79" i="20" s="1"/>
  <c r="BT71" i="15"/>
  <c r="E71" i="20"/>
  <c r="N71" i="20" s="1"/>
  <c r="BT55" i="15"/>
  <c r="E55" i="20"/>
  <c r="N55" i="20" s="1"/>
  <c r="BT51" i="15"/>
  <c r="E51" i="20"/>
  <c r="N51" i="20" s="1"/>
  <c r="BT43" i="15"/>
  <c r="E43" i="20"/>
  <c r="N43" i="20" s="1"/>
  <c r="BU42" i="15"/>
  <c r="F42" i="20"/>
  <c r="O42" i="20" s="1"/>
  <c r="BT31" i="15"/>
  <c r="E31" i="20"/>
  <c r="N31" i="20" s="1"/>
  <c r="BU26" i="15"/>
  <c r="F26" i="20"/>
  <c r="O26" i="20" s="1"/>
  <c r="BU18" i="15"/>
  <c r="F18" i="20"/>
  <c r="O18" i="20" s="1"/>
  <c r="BU14" i="15"/>
  <c r="F14" i="20"/>
  <c r="O14" i="20" s="1"/>
  <c r="BT11" i="15"/>
  <c r="E11" i="20"/>
  <c r="N11" i="20" s="1"/>
  <c r="BU10" i="15"/>
  <c r="F10" i="20"/>
  <c r="O10" i="20" s="1"/>
  <c r="BU6" i="15"/>
  <c r="F6" i="20"/>
  <c r="O6" i="20" s="1"/>
  <c r="K116" i="20"/>
  <c r="T116" i="20" s="1"/>
  <c r="A116" i="20"/>
  <c r="C116" i="15"/>
  <c r="C116" i="33" s="1"/>
  <c r="K114" i="20"/>
  <c r="T114" i="20" s="1"/>
  <c r="A114" i="20"/>
  <c r="C114" i="15"/>
  <c r="C114" i="33" s="1"/>
  <c r="K112" i="20"/>
  <c r="T112" i="20" s="1"/>
  <c r="A112" i="20"/>
  <c r="C112" i="15"/>
  <c r="C112" i="33" s="1"/>
  <c r="K110" i="20"/>
  <c r="T110" i="20" s="1"/>
  <c r="A110" i="20"/>
  <c r="C110" i="15"/>
  <c r="C110" i="33" s="1"/>
  <c r="A108" i="20"/>
  <c r="C108" i="15"/>
  <c r="C108" i="33" s="1"/>
  <c r="A106" i="20"/>
  <c r="C106" i="15"/>
  <c r="C106" i="33" s="1"/>
  <c r="A104" i="20"/>
  <c r="C104" i="15"/>
  <c r="C104" i="33" s="1"/>
  <c r="A102" i="20"/>
  <c r="C102" i="15"/>
  <c r="C102" i="33" s="1"/>
  <c r="A98" i="20"/>
  <c r="C98" i="15"/>
  <c r="C98" i="33" s="1"/>
  <c r="A94" i="20"/>
  <c r="C94" i="15"/>
  <c r="C94" i="33" s="1"/>
  <c r="A90" i="20"/>
  <c r="C90" i="15"/>
  <c r="C90" i="33" s="1"/>
  <c r="A86" i="20"/>
  <c r="C86" i="15"/>
  <c r="C86" i="33" s="1"/>
  <c r="A82" i="20"/>
  <c r="C82" i="15"/>
  <c r="C82" i="33" s="1"/>
  <c r="A78" i="20"/>
  <c r="C78" i="15"/>
  <c r="C78" i="33" s="1"/>
  <c r="A74" i="20"/>
  <c r="C74" i="15"/>
  <c r="C74" i="33" s="1"/>
  <c r="A72" i="20"/>
  <c r="C72" i="15"/>
  <c r="C72" i="33" s="1"/>
  <c r="A70" i="20"/>
  <c r="C70" i="15"/>
  <c r="C70" i="33" s="1"/>
  <c r="A68" i="20"/>
  <c r="C68" i="15"/>
  <c r="C68" i="33" s="1"/>
  <c r="A66" i="20"/>
  <c r="C66" i="15"/>
  <c r="C66" i="33" s="1"/>
  <c r="A64" i="20"/>
  <c r="C64" i="15"/>
  <c r="C64" i="33" s="1"/>
  <c r="A62" i="20"/>
  <c r="C62" i="15"/>
  <c r="C62" i="33" s="1"/>
  <c r="A60" i="20"/>
  <c r="C60" i="15"/>
  <c r="C60" i="33" s="1"/>
  <c r="A58" i="20"/>
  <c r="C58" i="15"/>
  <c r="C58" i="33" s="1"/>
  <c r="A56" i="20"/>
  <c r="C56" i="15"/>
  <c r="C56" i="33" s="1"/>
  <c r="CE54" i="15"/>
  <c r="A54" i="20"/>
  <c r="C54" i="15"/>
  <c r="C54" i="33" s="1"/>
  <c r="CE52" i="15"/>
  <c r="A52" i="20"/>
  <c r="C52" i="15"/>
  <c r="C52" i="33" s="1"/>
  <c r="CE50" i="15"/>
  <c r="A50" i="20"/>
  <c r="C50" i="15"/>
  <c r="C50" i="33" s="1"/>
  <c r="CE48" i="15"/>
  <c r="A48" i="20"/>
  <c r="C48" i="15"/>
  <c r="C48" i="33" s="1"/>
  <c r="CE46" i="15"/>
  <c r="A46" i="20"/>
  <c r="C46" i="15"/>
  <c r="C46" i="33" s="1"/>
  <c r="CE44" i="15"/>
  <c r="A44" i="20"/>
  <c r="C44" i="15"/>
  <c r="C44" i="33" s="1"/>
  <c r="CE42" i="15"/>
  <c r="A42" i="20"/>
  <c r="C42" i="15"/>
  <c r="C42" i="33" s="1"/>
  <c r="CE40" i="15"/>
  <c r="A40" i="20"/>
  <c r="C40" i="15"/>
  <c r="C40" i="33" s="1"/>
  <c r="CE38" i="15"/>
  <c r="A38" i="20"/>
  <c r="C38" i="15"/>
  <c r="C38" i="33" s="1"/>
  <c r="CE36" i="15"/>
  <c r="A36" i="20"/>
  <c r="C36" i="15"/>
  <c r="C36" i="33" s="1"/>
  <c r="CE34" i="15"/>
  <c r="A34" i="20"/>
  <c r="C34" i="15"/>
  <c r="C34" i="33" s="1"/>
  <c r="CE32" i="15"/>
  <c r="A32" i="20"/>
  <c r="C32" i="15"/>
  <c r="C32" i="33" s="1"/>
  <c r="CE30" i="15"/>
  <c r="A30" i="20"/>
  <c r="C30" i="15"/>
  <c r="C30" i="33" s="1"/>
  <c r="CE28" i="15"/>
  <c r="A28" i="20"/>
  <c r="C28" i="15"/>
  <c r="C28" i="33" s="1"/>
  <c r="CE26" i="15"/>
  <c r="A26" i="20"/>
  <c r="C26" i="15"/>
  <c r="C26" i="33" s="1"/>
  <c r="CE24" i="15"/>
  <c r="A24" i="20"/>
  <c r="C24" i="15"/>
  <c r="C24" i="33" s="1"/>
  <c r="CE22" i="15"/>
  <c r="A22" i="20"/>
  <c r="C22" i="15"/>
  <c r="C22" i="33" s="1"/>
  <c r="CE20" i="15"/>
  <c r="A20" i="20"/>
  <c r="C20" i="15"/>
  <c r="C20" i="33" s="1"/>
  <c r="CE18" i="15"/>
  <c r="A18" i="20"/>
  <c r="C18" i="15"/>
  <c r="C18" i="33" s="1"/>
  <c r="CE16" i="15"/>
  <c r="A16" i="20"/>
  <c r="C16" i="15"/>
  <c r="C16" i="33" s="1"/>
  <c r="CE14" i="15"/>
  <c r="A14" i="20"/>
  <c r="C14" i="15"/>
  <c r="C14" i="33" s="1"/>
  <c r="CE12" i="15"/>
  <c r="A12" i="20"/>
  <c r="C12" i="15"/>
  <c r="C12" i="33" s="1"/>
  <c r="CE10" i="15"/>
  <c r="A10" i="20"/>
  <c r="C10" i="15"/>
  <c r="C10" i="33" s="1"/>
  <c r="CE8" i="15"/>
  <c r="A8" i="20"/>
  <c r="C8" i="15"/>
  <c r="C8" i="33" s="1"/>
  <c r="CE6" i="15"/>
  <c r="A6" i="20"/>
  <c r="C6" i="15"/>
  <c r="C6" i="33" s="1"/>
  <c r="CE4" i="15"/>
  <c r="A4" i="20"/>
  <c r="C4" i="15"/>
  <c r="C4" i="33" s="1"/>
  <c r="CE2" i="15"/>
  <c r="A2" i="20"/>
  <c r="C2" i="15"/>
  <c r="C2" i="33" s="1"/>
  <c r="BU1" i="15"/>
  <c r="F1" i="20"/>
  <c r="O1" i="20" s="1"/>
  <c r="F117" i="20"/>
  <c r="O117" i="20" s="1"/>
  <c r="BT114" i="15"/>
  <c r="E114" i="20"/>
  <c r="N114" i="20" s="1"/>
  <c r="BU113" i="15"/>
  <c r="F113" i="20"/>
  <c r="O113" i="20" s="1"/>
  <c r="BT110" i="15"/>
  <c r="E110" i="20"/>
  <c r="N110" i="20" s="1"/>
  <c r="BU109" i="15"/>
  <c r="F109" i="20"/>
  <c r="O109" i="20" s="1"/>
  <c r="BT106" i="15"/>
  <c r="E106" i="20"/>
  <c r="N106" i="20" s="1"/>
  <c r="BU105" i="15"/>
  <c r="F105" i="20"/>
  <c r="O105" i="20" s="1"/>
  <c r="BT102" i="15"/>
  <c r="E102" i="20"/>
  <c r="N102" i="20" s="1"/>
  <c r="BU101" i="15"/>
  <c r="F101" i="20"/>
  <c r="O101" i="20" s="1"/>
  <c r="BT98" i="15"/>
  <c r="E98" i="20"/>
  <c r="N98" i="20" s="1"/>
  <c r="BU97" i="15"/>
  <c r="F97" i="20"/>
  <c r="O97" i="20" s="1"/>
  <c r="BT94" i="15"/>
  <c r="E94" i="20"/>
  <c r="N94" i="20" s="1"/>
  <c r="BU93" i="15"/>
  <c r="F93" i="20"/>
  <c r="O93" i="20" s="1"/>
  <c r="BT90" i="15"/>
  <c r="E90" i="20"/>
  <c r="N90" i="20" s="1"/>
  <c r="BU89" i="15"/>
  <c r="F89" i="20"/>
  <c r="O89" i="20" s="1"/>
  <c r="BT86" i="15"/>
  <c r="E86" i="20"/>
  <c r="N86" i="20" s="1"/>
  <c r="BU85" i="15"/>
  <c r="F85" i="20"/>
  <c r="O85" i="20" s="1"/>
  <c r="BT82" i="15"/>
  <c r="E82" i="20"/>
  <c r="N82" i="20" s="1"/>
  <c r="BU81" i="15"/>
  <c r="F81" i="20"/>
  <c r="O81" i="20" s="1"/>
  <c r="BT78" i="15"/>
  <c r="E78" i="20"/>
  <c r="N78" i="20" s="1"/>
  <c r="BU77" i="15"/>
  <c r="F77" i="20"/>
  <c r="O77" i="20" s="1"/>
  <c r="BT74" i="15"/>
  <c r="E74" i="20"/>
  <c r="N74" i="20" s="1"/>
  <c r="BU73" i="15"/>
  <c r="F73" i="20"/>
  <c r="O73" i="20" s="1"/>
  <c r="BT70" i="15"/>
  <c r="E70" i="20"/>
  <c r="N70" i="20" s="1"/>
  <c r="BU69" i="15"/>
  <c r="F69" i="20"/>
  <c r="O69" i="20" s="1"/>
  <c r="BT66" i="15"/>
  <c r="E66" i="20"/>
  <c r="N66" i="20" s="1"/>
  <c r="BU65" i="15"/>
  <c r="F65" i="20"/>
  <c r="O65" i="20" s="1"/>
  <c r="BT62" i="15"/>
  <c r="E62" i="20"/>
  <c r="N62" i="20" s="1"/>
  <c r="BU61" i="15"/>
  <c r="F61" i="20"/>
  <c r="O61" i="20" s="1"/>
  <c r="BT58" i="15"/>
  <c r="E58" i="20"/>
  <c r="N58" i="20" s="1"/>
  <c r="BU57" i="15"/>
  <c r="F57" i="20"/>
  <c r="O57" i="20" s="1"/>
  <c r="BT54" i="15"/>
  <c r="E54" i="20"/>
  <c r="N54" i="20" s="1"/>
  <c r="BU53" i="15"/>
  <c r="F53" i="20"/>
  <c r="O53" i="20" s="1"/>
  <c r="BT50" i="15"/>
  <c r="E50" i="20"/>
  <c r="N50" i="20" s="1"/>
  <c r="BU49" i="15"/>
  <c r="F49" i="20"/>
  <c r="O49" i="20" s="1"/>
  <c r="BT46" i="15"/>
  <c r="E46" i="20"/>
  <c r="N46" i="20" s="1"/>
  <c r="BU45" i="15"/>
  <c r="F45" i="20"/>
  <c r="O45" i="20" s="1"/>
  <c r="BT42" i="15"/>
  <c r="E42" i="20"/>
  <c r="N42" i="20" s="1"/>
  <c r="BU41" i="15"/>
  <c r="F41" i="20"/>
  <c r="O41" i="20" s="1"/>
  <c r="BT38" i="15"/>
  <c r="E38" i="20"/>
  <c r="N38" i="20" s="1"/>
  <c r="BU37" i="15"/>
  <c r="F37" i="20"/>
  <c r="O37" i="20" s="1"/>
  <c r="BT34" i="15"/>
  <c r="E34" i="20"/>
  <c r="N34" i="20" s="1"/>
  <c r="BU33" i="15"/>
  <c r="F33" i="20"/>
  <c r="O33" i="20" s="1"/>
  <c r="BT30" i="15"/>
  <c r="E30" i="20"/>
  <c r="N30" i="20" s="1"/>
  <c r="BU29" i="15"/>
  <c r="F29" i="20"/>
  <c r="O29" i="20" s="1"/>
  <c r="BT26" i="15"/>
  <c r="E26" i="20"/>
  <c r="N26" i="20" s="1"/>
  <c r="BU25" i="15"/>
  <c r="F25" i="20"/>
  <c r="O25" i="20" s="1"/>
  <c r="BT22" i="15"/>
  <c r="E22" i="20"/>
  <c r="N22" i="20" s="1"/>
  <c r="BU21" i="15"/>
  <c r="F21" i="20"/>
  <c r="O21" i="20" s="1"/>
  <c r="BT18" i="15"/>
  <c r="E18" i="20"/>
  <c r="N18" i="20" s="1"/>
  <c r="BU17" i="15"/>
  <c r="F17" i="20"/>
  <c r="O17" i="20" s="1"/>
  <c r="BT14" i="15"/>
  <c r="E14" i="20"/>
  <c r="N14" i="20" s="1"/>
  <c r="BU13" i="15"/>
  <c r="F13" i="20"/>
  <c r="O13" i="20" s="1"/>
  <c r="BT10" i="15"/>
  <c r="E10" i="20"/>
  <c r="N10" i="20" s="1"/>
  <c r="BU9" i="15"/>
  <c r="F9" i="20"/>
  <c r="O9" i="20" s="1"/>
  <c r="BT6" i="15"/>
  <c r="E6" i="20"/>
  <c r="N6" i="20" s="1"/>
  <c r="BU5" i="15"/>
  <c r="F5" i="20"/>
  <c r="O5" i="20" s="1"/>
  <c r="BT2" i="15"/>
  <c r="E2" i="20"/>
  <c r="N2" i="20" s="1"/>
  <c r="BI116" i="15"/>
  <c r="K115" i="20"/>
  <c r="T115" i="20" s="1"/>
  <c r="A92" i="20"/>
  <c r="C92" i="15"/>
  <c r="C92" i="33" s="1"/>
  <c r="A88" i="20"/>
  <c r="C88" i="15"/>
  <c r="C88" i="33" s="1"/>
  <c r="A80" i="20"/>
  <c r="C80" i="15"/>
  <c r="C80" i="33" s="1"/>
  <c r="A69" i="20"/>
  <c r="C69" i="15"/>
  <c r="C69" i="33" s="1"/>
  <c r="A67" i="20"/>
  <c r="C67" i="15"/>
  <c r="C67" i="33" s="1"/>
  <c r="A65" i="20"/>
  <c r="C65" i="15"/>
  <c r="C65" i="33" s="1"/>
  <c r="A57" i="20"/>
  <c r="C57" i="15"/>
  <c r="C57" i="33" s="1"/>
  <c r="A51" i="20"/>
  <c r="C51" i="15"/>
  <c r="C51" i="33" s="1"/>
  <c r="A47" i="20"/>
  <c r="C47" i="15"/>
  <c r="C47" i="33" s="1"/>
  <c r="A41" i="20"/>
  <c r="C41" i="15"/>
  <c r="C41" i="33" s="1"/>
  <c r="A37" i="20"/>
  <c r="C37" i="15"/>
  <c r="C37" i="33" s="1"/>
  <c r="A27" i="20"/>
  <c r="C27" i="15"/>
  <c r="C27" i="33" s="1"/>
  <c r="A21" i="20"/>
  <c r="C21" i="15"/>
  <c r="C21" i="33" s="1"/>
  <c r="C15" i="15"/>
  <c r="C15" i="33" s="1"/>
  <c r="A15" i="20"/>
  <c r="A13" i="20"/>
  <c r="C13" i="15"/>
  <c r="C13" i="33" s="1"/>
  <c r="BT116" i="15"/>
  <c r="E116" i="20"/>
  <c r="N116" i="20" s="1"/>
  <c r="BT112" i="15"/>
  <c r="E112" i="20"/>
  <c r="N112" i="20" s="1"/>
  <c r="BU103" i="15"/>
  <c r="F103" i="20"/>
  <c r="O103" i="20" s="1"/>
  <c r="BT96" i="15"/>
  <c r="E96" i="20"/>
  <c r="N96" i="20" s="1"/>
  <c r="BU87" i="15"/>
  <c r="F87" i="20"/>
  <c r="O87" i="20" s="1"/>
  <c r="BT80" i="15"/>
  <c r="E80" i="20"/>
  <c r="N80" i="20" s="1"/>
  <c r="BT72" i="15"/>
  <c r="E72" i="20"/>
  <c r="N72" i="20" s="1"/>
  <c r="BU63" i="15"/>
  <c r="F63" i="20"/>
  <c r="O63" i="20" s="1"/>
  <c r="BT60" i="15"/>
  <c r="E60" i="20"/>
  <c r="N60" i="20" s="1"/>
  <c r="BT52" i="15"/>
  <c r="E52" i="20"/>
  <c r="N52" i="20" s="1"/>
  <c r="BU43" i="15"/>
  <c r="F43" i="20"/>
  <c r="O43" i="20" s="1"/>
  <c r="BT40" i="15"/>
  <c r="E40" i="20"/>
  <c r="N40" i="20" s="1"/>
  <c r="BT36" i="15"/>
  <c r="E36" i="20"/>
  <c r="N36" i="20" s="1"/>
  <c r="BT28" i="15"/>
  <c r="E28" i="20"/>
  <c r="N28" i="20" s="1"/>
  <c r="BU15" i="15"/>
  <c r="F15" i="20"/>
  <c r="O15" i="20" s="1"/>
  <c r="BT12" i="15"/>
  <c r="E12" i="20"/>
  <c r="N12" i="20" s="1"/>
  <c r="BT4" i="15"/>
  <c r="E4" i="20"/>
  <c r="N4" i="20" s="1"/>
  <c r="AR52" i="15"/>
  <c r="G52" i="33" s="1"/>
  <c r="P52" i="33" s="1"/>
  <c r="G4" i="20"/>
  <c r="P4" i="20" s="1"/>
  <c r="AR56" i="15"/>
  <c r="G56" i="33" s="1"/>
  <c r="P56" i="33" s="1"/>
  <c r="G8" i="20"/>
  <c r="P8" i="20" s="1"/>
  <c r="AR99" i="15"/>
  <c r="G99" i="33" s="1"/>
  <c r="P99" i="33" s="1"/>
  <c r="G51" i="20"/>
  <c r="P51" i="20" s="1"/>
  <c r="A99" i="20"/>
  <c r="C99" i="15"/>
  <c r="C99" i="33" s="1"/>
  <c r="A87" i="20"/>
  <c r="C87" i="15"/>
  <c r="C87" i="33" s="1"/>
  <c r="BU114" i="15"/>
  <c r="F114" i="20"/>
  <c r="O114" i="20" s="1"/>
  <c r="BU110" i="15"/>
  <c r="F110" i="20"/>
  <c r="O110" i="20" s="1"/>
  <c r="BU106" i="15"/>
  <c r="F106" i="20"/>
  <c r="O106" i="20" s="1"/>
  <c r="BU86" i="15"/>
  <c r="F86" i="20"/>
  <c r="O86" i="20" s="1"/>
  <c r="BT75" i="15"/>
  <c r="E75" i="20"/>
  <c r="N75" i="20" s="1"/>
  <c r="BU74" i="15"/>
  <c r="F74" i="20"/>
  <c r="O74" i="20" s="1"/>
  <c r="BT67" i="15"/>
  <c r="E67" i="20"/>
  <c r="N67" i="20" s="1"/>
  <c r="BT59" i="15"/>
  <c r="E59" i="20"/>
  <c r="N59" i="20" s="1"/>
  <c r="BU46" i="15"/>
  <c r="F46" i="20"/>
  <c r="O46" i="20" s="1"/>
  <c r="BT39" i="15"/>
  <c r="E39" i="20"/>
  <c r="N39" i="20" s="1"/>
  <c r="BT35" i="15"/>
  <c r="E35" i="20"/>
  <c r="N35" i="20" s="1"/>
  <c r="BU34" i="15"/>
  <c r="F34" i="20"/>
  <c r="O34" i="20" s="1"/>
  <c r="BU22" i="15"/>
  <c r="F22" i="20"/>
  <c r="O22" i="20" s="1"/>
  <c r="BT3" i="15"/>
  <c r="E3" i="20"/>
  <c r="N3" i="20" s="1"/>
  <c r="BU2" i="15"/>
  <c r="F2" i="20"/>
  <c r="O2" i="20" s="1"/>
  <c r="A101" i="20"/>
  <c r="C101" i="15"/>
  <c r="C101" i="33" s="1"/>
  <c r="A97" i="20"/>
  <c r="C97" i="15"/>
  <c r="C97" i="33" s="1"/>
  <c r="A93" i="20"/>
  <c r="C93" i="15"/>
  <c r="C93" i="33" s="1"/>
  <c r="A89" i="20"/>
  <c r="C89" i="15"/>
  <c r="C89" i="33" s="1"/>
  <c r="A85" i="20"/>
  <c r="C85" i="15"/>
  <c r="C85" i="33" s="1"/>
  <c r="A81" i="20"/>
  <c r="C81" i="15"/>
  <c r="C81" i="33" s="1"/>
  <c r="A77" i="20"/>
  <c r="C77" i="15"/>
  <c r="C77" i="33" s="1"/>
  <c r="D45" i="20"/>
  <c r="D43" i="20"/>
  <c r="D41" i="20"/>
  <c r="D39" i="20"/>
  <c r="D37" i="20"/>
  <c r="D35" i="20"/>
  <c r="D33" i="20"/>
  <c r="D31" i="20"/>
  <c r="D29" i="20"/>
  <c r="D27" i="20"/>
  <c r="D25" i="20"/>
  <c r="D23" i="20"/>
  <c r="D21" i="20"/>
  <c r="D19" i="20"/>
  <c r="D17" i="20"/>
  <c r="D15" i="20"/>
  <c r="D13" i="20"/>
  <c r="D11" i="20"/>
  <c r="D9" i="20"/>
  <c r="D7" i="20"/>
  <c r="D5" i="20"/>
  <c r="D3" i="20"/>
  <c r="BT1" i="15"/>
  <c r="E1" i="20"/>
  <c r="N1" i="20" s="1"/>
  <c r="E117" i="20"/>
  <c r="N117" i="20" s="1"/>
  <c r="BU116" i="15"/>
  <c r="F116" i="20"/>
  <c r="O116" i="20" s="1"/>
  <c r="BT113" i="15"/>
  <c r="E113" i="20"/>
  <c r="N113" i="20" s="1"/>
  <c r="BU112" i="15"/>
  <c r="F112" i="20"/>
  <c r="O112" i="20" s="1"/>
  <c r="BT109" i="15"/>
  <c r="E109" i="20"/>
  <c r="N109" i="20" s="1"/>
  <c r="BU108" i="15"/>
  <c r="F108" i="20"/>
  <c r="O108" i="20" s="1"/>
  <c r="BT105" i="15"/>
  <c r="E105" i="20"/>
  <c r="N105" i="20" s="1"/>
  <c r="BU104" i="15"/>
  <c r="F104" i="20"/>
  <c r="O104" i="20" s="1"/>
  <c r="BT101" i="15"/>
  <c r="E101" i="20"/>
  <c r="N101" i="20" s="1"/>
  <c r="BU100" i="15"/>
  <c r="F100" i="20"/>
  <c r="O100" i="20" s="1"/>
  <c r="BT97" i="15"/>
  <c r="E97" i="20"/>
  <c r="N97" i="20" s="1"/>
  <c r="BU96" i="15"/>
  <c r="F96" i="20"/>
  <c r="O96" i="20" s="1"/>
  <c r="BT93" i="15"/>
  <c r="E93" i="20"/>
  <c r="N93" i="20" s="1"/>
  <c r="BU92" i="15"/>
  <c r="F92" i="20"/>
  <c r="O92" i="20" s="1"/>
  <c r="BT89" i="15"/>
  <c r="E89" i="20"/>
  <c r="N89" i="20" s="1"/>
  <c r="BU88" i="15"/>
  <c r="F88" i="20"/>
  <c r="O88" i="20" s="1"/>
  <c r="BT85" i="15"/>
  <c r="E85" i="20"/>
  <c r="N85" i="20" s="1"/>
  <c r="BU84" i="15"/>
  <c r="F84" i="20"/>
  <c r="O84" i="20" s="1"/>
  <c r="BT81" i="15"/>
  <c r="E81" i="20"/>
  <c r="N81" i="20" s="1"/>
  <c r="BU80" i="15"/>
  <c r="F80" i="20"/>
  <c r="O80" i="20" s="1"/>
  <c r="BT77" i="15"/>
  <c r="E77" i="20"/>
  <c r="N77" i="20" s="1"/>
  <c r="BU76" i="15"/>
  <c r="F76" i="20"/>
  <c r="O76" i="20" s="1"/>
  <c r="BT73" i="15"/>
  <c r="E73" i="20"/>
  <c r="N73" i="20" s="1"/>
  <c r="BU72" i="15"/>
  <c r="F72" i="20"/>
  <c r="O72" i="20" s="1"/>
  <c r="BT69" i="15"/>
  <c r="E69" i="20"/>
  <c r="N69" i="20" s="1"/>
  <c r="BU68" i="15"/>
  <c r="F68" i="20"/>
  <c r="O68" i="20" s="1"/>
  <c r="BT65" i="15"/>
  <c r="E65" i="20"/>
  <c r="N65" i="20" s="1"/>
  <c r="BU64" i="15"/>
  <c r="F64" i="20"/>
  <c r="O64" i="20" s="1"/>
  <c r="BT61" i="15"/>
  <c r="E61" i="20"/>
  <c r="N61" i="20" s="1"/>
  <c r="BU60" i="15"/>
  <c r="F60" i="20"/>
  <c r="O60" i="20" s="1"/>
  <c r="BT57" i="15"/>
  <c r="E57" i="20"/>
  <c r="N57" i="20" s="1"/>
  <c r="BU56" i="15"/>
  <c r="F56" i="20"/>
  <c r="O56" i="20" s="1"/>
  <c r="BT53" i="15"/>
  <c r="E53" i="20"/>
  <c r="N53" i="20" s="1"/>
  <c r="BU52" i="15"/>
  <c r="F52" i="20"/>
  <c r="O52" i="20" s="1"/>
  <c r="BT49" i="15"/>
  <c r="E49" i="20"/>
  <c r="N49" i="20" s="1"/>
  <c r="BU48" i="15"/>
  <c r="F48" i="20"/>
  <c r="O48" i="20" s="1"/>
  <c r="BT45" i="15"/>
  <c r="E45" i="20"/>
  <c r="N45" i="20" s="1"/>
  <c r="BU44" i="15"/>
  <c r="F44" i="20"/>
  <c r="O44" i="20" s="1"/>
  <c r="BT41" i="15"/>
  <c r="E41" i="20"/>
  <c r="N41" i="20" s="1"/>
  <c r="BU40" i="15"/>
  <c r="F40" i="20"/>
  <c r="O40" i="20" s="1"/>
  <c r="BT37" i="15"/>
  <c r="E37" i="20"/>
  <c r="N37" i="20" s="1"/>
  <c r="BU36" i="15"/>
  <c r="F36" i="20"/>
  <c r="O36" i="20" s="1"/>
  <c r="BT33" i="15"/>
  <c r="E33" i="20"/>
  <c r="N33" i="20" s="1"/>
  <c r="BU32" i="15"/>
  <c r="F32" i="20"/>
  <c r="O32" i="20" s="1"/>
  <c r="BT29" i="15"/>
  <c r="E29" i="20"/>
  <c r="N29" i="20" s="1"/>
  <c r="BU28" i="15"/>
  <c r="F28" i="20"/>
  <c r="O28" i="20" s="1"/>
  <c r="BT25" i="15"/>
  <c r="E25" i="20"/>
  <c r="N25" i="20" s="1"/>
  <c r="BU24" i="15"/>
  <c r="F24" i="20"/>
  <c r="O24" i="20" s="1"/>
  <c r="BT21" i="15"/>
  <c r="E21" i="20"/>
  <c r="N21" i="20" s="1"/>
  <c r="BU20" i="15"/>
  <c r="F20" i="20"/>
  <c r="O20" i="20" s="1"/>
  <c r="BT17" i="15"/>
  <c r="E17" i="20"/>
  <c r="N17" i="20" s="1"/>
  <c r="BU16" i="15"/>
  <c r="F16" i="20"/>
  <c r="O16" i="20" s="1"/>
  <c r="BT13" i="15"/>
  <c r="E13" i="20"/>
  <c r="N13" i="20" s="1"/>
  <c r="BU12" i="15"/>
  <c r="F12" i="20"/>
  <c r="O12" i="20" s="1"/>
  <c r="BT9" i="15"/>
  <c r="E9" i="20"/>
  <c r="N9" i="20" s="1"/>
  <c r="BU8" i="15"/>
  <c r="F8" i="20"/>
  <c r="O8" i="20" s="1"/>
  <c r="BT5" i="15"/>
  <c r="E5" i="20"/>
  <c r="N5" i="20" s="1"/>
  <c r="BU4" i="15"/>
  <c r="F4" i="20"/>
  <c r="O4" i="20" s="1"/>
  <c r="AR53" i="15"/>
  <c r="G53" i="33" s="1"/>
  <c r="P53" i="33" s="1"/>
  <c r="G5" i="20"/>
  <c r="P5" i="20" s="1"/>
  <c r="AR57" i="15"/>
  <c r="G57" i="33" s="1"/>
  <c r="P57" i="33" s="1"/>
  <c r="G9" i="20"/>
  <c r="P9" i="20" s="1"/>
  <c r="AR61" i="15"/>
  <c r="G61" i="33" s="1"/>
  <c r="P61" i="33" s="1"/>
  <c r="G13" i="20"/>
  <c r="P13" i="20" s="1"/>
  <c r="CE67" i="16"/>
  <c r="Z69" i="16"/>
  <c r="AA71" i="16"/>
  <c r="BB71" i="16"/>
  <c r="BQ71" i="16"/>
  <c r="F12" i="26" s="1"/>
  <c r="AO71" i="16"/>
  <c r="BI44" i="15"/>
  <c r="BI112" i="15"/>
  <c r="BI108" i="15"/>
  <c r="AR23" i="15"/>
  <c r="G23" i="33" s="1"/>
  <c r="P23" i="33" s="1"/>
  <c r="BI104" i="15"/>
  <c r="BI12" i="15"/>
  <c r="CE43" i="15"/>
  <c r="CE41" i="15"/>
  <c r="CE39" i="15"/>
  <c r="CE37" i="15"/>
  <c r="CE35" i="15"/>
  <c r="CE33" i="15"/>
  <c r="CE31" i="15"/>
  <c r="CE29" i="15"/>
  <c r="CE27" i="15"/>
  <c r="CE25" i="15"/>
  <c r="CE5" i="15"/>
  <c r="CE3" i="15"/>
  <c r="BI92" i="15"/>
  <c r="BI8" i="15"/>
  <c r="BI110" i="15"/>
  <c r="BI5" i="15"/>
  <c r="BI9" i="15"/>
  <c r="BI13" i="15"/>
  <c r="BI56" i="15"/>
  <c r="BI4" i="15"/>
  <c r="CF116" i="15"/>
  <c r="CD115" i="15"/>
  <c r="CF114" i="15"/>
  <c r="CF106" i="15"/>
  <c r="CF100" i="15"/>
  <c r="CD97" i="15"/>
  <c r="CF96" i="15"/>
  <c r="CD95" i="15"/>
  <c r="CD93" i="15"/>
  <c r="CD91" i="15"/>
  <c r="CF90" i="15"/>
  <c r="CD89" i="15"/>
  <c r="CF84" i="15"/>
  <c r="CD83" i="15"/>
  <c r="CF80" i="15"/>
  <c r="CD79" i="15"/>
  <c r="CF76" i="15"/>
  <c r="CD75" i="15"/>
  <c r="CF74" i="15"/>
  <c r="CF70" i="15"/>
  <c r="CD67" i="15"/>
  <c r="CD65" i="15"/>
  <c r="CD63" i="15"/>
  <c r="CD61" i="15"/>
  <c r="CF60" i="15"/>
  <c r="CF58" i="15"/>
  <c r="CD57" i="15"/>
  <c r="CD53" i="15"/>
  <c r="CD47" i="15"/>
  <c r="CF46" i="15"/>
  <c r="BI60" i="15"/>
  <c r="CE113" i="15"/>
  <c r="CE111" i="15"/>
  <c r="CE109" i="15"/>
  <c r="CE107" i="15"/>
  <c r="CE105" i="15"/>
  <c r="CE103" i="15"/>
  <c r="CE99" i="15"/>
  <c r="CE97" i="15"/>
  <c r="CE91" i="15"/>
  <c r="CE89" i="15"/>
  <c r="CE87" i="15"/>
  <c r="CE85" i="15"/>
  <c r="CE81" i="15"/>
  <c r="CE79" i="15"/>
  <c r="CE77" i="15"/>
  <c r="CE75" i="15"/>
  <c r="CE73" i="15"/>
  <c r="CE71" i="15"/>
  <c r="CE69" i="15"/>
  <c r="CE65" i="15"/>
  <c r="CE63" i="15"/>
  <c r="CE61" i="15"/>
  <c r="CE59" i="15"/>
  <c r="CE57" i="15"/>
  <c r="CE55" i="15"/>
  <c r="CE51" i="15"/>
  <c r="CE45" i="15"/>
  <c r="CD113" i="15"/>
  <c r="CF112" i="15"/>
  <c r="CD111" i="15"/>
  <c r="CF110" i="15"/>
  <c r="CD109" i="15"/>
  <c r="CF108" i="15"/>
  <c r="CD107" i="15"/>
  <c r="CD105" i="15"/>
  <c r="CF104" i="15"/>
  <c r="CD103" i="15"/>
  <c r="CF102" i="15"/>
  <c r="CD101" i="15"/>
  <c r="CD99" i="15"/>
  <c r="CF98" i="15"/>
  <c r="CF94" i="15"/>
  <c r="CF92" i="15"/>
  <c r="CF88" i="15"/>
  <c r="CD87" i="15"/>
  <c r="CF86" i="15"/>
  <c r="CD85" i="15"/>
  <c r="CF82" i="15"/>
  <c r="CD81" i="15"/>
  <c r="CF78" i="15"/>
  <c r="CD77" i="15"/>
  <c r="CD73" i="15"/>
  <c r="CF72" i="15"/>
  <c r="CD71" i="15"/>
  <c r="CD69" i="15"/>
  <c r="CF68" i="15"/>
  <c r="CF66" i="15"/>
  <c r="CF64" i="15"/>
  <c r="CF62" i="15"/>
  <c r="CD59" i="15"/>
  <c r="CF56" i="15"/>
  <c r="CD55" i="15"/>
  <c r="CF54" i="15"/>
  <c r="CF52" i="15"/>
  <c r="CD51" i="15"/>
  <c r="CF50" i="15"/>
  <c r="CD49" i="15"/>
  <c r="CF48" i="15"/>
  <c r="BI76" i="15"/>
  <c r="BI28" i="15"/>
  <c r="CE115" i="15"/>
  <c r="CE101" i="15"/>
  <c r="CE95" i="15"/>
  <c r="CE93" i="15"/>
  <c r="CE83" i="15"/>
  <c r="CE67" i="15"/>
  <c r="CE53" i="15"/>
  <c r="CE49" i="15"/>
  <c r="CE47" i="15"/>
  <c r="AR50" i="15"/>
  <c r="G50" i="33" s="1"/>
  <c r="P50" i="33" s="1"/>
  <c r="AR14" i="15"/>
  <c r="BG18" i="15"/>
  <c r="BI6" i="15"/>
  <c r="BG22" i="15"/>
  <c r="BI10" i="15"/>
  <c r="BI88" i="15"/>
  <c r="BI72" i="15"/>
  <c r="BI40" i="15"/>
  <c r="BI24" i="15"/>
  <c r="CD116" i="15"/>
  <c r="CF115" i="15"/>
  <c r="CD114" i="15"/>
  <c r="CF113" i="15"/>
  <c r="CD112" i="15"/>
  <c r="CF111" i="15"/>
  <c r="CD110" i="15"/>
  <c r="CF109" i="15"/>
  <c r="CD108" i="15"/>
  <c r="CF107" i="15"/>
  <c r="CD106" i="15"/>
  <c r="CF105" i="15"/>
  <c r="CD104" i="15"/>
  <c r="CF103" i="15"/>
  <c r="CD102" i="15"/>
  <c r="CF101" i="15"/>
  <c r="CD100" i="15"/>
  <c r="CF99" i="15"/>
  <c r="CD98" i="15"/>
  <c r="CF97" i="15"/>
  <c r="CD96" i="15"/>
  <c r="CF95" i="15"/>
  <c r="CD94" i="15"/>
  <c r="CF93" i="15"/>
  <c r="CD92" i="15"/>
  <c r="CF91" i="15"/>
  <c r="CD90" i="15"/>
  <c r="CF89" i="15"/>
  <c r="CD88" i="15"/>
  <c r="CF87" i="15"/>
  <c r="CD86" i="15"/>
  <c r="CF85" i="15"/>
  <c r="CD84" i="15"/>
  <c r="CF83" i="15"/>
  <c r="CD82" i="15"/>
  <c r="CF81" i="15"/>
  <c r="CD80" i="15"/>
  <c r="CF79" i="15"/>
  <c r="CD78" i="15"/>
  <c r="CF77" i="15"/>
  <c r="CD76" i="15"/>
  <c r="CF75" i="15"/>
  <c r="CD74" i="15"/>
  <c r="CF73" i="15"/>
  <c r="CD72" i="15"/>
  <c r="CF71" i="15"/>
  <c r="CD70" i="15"/>
  <c r="CF69" i="15"/>
  <c r="CD68" i="15"/>
  <c r="CF67" i="15"/>
  <c r="CD66" i="15"/>
  <c r="CF65" i="15"/>
  <c r="CD64" i="15"/>
  <c r="CF63" i="15"/>
  <c r="CD62" i="15"/>
  <c r="CF61" i="15"/>
  <c r="CD60" i="15"/>
  <c r="CF59" i="15"/>
  <c r="CD58" i="15"/>
  <c r="CF57" i="15"/>
  <c r="BI100" i="15"/>
  <c r="BI84" i="15"/>
  <c r="BI68" i="15"/>
  <c r="BI52" i="15"/>
  <c r="BI36" i="15"/>
  <c r="BI20" i="15"/>
  <c r="CE116" i="15"/>
  <c r="CE114" i="15"/>
  <c r="CE112" i="15"/>
  <c r="CE110" i="15"/>
  <c r="CE108" i="15"/>
  <c r="CE106" i="15"/>
  <c r="CE104" i="15"/>
  <c r="CE102" i="15"/>
  <c r="CE100" i="15"/>
  <c r="CE98" i="15"/>
  <c r="CE96" i="15"/>
  <c r="CE94" i="15"/>
  <c r="CE92" i="15"/>
  <c r="CE90" i="15"/>
  <c r="CE88" i="15"/>
  <c r="CE86" i="15"/>
  <c r="CE84" i="15"/>
  <c r="CE82" i="15"/>
  <c r="CE80" i="15"/>
  <c r="CE78" i="15"/>
  <c r="CE76" i="15"/>
  <c r="CE74" i="15"/>
  <c r="CE72" i="15"/>
  <c r="CE70" i="15"/>
  <c r="CE68" i="15"/>
  <c r="CE66" i="15"/>
  <c r="CE64" i="15"/>
  <c r="CE62" i="15"/>
  <c r="CE60" i="15"/>
  <c r="CE58" i="15"/>
  <c r="CE56" i="15"/>
  <c r="BG33" i="15"/>
  <c r="BI21" i="15"/>
  <c r="BI96" i="15"/>
  <c r="BI80" i="15"/>
  <c r="BI64" i="15"/>
  <c r="BI48" i="15"/>
  <c r="BI32" i="15"/>
  <c r="BI16" i="15"/>
  <c r="CD56" i="15"/>
  <c r="CF55" i="15"/>
  <c r="CD54" i="15"/>
  <c r="CF53" i="15"/>
  <c r="CD52" i="15"/>
  <c r="CF51" i="15"/>
  <c r="CD50" i="15"/>
  <c r="CF49" i="15"/>
  <c r="CD48" i="15"/>
  <c r="CF47" i="15"/>
  <c r="CD46" i="15"/>
  <c r="CF45" i="15"/>
  <c r="CD44" i="15"/>
  <c r="CF43" i="15"/>
  <c r="CD42" i="15"/>
  <c r="CF41" i="15"/>
  <c r="CD40" i="15"/>
  <c r="CF39" i="15"/>
  <c r="CD38" i="15"/>
  <c r="CF37" i="15"/>
  <c r="CD36" i="15"/>
  <c r="CF35" i="15"/>
  <c r="CD34" i="15"/>
  <c r="CF33" i="15"/>
  <c r="CD32" i="15"/>
  <c r="CF31" i="15"/>
  <c r="CD30" i="15"/>
  <c r="CF29" i="15"/>
  <c r="CD28" i="15"/>
  <c r="CF27" i="15"/>
  <c r="CD26" i="15"/>
  <c r="CF25" i="15"/>
  <c r="CD24" i="15"/>
  <c r="CD22" i="15"/>
  <c r="CF21" i="15"/>
  <c r="CD20" i="15"/>
  <c r="CF19" i="15"/>
  <c r="CD18" i="15"/>
  <c r="CF17" i="15"/>
  <c r="CD16" i="15"/>
  <c r="CF15" i="15"/>
  <c r="CD14" i="15"/>
  <c r="CF13" i="15"/>
  <c r="CD12" i="15"/>
  <c r="CF11" i="15"/>
  <c r="CD10" i="15"/>
  <c r="CF9" i="15"/>
  <c r="CD8" i="15"/>
  <c r="CF7" i="15"/>
  <c r="CD6" i="15"/>
  <c r="CF5" i="15"/>
  <c r="CD4" i="15"/>
  <c r="CF3" i="15"/>
  <c r="CD2" i="15"/>
  <c r="BG17" i="15"/>
  <c r="AR19" i="15"/>
  <c r="G19" i="33" s="1"/>
  <c r="P19" i="33" s="1"/>
  <c r="BI103" i="15"/>
  <c r="BI99" i="15"/>
  <c r="BI95" i="15"/>
  <c r="BI91" i="15"/>
  <c r="BI87" i="15"/>
  <c r="BI83" i="15"/>
  <c r="BI79" i="15"/>
  <c r="BI75" i="15"/>
  <c r="BI71" i="15"/>
  <c r="BI67" i="15"/>
  <c r="BI63" i="15"/>
  <c r="BI59" i="15"/>
  <c r="BI55" i="15"/>
  <c r="BI51" i="15"/>
  <c r="BI47" i="15"/>
  <c r="BI43" i="15"/>
  <c r="BI39" i="15"/>
  <c r="BI35" i="15"/>
  <c r="BI31" i="15"/>
  <c r="BI27" i="15"/>
  <c r="BI23" i="15"/>
  <c r="BI19" i="15"/>
  <c r="BI15" i="15"/>
  <c r="BI11" i="15"/>
  <c r="BI7" i="15"/>
  <c r="BI3" i="15"/>
  <c r="BI98" i="15"/>
  <c r="BI86" i="15"/>
  <c r="BI74" i="15"/>
  <c r="BI62" i="15"/>
  <c r="BI50" i="15"/>
  <c r="BI38" i="15"/>
  <c r="BI26" i="15"/>
  <c r="BI14" i="15"/>
  <c r="BI2" i="15"/>
  <c r="CD45" i="15"/>
  <c r="CF44" i="15"/>
  <c r="CD43" i="15"/>
  <c r="CF42" i="15"/>
  <c r="CD41" i="15"/>
  <c r="CF40" i="15"/>
  <c r="CD39" i="15"/>
  <c r="CF38" i="15"/>
  <c r="CD37" i="15"/>
  <c r="CF36" i="15"/>
  <c r="CD35" i="15"/>
  <c r="CF34" i="15"/>
  <c r="CD33" i="15"/>
  <c r="CF32" i="15"/>
  <c r="CD31" i="15"/>
  <c r="CF30" i="15"/>
  <c r="CD29" i="15"/>
  <c r="CF28" i="15"/>
  <c r="CD27" i="15"/>
  <c r="CF26" i="15"/>
  <c r="CD25" i="15"/>
  <c r="CF24" i="15"/>
  <c r="CD23" i="15"/>
  <c r="CF22" i="15"/>
  <c r="CD21" i="15"/>
  <c r="CF20" i="15"/>
  <c r="CD19" i="15"/>
  <c r="CF18" i="15"/>
  <c r="CD17" i="15"/>
  <c r="CF16" i="15"/>
  <c r="CD15" i="15"/>
  <c r="CF14" i="15"/>
  <c r="CD13" i="15"/>
  <c r="CF12" i="15"/>
  <c r="CD11" i="15"/>
  <c r="CF10" i="15"/>
  <c r="CD9" i="15"/>
  <c r="CF8" i="15"/>
  <c r="CD7" i="15"/>
  <c r="CF6" i="15"/>
  <c r="CD5" i="15"/>
  <c r="CF4" i="15"/>
  <c r="CD3" i="15"/>
  <c r="CF2" i="15"/>
  <c r="BG25" i="15"/>
  <c r="CR72" i="16"/>
  <c r="AO72" i="16"/>
  <c r="CE72" i="16"/>
  <c r="BB72" i="16"/>
  <c r="AR54" i="15"/>
  <c r="G54" i="33" s="1"/>
  <c r="P54" i="33" s="1"/>
  <c r="AR18" i="15"/>
  <c r="G18" i="33" s="1"/>
  <c r="P18" i="33" s="1"/>
  <c r="AR22" i="15"/>
  <c r="G22" i="33" s="1"/>
  <c r="P22" i="33" s="1"/>
  <c r="AR58" i="15"/>
  <c r="G58" i="33" s="1"/>
  <c r="P58" i="33" s="1"/>
  <c r="AR75" i="15"/>
  <c r="G75" i="33" s="1"/>
  <c r="P75" i="33" s="1"/>
  <c r="AR39" i="15"/>
  <c r="G39" i="33" s="1"/>
  <c r="P39" i="33" s="1"/>
  <c r="AR26" i="15"/>
  <c r="G26" i="33" s="1"/>
  <c r="P26" i="33" s="1"/>
  <c r="AR16" i="15"/>
  <c r="G16" i="33" s="1"/>
  <c r="P16" i="33" s="1"/>
  <c r="AR20" i="15"/>
  <c r="G20" i="33" s="1"/>
  <c r="P20" i="33" s="1"/>
  <c r="AR24" i="15"/>
  <c r="G24" i="33" s="1"/>
  <c r="P24" i="33" s="1"/>
  <c r="AR17" i="15"/>
  <c r="G17" i="33" s="1"/>
  <c r="P17" i="33" s="1"/>
  <c r="AR21" i="15"/>
  <c r="G21" i="33" s="1"/>
  <c r="P21" i="33" s="1"/>
  <c r="AR25" i="15"/>
  <c r="G25" i="33" s="1"/>
  <c r="P25" i="33" s="1"/>
  <c r="G144" i="17"/>
  <c r="B124" i="17"/>
  <c r="B128" i="17"/>
  <c r="B131" i="17"/>
  <c r="B133" i="17"/>
  <c r="D140" i="17"/>
  <c r="A134" i="17"/>
  <c r="B134" i="17" s="1"/>
  <c r="B126" i="17"/>
  <c r="B132" i="17"/>
  <c r="D143" i="17"/>
  <c r="D144" i="17"/>
  <c r="AM121" i="15"/>
  <c r="G145" i="17"/>
  <c r="E140" i="17"/>
  <c r="G141" i="17"/>
  <c r="B130" i="17"/>
  <c r="AM117" i="15"/>
  <c r="AM118" i="15"/>
  <c r="E143" i="17"/>
  <c r="E144" i="17"/>
  <c r="D145" i="17"/>
  <c r="D141" i="17"/>
  <c r="G142" i="17"/>
  <c r="AM119" i="15"/>
  <c r="E145" i="17"/>
  <c r="G140" i="17"/>
  <c r="E141" i="17"/>
  <c r="D142" i="17"/>
  <c r="DU63" i="16"/>
  <c r="Z64" i="16"/>
  <c r="CS67" i="16"/>
  <c r="AO67" i="16"/>
  <c r="BQ63" i="16"/>
  <c r="F4" i="26" s="1"/>
  <c r="BQ67" i="16"/>
  <c r="F8" i="26" s="1"/>
  <c r="AN64" i="16"/>
  <c r="AN68" i="16"/>
  <c r="DF64" i="16"/>
  <c r="DF68" i="16"/>
  <c r="AO64" i="16"/>
  <c r="BC64" i="16"/>
  <c r="F5" i="28" s="1"/>
  <c r="AO61" i="16"/>
  <c r="AO65" i="16"/>
  <c r="AO69" i="16"/>
  <c r="CS65" i="16"/>
  <c r="DU67" i="16"/>
  <c r="DU68" i="16"/>
  <c r="CR69" i="16"/>
  <c r="CR61" i="16"/>
  <c r="CR65" i="16"/>
  <c r="DT63" i="16"/>
  <c r="DT67" i="16"/>
  <c r="BM35" i="16"/>
  <c r="BM36" i="16"/>
  <c r="BM43" i="16"/>
  <c r="BM45" i="16"/>
  <c r="BM46" i="16"/>
  <c r="BM48" i="16"/>
  <c r="BM49" i="16"/>
  <c r="AO68" i="16"/>
  <c r="CD67" i="16"/>
  <c r="DF67" i="16"/>
  <c r="DF63" i="16"/>
  <c r="BM34" i="16"/>
  <c r="BM37" i="16"/>
  <c r="BM38" i="16"/>
  <c r="BM40" i="16"/>
  <c r="BM41" i="16"/>
  <c r="BM6" i="16"/>
  <c r="BM5" i="16"/>
  <c r="BM7" i="16"/>
  <c r="BM8" i="16"/>
  <c r="BM9" i="16"/>
  <c r="BM10" i="16"/>
  <c r="BM11" i="16"/>
  <c r="BM12" i="16"/>
  <c r="BM13" i="16"/>
  <c r="BM16" i="16"/>
  <c r="BM17" i="16"/>
  <c r="BM19" i="16"/>
  <c r="BM21" i="16"/>
  <c r="BM23" i="16"/>
  <c r="CE63" i="16"/>
  <c r="CP39" i="16"/>
  <c r="CP40" i="16" s="1"/>
  <c r="CP41" i="16" s="1"/>
  <c r="CP42" i="16" s="1"/>
  <c r="CP43" i="16" s="1"/>
  <c r="CP44" i="16" s="1"/>
  <c r="CP45" i="16" s="1"/>
  <c r="CP46" i="16" s="1"/>
  <c r="CP47" i="16" s="1"/>
  <c r="CP48" i="16" s="1"/>
  <c r="CP49" i="16" s="1"/>
  <c r="CP50" i="16" s="1"/>
  <c r="CP51" i="16" s="1"/>
  <c r="CP52" i="16" s="1"/>
  <c r="X39" i="16"/>
  <c r="X40" i="16" s="1"/>
  <c r="X41" i="16" s="1"/>
  <c r="X42" i="16" s="1"/>
  <c r="X43" i="16" s="1"/>
  <c r="X44" i="16" s="1"/>
  <c r="X45" i="16" s="1"/>
  <c r="X46" i="16" s="1"/>
  <c r="X47" i="16" s="1"/>
  <c r="X48" i="16" s="1"/>
  <c r="X49" i="16" s="1"/>
  <c r="X50" i="16" s="1"/>
  <c r="X51" i="16" s="1"/>
  <c r="X52" i="16" s="1"/>
  <c r="X7" i="16"/>
  <c r="X8" i="16" s="1"/>
  <c r="X9" i="16" s="1"/>
  <c r="X10" i="16" s="1"/>
  <c r="X11" i="16" s="1"/>
  <c r="X12" i="16" s="1"/>
  <c r="X13" i="16" s="1"/>
  <c r="X14" i="16" s="1"/>
  <c r="X15" i="16" s="1"/>
  <c r="X16" i="16" s="1"/>
  <c r="X17" i="16" s="1"/>
  <c r="X18" i="16" s="1"/>
  <c r="X19" i="16" s="1"/>
  <c r="X20" i="16" s="1"/>
  <c r="X21" i="16" s="1"/>
  <c r="X22" i="16" s="1"/>
  <c r="X23" i="16" s="1"/>
  <c r="AN65" i="16"/>
  <c r="BB65" i="16"/>
  <c r="DF69" i="16"/>
  <c r="BM18" i="16"/>
  <c r="BN7" i="16"/>
  <c r="BN8" i="16" s="1"/>
  <c r="BN9" i="16" s="1"/>
  <c r="BN10" i="16" s="1"/>
  <c r="BN11" i="16" s="1"/>
  <c r="BN12" i="16" s="1"/>
  <c r="BN13" i="16" s="1"/>
  <c r="BN14" i="16" s="1"/>
  <c r="BN15" i="16" s="1"/>
  <c r="BN16" i="16" s="1"/>
  <c r="BN17" i="16" s="1"/>
  <c r="BN18" i="16" s="1"/>
  <c r="BN19" i="16" s="1"/>
  <c r="BN20" i="16" s="1"/>
  <c r="BN21" i="16" s="1"/>
  <c r="BN22" i="16" s="1"/>
  <c r="BN23" i="16" s="1"/>
  <c r="BM15" i="16"/>
  <c r="DT64" i="16"/>
  <c r="BM39" i="16"/>
  <c r="AA61" i="16"/>
  <c r="AA65" i="16"/>
  <c r="AA69" i="16"/>
  <c r="AZ7" i="16"/>
  <c r="CP7" i="16"/>
  <c r="AL7" i="16"/>
  <c r="DD7" i="16"/>
  <c r="Z63" i="16"/>
  <c r="Z67" i="16"/>
  <c r="BB70" i="16"/>
  <c r="BP64" i="16"/>
  <c r="DT61" i="16"/>
  <c r="DT65" i="16"/>
  <c r="CD61" i="16"/>
  <c r="CD69" i="16"/>
  <c r="BM20" i="16"/>
  <c r="BM33" i="16"/>
  <c r="AL34" i="16"/>
  <c r="AL35" i="16" s="1"/>
  <c r="AL36" i="16" s="1"/>
  <c r="AL37" i="16" s="1"/>
  <c r="AL38" i="16" s="1"/>
  <c r="AL39" i="16" s="1"/>
  <c r="AL40" i="16" s="1"/>
  <c r="AL41" i="16" s="1"/>
  <c r="AL42" i="16" s="1"/>
  <c r="AL43" i="16" s="1"/>
  <c r="AL44" i="16" s="1"/>
  <c r="AL45" i="16" s="1"/>
  <c r="AL46" i="16" s="1"/>
  <c r="AL47" i="16" s="1"/>
  <c r="AL48" i="16" s="1"/>
  <c r="AL49" i="16" s="1"/>
  <c r="AL50" i="16" s="1"/>
  <c r="AL51" i="16" s="1"/>
  <c r="AL52" i="16" s="1"/>
  <c r="CB7" i="16"/>
  <c r="AN69" i="16"/>
  <c r="BB69" i="16"/>
  <c r="DT68" i="16"/>
  <c r="DR7" i="16"/>
  <c r="DR8" i="16" s="1"/>
  <c r="DR9" i="16" s="1"/>
  <c r="DR10" i="16" s="1"/>
  <c r="DR11" i="16" s="1"/>
  <c r="DR12" i="16" s="1"/>
  <c r="DR13" i="16" s="1"/>
  <c r="DR14" i="16" s="1"/>
  <c r="DR15" i="16" s="1"/>
  <c r="DR16" i="16" s="1"/>
  <c r="DR17" i="16" s="1"/>
  <c r="DR18" i="16" s="1"/>
  <c r="DR19" i="16" s="1"/>
  <c r="DR20" i="16" s="1"/>
  <c r="DR21" i="16" s="1"/>
  <c r="DR22" i="16" s="1"/>
  <c r="DR23" i="16" s="1"/>
  <c r="BM14" i="16"/>
  <c r="AN63" i="16"/>
  <c r="AN67" i="16"/>
  <c r="BP61" i="16"/>
  <c r="BP65" i="16"/>
  <c r="BP69" i="16"/>
  <c r="CD64" i="16"/>
  <c r="CD68" i="16"/>
  <c r="CR68" i="16"/>
  <c r="DT62" i="16"/>
  <c r="DT66" i="16"/>
  <c r="DT70" i="16"/>
  <c r="BM22" i="16"/>
  <c r="BM32" i="16"/>
  <c r="CB34" i="16"/>
  <c r="CB35" i="16" s="1"/>
  <c r="CB36" i="16" s="1"/>
  <c r="CB37" i="16" s="1"/>
  <c r="CB38" i="16" s="1"/>
  <c r="CB39" i="16" s="1"/>
  <c r="CB40" i="16" s="1"/>
  <c r="CB41" i="16" s="1"/>
  <c r="CB42" i="16" s="1"/>
  <c r="CB43" i="16" s="1"/>
  <c r="CB44" i="16" s="1"/>
  <c r="CB45" i="16" s="1"/>
  <c r="CB46" i="16" s="1"/>
  <c r="CB47" i="16" s="1"/>
  <c r="CB48" i="16" s="1"/>
  <c r="CB49" i="16" s="1"/>
  <c r="CB50" i="16" s="1"/>
  <c r="CB51" i="16" s="1"/>
  <c r="CB52" i="16" s="1"/>
  <c r="BQ66" i="16"/>
  <c r="F7" i="26" s="1"/>
  <c r="CE70" i="16"/>
  <c r="BC65" i="16"/>
  <c r="F6" i="28" s="1"/>
  <c r="BC69" i="16"/>
  <c r="F10" i="28" s="1"/>
  <c r="BM42" i="16"/>
  <c r="BM47" i="16"/>
  <c r="BM50" i="16"/>
  <c r="AA63" i="16"/>
  <c r="BC62" i="16"/>
  <c r="F3" i="28" s="1"/>
  <c r="BQ64" i="16"/>
  <c r="F5" i="26" s="1"/>
  <c r="BQ68" i="16"/>
  <c r="F9" i="26" s="1"/>
  <c r="CE64" i="16"/>
  <c r="CE68" i="16"/>
  <c r="CS63" i="16"/>
  <c r="DD34" i="16"/>
  <c r="DD35" i="16" s="1"/>
  <c r="DD36" i="16" s="1"/>
  <c r="DD37" i="16" s="1"/>
  <c r="DD38" i="16" s="1"/>
  <c r="DD39" i="16" s="1"/>
  <c r="DD40" i="16" s="1"/>
  <c r="DD41" i="16" s="1"/>
  <c r="DD42" i="16" s="1"/>
  <c r="DD43" i="16" s="1"/>
  <c r="DD44" i="16" s="1"/>
  <c r="DD45" i="16" s="1"/>
  <c r="DD46" i="16" s="1"/>
  <c r="DD47" i="16" s="1"/>
  <c r="DD48" i="16" s="1"/>
  <c r="DD49" i="16" s="1"/>
  <c r="DD50" i="16" s="1"/>
  <c r="DD51" i="16" s="1"/>
  <c r="DD52" i="16" s="1"/>
  <c r="CS68" i="16"/>
  <c r="DG67" i="16"/>
  <c r="BM44" i="16"/>
  <c r="CS62" i="16"/>
  <c r="CS66" i="16"/>
  <c r="DG61" i="16"/>
  <c r="DG65" i="16"/>
  <c r="DG69" i="16"/>
  <c r="BQ65" i="16"/>
  <c r="F6" i="26" s="1"/>
  <c r="DG62" i="16"/>
  <c r="DU61" i="16"/>
  <c r="DU65" i="16"/>
  <c r="DU69" i="16"/>
  <c r="V35" i="33" l="1"/>
  <c r="V51" i="33"/>
  <c r="V67" i="33"/>
  <c r="V5" i="33"/>
  <c r="V21" i="33"/>
  <c r="V37" i="33"/>
  <c r="V53" i="33"/>
  <c r="V69" i="33"/>
  <c r="V13" i="33"/>
  <c r="V29" i="33"/>
  <c r="V45" i="33"/>
  <c r="V61" i="33"/>
  <c r="V4" i="33"/>
  <c r="V20" i="33"/>
  <c r="V36" i="33"/>
  <c r="V52" i="33"/>
  <c r="V68" i="33"/>
  <c r="V18" i="33"/>
  <c r="V34" i="33"/>
  <c r="V50" i="33"/>
  <c r="V66" i="33"/>
  <c r="V7" i="33"/>
  <c r="V23" i="33"/>
  <c r="V81" i="33"/>
  <c r="V104" i="33"/>
  <c r="V93" i="33"/>
  <c r="V109" i="33"/>
  <c r="V84" i="33"/>
  <c r="V74" i="33"/>
  <c r="V80" i="33"/>
  <c r="V77" i="33"/>
  <c r="V87" i="33"/>
  <c r="V103" i="33"/>
  <c r="V106" i="33"/>
  <c r="V100" i="33"/>
  <c r="V89" i="33"/>
  <c r="V105" i="33"/>
  <c r="V102" i="33"/>
  <c r="V2" i="33"/>
  <c r="W2" i="33" s="1"/>
  <c r="X2" i="33" s="1"/>
  <c r="V79" i="33"/>
  <c r="V76" i="33"/>
  <c r="V82" i="33"/>
  <c r="V99" i="33"/>
  <c r="V94" i="33"/>
  <c r="V92" i="33"/>
  <c r="V96" i="33"/>
  <c r="V101" i="33"/>
  <c r="V98" i="33"/>
  <c r="V75" i="33"/>
  <c r="V83" i="33"/>
  <c r="V85" i="33"/>
  <c r="V78" i="33"/>
  <c r="V95" i="33"/>
  <c r="V90" i="33"/>
  <c r="V88" i="33"/>
  <c r="V108" i="33"/>
  <c r="V97" i="33"/>
  <c r="V86" i="33"/>
  <c r="U3" i="23"/>
  <c r="V3" i="23" s="1"/>
  <c r="W3" i="23" s="1"/>
  <c r="K119" i="28"/>
  <c r="T119" i="28" s="1"/>
  <c r="K119" i="33"/>
  <c r="T119" i="33" s="1"/>
  <c r="V119" i="33" s="1"/>
  <c r="K119" i="23"/>
  <c r="T119" i="23" s="1"/>
  <c r="K118" i="28"/>
  <c r="T118" i="28" s="1"/>
  <c r="K118" i="33"/>
  <c r="T118" i="33" s="1"/>
  <c r="V118" i="33" s="1"/>
  <c r="K118" i="23"/>
  <c r="T118" i="23" s="1"/>
  <c r="K117" i="28"/>
  <c r="T117" i="28" s="1"/>
  <c r="K117" i="33"/>
  <c r="T117" i="33" s="1"/>
  <c r="V117" i="33" s="1"/>
  <c r="K117" i="23"/>
  <c r="T117" i="23" s="1"/>
  <c r="K121" i="28"/>
  <c r="T121" i="28" s="1"/>
  <c r="K121" i="33"/>
  <c r="T121" i="33" s="1"/>
  <c r="V121" i="33" s="1"/>
  <c r="K121" i="23"/>
  <c r="T121" i="23" s="1"/>
  <c r="U9" i="23"/>
  <c r="V9" i="23" s="1"/>
  <c r="W9" i="23" s="1"/>
  <c r="U10" i="23"/>
  <c r="U11" i="23"/>
  <c r="V11" i="23" s="1"/>
  <c r="W11" i="23" s="1"/>
  <c r="U15" i="23"/>
  <c r="V15" i="23" s="1"/>
  <c r="W15" i="23" s="1"/>
  <c r="U8" i="23"/>
  <c r="V8" i="23" s="1"/>
  <c r="U12" i="23"/>
  <c r="V12" i="23" s="1"/>
  <c r="U7" i="23"/>
  <c r="V7" i="23" s="1"/>
  <c r="W7" i="23" s="1"/>
  <c r="U13" i="23"/>
  <c r="V13" i="23" s="1"/>
  <c r="W13" i="23" s="1"/>
  <c r="U5" i="23"/>
  <c r="V5" i="23" s="1"/>
  <c r="W5" i="23" s="1"/>
  <c r="U6" i="23"/>
  <c r="U2" i="23"/>
  <c r="V2" i="23" s="1"/>
  <c r="W2" i="23" s="1"/>
  <c r="U4" i="23"/>
  <c r="V4" i="23" s="1"/>
  <c r="AR62" i="15"/>
  <c r="G62" i="33" s="1"/>
  <c r="P62" i="33" s="1"/>
  <c r="G14" i="33"/>
  <c r="P14" i="33" s="1"/>
  <c r="I35" i="33"/>
  <c r="R35" i="33" s="1"/>
  <c r="I35" i="28"/>
  <c r="R35" i="28" s="1"/>
  <c r="I31" i="33"/>
  <c r="R31" i="33" s="1"/>
  <c r="I31" i="28"/>
  <c r="R31" i="28" s="1"/>
  <c r="I34" i="28"/>
  <c r="R34" i="28" s="1"/>
  <c r="I34" i="33"/>
  <c r="R34" i="33" s="1"/>
  <c r="I29" i="33"/>
  <c r="R29" i="33" s="1"/>
  <c r="I29" i="28"/>
  <c r="R29" i="28" s="1"/>
  <c r="I28" i="28"/>
  <c r="R28" i="28" s="1"/>
  <c r="I28" i="33"/>
  <c r="R28" i="33" s="1"/>
  <c r="I37" i="33"/>
  <c r="R37" i="33" s="1"/>
  <c r="I37" i="28"/>
  <c r="R37" i="28" s="1"/>
  <c r="I30" i="28"/>
  <c r="R30" i="28" s="1"/>
  <c r="I30" i="33"/>
  <c r="R30" i="33" s="1"/>
  <c r="I36" i="28"/>
  <c r="R36" i="28" s="1"/>
  <c r="I36" i="33"/>
  <c r="R36" i="33" s="1"/>
  <c r="I33" i="33"/>
  <c r="R33" i="33" s="1"/>
  <c r="I33" i="28"/>
  <c r="R33" i="28" s="1"/>
  <c r="I32" i="28"/>
  <c r="R32" i="28" s="1"/>
  <c r="I32" i="33"/>
  <c r="R32" i="33" s="1"/>
  <c r="I27" i="33"/>
  <c r="R27" i="33" s="1"/>
  <c r="I27" i="28"/>
  <c r="R27" i="28" s="1"/>
  <c r="I26" i="28"/>
  <c r="R26" i="28" s="1"/>
  <c r="I26" i="33"/>
  <c r="R26" i="33" s="1"/>
  <c r="P115" i="27"/>
  <c r="E10" i="26"/>
  <c r="E10" i="28"/>
  <c r="E22" i="28" s="1"/>
  <c r="E34" i="28" s="1"/>
  <c r="E46" i="28" s="1"/>
  <c r="E58" i="28" s="1"/>
  <c r="E70" i="28" s="1"/>
  <c r="E82" i="28" s="1"/>
  <c r="E94" i="28" s="1"/>
  <c r="E106" i="28" s="1"/>
  <c r="E118" i="28" s="1"/>
  <c r="E7" i="26"/>
  <c r="E7" i="28"/>
  <c r="E19" i="28" s="1"/>
  <c r="E31" i="28" s="1"/>
  <c r="E43" i="28" s="1"/>
  <c r="E55" i="28" s="1"/>
  <c r="E67" i="28" s="1"/>
  <c r="E79" i="28" s="1"/>
  <c r="E91" i="28" s="1"/>
  <c r="E103" i="28" s="1"/>
  <c r="E115" i="28" s="1"/>
  <c r="E127" i="28" s="1"/>
  <c r="E4" i="26"/>
  <c r="E4" i="28"/>
  <c r="E16" i="28" s="1"/>
  <c r="E28" i="28" s="1"/>
  <c r="E40" i="28" s="1"/>
  <c r="E52" i="28" s="1"/>
  <c r="E64" i="28" s="1"/>
  <c r="E76" i="28" s="1"/>
  <c r="E88" i="28" s="1"/>
  <c r="E100" i="28" s="1"/>
  <c r="E112" i="28" s="1"/>
  <c r="E124" i="28" s="1"/>
  <c r="E8" i="26"/>
  <c r="E8" i="28"/>
  <c r="E20" i="28" s="1"/>
  <c r="E32" i="28" s="1"/>
  <c r="E44" i="28" s="1"/>
  <c r="E56" i="28" s="1"/>
  <c r="E68" i="28" s="1"/>
  <c r="E80" i="28" s="1"/>
  <c r="E92" i="28" s="1"/>
  <c r="E104" i="28" s="1"/>
  <c r="E116" i="28" s="1"/>
  <c r="E128" i="28" s="1"/>
  <c r="E12" i="26"/>
  <c r="E12" i="28"/>
  <c r="E24" i="28" s="1"/>
  <c r="E36" i="28" s="1"/>
  <c r="E48" i="28" s="1"/>
  <c r="E60" i="28" s="1"/>
  <c r="E72" i="28" s="1"/>
  <c r="E84" i="28" s="1"/>
  <c r="E96" i="28" s="1"/>
  <c r="E108" i="28" s="1"/>
  <c r="E120" i="28" s="1"/>
  <c r="E6" i="26"/>
  <c r="E6" i="28"/>
  <c r="E18" i="28" s="1"/>
  <c r="E30" i="28" s="1"/>
  <c r="E42" i="28" s="1"/>
  <c r="E54" i="28" s="1"/>
  <c r="E66" i="28" s="1"/>
  <c r="E78" i="28" s="1"/>
  <c r="E90" i="28" s="1"/>
  <c r="E102" i="28" s="1"/>
  <c r="E114" i="28" s="1"/>
  <c r="E126" i="28" s="1"/>
  <c r="E9" i="26"/>
  <c r="E9" i="28"/>
  <c r="E21" i="28" s="1"/>
  <c r="E33" i="28" s="1"/>
  <c r="E45" i="28" s="1"/>
  <c r="E57" i="28" s="1"/>
  <c r="E69" i="28" s="1"/>
  <c r="E81" i="28" s="1"/>
  <c r="E93" i="28" s="1"/>
  <c r="E105" i="28" s="1"/>
  <c r="E117" i="28" s="1"/>
  <c r="E129" i="28" s="1"/>
  <c r="E11" i="26"/>
  <c r="E11" i="28"/>
  <c r="E23" i="28" s="1"/>
  <c r="E35" i="28" s="1"/>
  <c r="E47" i="28" s="1"/>
  <c r="E59" i="28" s="1"/>
  <c r="E71" i="28" s="1"/>
  <c r="E83" i="28" s="1"/>
  <c r="E95" i="28" s="1"/>
  <c r="E107" i="28" s="1"/>
  <c r="E119" i="28" s="1"/>
  <c r="E13" i="26"/>
  <c r="E13" i="28"/>
  <c r="E25" i="28" s="1"/>
  <c r="E37" i="28" s="1"/>
  <c r="E49" i="28" s="1"/>
  <c r="E61" i="28" s="1"/>
  <c r="E73" i="28" s="1"/>
  <c r="E85" i="28" s="1"/>
  <c r="E97" i="28" s="1"/>
  <c r="E109" i="28" s="1"/>
  <c r="E121" i="28" s="1"/>
  <c r="E5" i="26"/>
  <c r="E5" i="28"/>
  <c r="E17" i="28" s="1"/>
  <c r="E29" i="28" s="1"/>
  <c r="E41" i="28" s="1"/>
  <c r="E53" i="28" s="1"/>
  <c r="E65" i="28" s="1"/>
  <c r="E77" i="28" s="1"/>
  <c r="E89" i="28" s="1"/>
  <c r="E101" i="28" s="1"/>
  <c r="E113" i="28" s="1"/>
  <c r="E125" i="28" s="1"/>
  <c r="E3" i="26"/>
  <c r="E3" i="28"/>
  <c r="E15" i="28" s="1"/>
  <c r="E27" i="28" s="1"/>
  <c r="E39" i="28" s="1"/>
  <c r="E51" i="28" s="1"/>
  <c r="E63" i="28" s="1"/>
  <c r="E75" i="28" s="1"/>
  <c r="E87" i="28" s="1"/>
  <c r="E99" i="28" s="1"/>
  <c r="E111" i="28" s="1"/>
  <c r="E123" i="28" s="1"/>
  <c r="E2" i="26"/>
  <c r="E2" i="28"/>
  <c r="I86" i="27"/>
  <c r="P86" i="27" s="1"/>
  <c r="I86" i="22"/>
  <c r="P86" i="22" s="1"/>
  <c r="I27" i="27"/>
  <c r="P27" i="27" s="1"/>
  <c r="I27" i="22"/>
  <c r="P27" i="22" s="1"/>
  <c r="Q27" i="22" s="1"/>
  <c r="I59" i="27"/>
  <c r="P59" i="27" s="1"/>
  <c r="I59" i="22"/>
  <c r="P59" i="22" s="1"/>
  <c r="I91" i="27"/>
  <c r="P91" i="27" s="1"/>
  <c r="I91" i="22"/>
  <c r="P91" i="22" s="1"/>
  <c r="I64" i="22"/>
  <c r="P64" i="22" s="1"/>
  <c r="I64" i="27"/>
  <c r="P64" i="27" s="1"/>
  <c r="I9" i="27"/>
  <c r="P9" i="27" s="1"/>
  <c r="I9" i="22"/>
  <c r="P9" i="22" s="1"/>
  <c r="Q9" i="22" s="1"/>
  <c r="BF46" i="15"/>
  <c r="I34" i="23"/>
  <c r="R34" i="23" s="1"/>
  <c r="I2" i="27"/>
  <c r="P2" i="27" s="1"/>
  <c r="I2" i="22"/>
  <c r="P2" i="22" s="1"/>
  <c r="Q2" i="22" s="1"/>
  <c r="I98" i="27"/>
  <c r="P98" i="27" s="1"/>
  <c r="I98" i="22"/>
  <c r="P98" i="22" s="1"/>
  <c r="I31" i="22"/>
  <c r="P31" i="22" s="1"/>
  <c r="I31" i="27"/>
  <c r="P31" i="27" s="1"/>
  <c r="I63" i="22"/>
  <c r="P63" i="22" s="1"/>
  <c r="Q63" i="22" s="1"/>
  <c r="I63" i="27"/>
  <c r="P63" i="27" s="1"/>
  <c r="I95" i="22"/>
  <c r="P95" i="22" s="1"/>
  <c r="I95" i="27"/>
  <c r="P95" i="27" s="1"/>
  <c r="I16" i="22"/>
  <c r="P16" i="22" s="1"/>
  <c r="I16" i="27"/>
  <c r="P16" i="27" s="1"/>
  <c r="I84" i="27"/>
  <c r="P84" i="27" s="1"/>
  <c r="I84" i="22"/>
  <c r="P84" i="22" s="1"/>
  <c r="I10" i="27"/>
  <c r="P10" i="27" s="1"/>
  <c r="I10" i="22"/>
  <c r="P10" i="22" s="1"/>
  <c r="Q10" i="22" s="1"/>
  <c r="I5" i="27"/>
  <c r="P5" i="27" s="1"/>
  <c r="I5" i="22"/>
  <c r="P5" i="22" s="1"/>
  <c r="Q5" i="22" s="1"/>
  <c r="I14" i="27"/>
  <c r="P14" i="27" s="1"/>
  <c r="I14" i="22"/>
  <c r="P14" i="22" s="1"/>
  <c r="I62" i="27"/>
  <c r="P62" i="27" s="1"/>
  <c r="I62" i="22"/>
  <c r="P62" i="22" s="1"/>
  <c r="I3" i="27"/>
  <c r="P3" i="27" s="1"/>
  <c r="I3" i="22"/>
  <c r="P3" i="22" s="1"/>
  <c r="Q3" i="22" s="1"/>
  <c r="I19" i="27"/>
  <c r="P19" i="27" s="1"/>
  <c r="I19" i="22"/>
  <c r="P19" i="22" s="1"/>
  <c r="I35" i="27"/>
  <c r="P35" i="27" s="1"/>
  <c r="I35" i="22"/>
  <c r="P35" i="22" s="1"/>
  <c r="I51" i="27"/>
  <c r="P51" i="27" s="1"/>
  <c r="I51" i="22"/>
  <c r="P51" i="22" s="1"/>
  <c r="Q51" i="22" s="1"/>
  <c r="I67" i="27"/>
  <c r="P67" i="27" s="1"/>
  <c r="I67" i="22"/>
  <c r="P67" i="22" s="1"/>
  <c r="I83" i="27"/>
  <c r="P83" i="27" s="1"/>
  <c r="I83" i="22"/>
  <c r="P83" i="22" s="1"/>
  <c r="I99" i="27"/>
  <c r="P99" i="27" s="1"/>
  <c r="I99" i="22"/>
  <c r="P99" i="22" s="1"/>
  <c r="I32" i="22"/>
  <c r="P32" i="22" s="1"/>
  <c r="I32" i="27"/>
  <c r="P32" i="27" s="1"/>
  <c r="I96" i="22"/>
  <c r="P96" i="22" s="1"/>
  <c r="I96" i="27"/>
  <c r="P96" i="27" s="1"/>
  <c r="I36" i="27"/>
  <c r="P36" i="27" s="1"/>
  <c r="I36" i="22"/>
  <c r="P36" i="22" s="1"/>
  <c r="I100" i="27"/>
  <c r="P100" i="27" s="1"/>
  <c r="I100" i="22"/>
  <c r="P100" i="22" s="1"/>
  <c r="I40" i="22"/>
  <c r="P40" i="22" s="1"/>
  <c r="I40" i="27"/>
  <c r="P40" i="27" s="1"/>
  <c r="I56" i="22"/>
  <c r="P56" i="22" s="1"/>
  <c r="I56" i="27"/>
  <c r="P56" i="27" s="1"/>
  <c r="I110" i="27"/>
  <c r="I110" i="22"/>
  <c r="P110" i="22" s="1"/>
  <c r="I8" i="22"/>
  <c r="P8" i="22" s="1"/>
  <c r="Q8" i="22" s="1"/>
  <c r="I8" i="27"/>
  <c r="P8" i="27" s="1"/>
  <c r="I12" i="27"/>
  <c r="P12" i="27" s="1"/>
  <c r="I12" i="22"/>
  <c r="P12" i="22" s="1"/>
  <c r="Q12" i="22" s="1"/>
  <c r="I112" i="22"/>
  <c r="P112" i="22" s="1"/>
  <c r="I112" i="27"/>
  <c r="I44" i="27"/>
  <c r="P44" i="27" s="1"/>
  <c r="I44" i="22"/>
  <c r="P44" i="22" s="1"/>
  <c r="I107" i="27"/>
  <c r="I107" i="22"/>
  <c r="P107" i="22" s="1"/>
  <c r="BF49" i="15"/>
  <c r="I37" i="23"/>
  <c r="R37" i="23" s="1"/>
  <c r="BF42" i="15"/>
  <c r="I30" i="23"/>
  <c r="R30" i="23" s="1"/>
  <c r="BF48" i="15"/>
  <c r="I36" i="23"/>
  <c r="R36" i="23" s="1"/>
  <c r="BF45" i="15"/>
  <c r="I33" i="23"/>
  <c r="R33" i="23" s="1"/>
  <c r="BF44" i="15"/>
  <c r="I32" i="23"/>
  <c r="R32" i="23" s="1"/>
  <c r="BF39" i="15"/>
  <c r="I27" i="23"/>
  <c r="R27" i="23" s="1"/>
  <c r="I38" i="27"/>
  <c r="P38" i="27" s="1"/>
  <c r="I38" i="22"/>
  <c r="P38" i="22" s="1"/>
  <c r="I11" i="27"/>
  <c r="P11" i="27" s="1"/>
  <c r="I11" i="22"/>
  <c r="P11" i="22" s="1"/>
  <c r="Q11" i="22" s="1"/>
  <c r="I43" i="27"/>
  <c r="P43" i="27" s="1"/>
  <c r="I43" i="22"/>
  <c r="P43" i="22" s="1"/>
  <c r="I75" i="27"/>
  <c r="P75" i="27" s="1"/>
  <c r="I75" i="22"/>
  <c r="P75" i="22" s="1"/>
  <c r="I68" i="27"/>
  <c r="P68" i="27" s="1"/>
  <c r="I68" i="22"/>
  <c r="P68" i="22" s="1"/>
  <c r="I88" i="22"/>
  <c r="P88" i="22" s="1"/>
  <c r="I88" i="27"/>
  <c r="P88" i="27" s="1"/>
  <c r="I28" i="27"/>
  <c r="P28" i="27" s="1"/>
  <c r="I28" i="22"/>
  <c r="P28" i="22" s="1"/>
  <c r="BF47" i="15"/>
  <c r="I35" i="23"/>
  <c r="R35" i="23" s="1"/>
  <c r="BF43" i="15"/>
  <c r="I31" i="23"/>
  <c r="R31" i="23" s="1"/>
  <c r="BF41" i="15"/>
  <c r="I29" i="23"/>
  <c r="R29" i="23" s="1"/>
  <c r="I50" i="27"/>
  <c r="P50" i="27" s="1"/>
  <c r="I50" i="22"/>
  <c r="P50" i="22" s="1"/>
  <c r="I15" i="22"/>
  <c r="P15" i="22" s="1"/>
  <c r="Q15" i="22" s="1"/>
  <c r="I15" i="27"/>
  <c r="P15" i="27" s="1"/>
  <c r="I47" i="22"/>
  <c r="P47" i="22" s="1"/>
  <c r="I47" i="27"/>
  <c r="P47" i="27" s="1"/>
  <c r="I79" i="22"/>
  <c r="P79" i="22" s="1"/>
  <c r="I79" i="27"/>
  <c r="P79" i="27" s="1"/>
  <c r="I80" i="22"/>
  <c r="P80" i="22" s="1"/>
  <c r="I80" i="27"/>
  <c r="P80" i="27" s="1"/>
  <c r="I20" i="27"/>
  <c r="P20" i="27" s="1"/>
  <c r="I20" i="22"/>
  <c r="P20" i="22" s="1"/>
  <c r="I24" i="22"/>
  <c r="P24" i="22" s="1"/>
  <c r="I24" i="27"/>
  <c r="P24" i="27" s="1"/>
  <c r="I76" i="27"/>
  <c r="P76" i="27" s="1"/>
  <c r="I76" i="22"/>
  <c r="P76" i="22" s="1"/>
  <c r="I4" i="27"/>
  <c r="P4" i="27" s="1"/>
  <c r="I4" i="22"/>
  <c r="P4" i="22" s="1"/>
  <c r="Q4" i="22" s="1"/>
  <c r="I108" i="27"/>
  <c r="I108" i="22"/>
  <c r="P108" i="22" s="1"/>
  <c r="I116" i="27"/>
  <c r="I116" i="22"/>
  <c r="P116" i="22" s="1"/>
  <c r="I111" i="22"/>
  <c r="P111" i="22" s="1"/>
  <c r="I111" i="27"/>
  <c r="BF40" i="15"/>
  <c r="I28" i="23"/>
  <c r="R28" i="23" s="1"/>
  <c r="I26" i="27"/>
  <c r="P26" i="27" s="1"/>
  <c r="I26" i="22"/>
  <c r="P26" i="22" s="1"/>
  <c r="I74" i="27"/>
  <c r="P74" i="27" s="1"/>
  <c r="I74" i="22"/>
  <c r="P74" i="22" s="1"/>
  <c r="I7" i="22"/>
  <c r="P7" i="22" s="1"/>
  <c r="Q7" i="22" s="1"/>
  <c r="I7" i="27"/>
  <c r="P7" i="27" s="1"/>
  <c r="I23" i="22"/>
  <c r="P23" i="22" s="1"/>
  <c r="I23" i="27"/>
  <c r="P23" i="27" s="1"/>
  <c r="I39" i="22"/>
  <c r="P39" i="22" s="1"/>
  <c r="I39" i="27"/>
  <c r="P39" i="27" s="1"/>
  <c r="I55" i="22"/>
  <c r="P55" i="22" s="1"/>
  <c r="I55" i="27"/>
  <c r="P55" i="27" s="1"/>
  <c r="I71" i="22"/>
  <c r="P71" i="22" s="1"/>
  <c r="I71" i="27"/>
  <c r="P71" i="27" s="1"/>
  <c r="I87" i="22"/>
  <c r="P87" i="22" s="1"/>
  <c r="I87" i="27"/>
  <c r="P87" i="27" s="1"/>
  <c r="I103" i="22"/>
  <c r="P103" i="22" s="1"/>
  <c r="I103" i="27"/>
  <c r="P103" i="27" s="1"/>
  <c r="CF23" i="15"/>
  <c r="I48" i="22"/>
  <c r="P48" i="22" s="1"/>
  <c r="I48" i="27"/>
  <c r="P48" i="27" s="1"/>
  <c r="I21" i="27"/>
  <c r="P21" i="27" s="1"/>
  <c r="I21" i="22"/>
  <c r="P21" i="22" s="1"/>
  <c r="I52" i="27"/>
  <c r="P52" i="27" s="1"/>
  <c r="I52" i="22"/>
  <c r="P52" i="22" s="1"/>
  <c r="I72" i="22"/>
  <c r="P72" i="22" s="1"/>
  <c r="I72" i="27"/>
  <c r="P72" i="27" s="1"/>
  <c r="I6" i="27"/>
  <c r="P6" i="27" s="1"/>
  <c r="I6" i="22"/>
  <c r="P6" i="22" s="1"/>
  <c r="Q6" i="22" s="1"/>
  <c r="I60" i="27"/>
  <c r="P60" i="27" s="1"/>
  <c r="I60" i="22"/>
  <c r="P60" i="22" s="1"/>
  <c r="I13" i="27"/>
  <c r="P13" i="27" s="1"/>
  <c r="I13" i="22"/>
  <c r="P13" i="22" s="1"/>
  <c r="Q13" i="22" s="1"/>
  <c r="I92" i="27"/>
  <c r="P92" i="27" s="1"/>
  <c r="I92" i="22"/>
  <c r="P92" i="22" s="1"/>
  <c r="I104" i="22"/>
  <c r="P104" i="22" s="1"/>
  <c r="I104" i="27"/>
  <c r="P104" i="27" s="1"/>
  <c r="H111" i="26"/>
  <c r="BF38" i="15"/>
  <c r="I26" i="23"/>
  <c r="R26" i="23" s="1"/>
  <c r="V10" i="23"/>
  <c r="V6" i="23"/>
  <c r="F5" i="27"/>
  <c r="F11" i="27"/>
  <c r="F4" i="27"/>
  <c r="F13" i="27"/>
  <c r="F7" i="27"/>
  <c r="F10" i="27"/>
  <c r="F3" i="27"/>
  <c r="F12" i="27"/>
  <c r="F6" i="27"/>
  <c r="F9" i="27"/>
  <c r="F8" i="27"/>
  <c r="F2" i="27"/>
  <c r="E11" i="27"/>
  <c r="E6" i="27"/>
  <c r="E7" i="27"/>
  <c r="E12" i="27"/>
  <c r="E9" i="27"/>
  <c r="E3" i="27"/>
  <c r="E8" i="27"/>
  <c r="E5" i="27"/>
  <c r="E4" i="27"/>
  <c r="E13" i="27"/>
  <c r="E10" i="27"/>
  <c r="E2" i="27"/>
  <c r="AM113" i="15"/>
  <c r="AM112" i="15"/>
  <c r="F141" i="17"/>
  <c r="AM110" i="15"/>
  <c r="AM115" i="15"/>
  <c r="F143" i="17"/>
  <c r="AM116" i="15"/>
  <c r="AM111" i="15"/>
  <c r="F140" i="17"/>
  <c r="AM114" i="15"/>
  <c r="F142" i="17"/>
  <c r="AZ53" i="16"/>
  <c r="BA53" i="16" s="1"/>
  <c r="BB53" i="16" s="1"/>
  <c r="BC53" i="16" s="1"/>
  <c r="BD53" i="16" s="1"/>
  <c r="BE53" i="16" s="1"/>
  <c r="BF53" i="16" s="1"/>
  <c r="BG53" i="16" s="1"/>
  <c r="BH53" i="16" s="1"/>
  <c r="BI53" i="16" s="1"/>
  <c r="BJ53" i="16" s="1"/>
  <c r="BK53" i="16" s="1"/>
  <c r="BN53" i="16"/>
  <c r="BO53" i="16" s="1"/>
  <c r="X53" i="16"/>
  <c r="DR24" i="16"/>
  <c r="DR25" i="16" s="1"/>
  <c r="BN24" i="16"/>
  <c r="BN25" i="16" s="1"/>
  <c r="X24" i="16"/>
  <c r="X25" i="16" s="1"/>
  <c r="G62" i="23"/>
  <c r="H19" i="20"/>
  <c r="Q19" i="20" s="1"/>
  <c r="H19" i="26"/>
  <c r="H83" i="20"/>
  <c r="Q83" i="20" s="1"/>
  <c r="H83" i="26"/>
  <c r="H84" i="20"/>
  <c r="Q84" i="20" s="1"/>
  <c r="H84" i="26"/>
  <c r="G61" i="28"/>
  <c r="P61" i="28" s="1"/>
  <c r="G61" i="27"/>
  <c r="N61" i="27" s="1"/>
  <c r="G61" i="26"/>
  <c r="P61" i="26" s="1"/>
  <c r="G61" i="23"/>
  <c r="G61" i="22"/>
  <c r="N61" i="22" s="1"/>
  <c r="I13" i="20"/>
  <c r="R13" i="20" s="1"/>
  <c r="I13" i="26"/>
  <c r="R13" i="26" s="1"/>
  <c r="I29" i="20"/>
  <c r="R29" i="20" s="1"/>
  <c r="I29" i="26"/>
  <c r="R29" i="26" s="1"/>
  <c r="I45" i="20"/>
  <c r="R45" i="20" s="1"/>
  <c r="I45" i="26"/>
  <c r="R45" i="26" s="1"/>
  <c r="I57" i="20"/>
  <c r="R57" i="20" s="1"/>
  <c r="I57" i="26"/>
  <c r="R57" i="26" s="1"/>
  <c r="I73" i="20"/>
  <c r="R73" i="20" s="1"/>
  <c r="I73" i="26"/>
  <c r="R73" i="26" s="1"/>
  <c r="I89" i="20"/>
  <c r="R89" i="20" s="1"/>
  <c r="I89" i="26"/>
  <c r="R89" i="26" s="1"/>
  <c r="I105" i="20"/>
  <c r="R105" i="20" s="1"/>
  <c r="I105" i="26"/>
  <c r="R105" i="26" s="1"/>
  <c r="I113" i="20"/>
  <c r="R113" i="20" s="1"/>
  <c r="I113" i="26"/>
  <c r="R113" i="26" s="1"/>
  <c r="I39" i="20"/>
  <c r="R39" i="20" s="1"/>
  <c r="I39" i="26"/>
  <c r="R39" i="26" s="1"/>
  <c r="J86" i="20"/>
  <c r="S86" i="20" s="1"/>
  <c r="J86" i="26"/>
  <c r="S86" i="26" s="1"/>
  <c r="G99" i="20"/>
  <c r="P99" i="20" s="1"/>
  <c r="G99" i="28"/>
  <c r="G99" i="27"/>
  <c r="G99" i="26"/>
  <c r="G99" i="22"/>
  <c r="N99" i="22" s="1"/>
  <c r="G99" i="23"/>
  <c r="I40" i="20"/>
  <c r="R40" i="20" s="1"/>
  <c r="I40" i="26"/>
  <c r="R40" i="26" s="1"/>
  <c r="I96" i="20"/>
  <c r="R96" i="20" s="1"/>
  <c r="I96" i="26"/>
  <c r="R96" i="26" s="1"/>
  <c r="J6" i="20"/>
  <c r="S6" i="20" s="1"/>
  <c r="J6" i="26"/>
  <c r="S6" i="26" s="1"/>
  <c r="I31" i="20"/>
  <c r="R31" i="20" s="1"/>
  <c r="I31" i="26"/>
  <c r="R31" i="26" s="1"/>
  <c r="I79" i="20"/>
  <c r="R79" i="20" s="1"/>
  <c r="I79" i="26"/>
  <c r="R79" i="26" s="1"/>
  <c r="I87" i="20"/>
  <c r="R87" i="20" s="1"/>
  <c r="I87" i="26"/>
  <c r="R87" i="26" s="1"/>
  <c r="I103" i="20"/>
  <c r="R103" i="20" s="1"/>
  <c r="I103" i="26"/>
  <c r="R103" i="26" s="1"/>
  <c r="G60" i="28"/>
  <c r="P60" i="28" s="1"/>
  <c r="G60" i="27"/>
  <c r="N60" i="27" s="1"/>
  <c r="G60" i="26"/>
  <c r="P60" i="26" s="1"/>
  <c r="G60" i="23"/>
  <c r="G60" i="22"/>
  <c r="N60" i="22" s="1"/>
  <c r="J3" i="20"/>
  <c r="S3" i="20" s="1"/>
  <c r="J3" i="26"/>
  <c r="S3" i="26" s="1"/>
  <c r="I24" i="20"/>
  <c r="R24" i="20" s="1"/>
  <c r="I24" i="26"/>
  <c r="R24" i="26" s="1"/>
  <c r="I48" i="20"/>
  <c r="R48" i="20" s="1"/>
  <c r="I48" i="26"/>
  <c r="R48" i="26" s="1"/>
  <c r="I68" i="20"/>
  <c r="R68" i="20" s="1"/>
  <c r="I68" i="26"/>
  <c r="R68" i="26" s="1"/>
  <c r="I92" i="20"/>
  <c r="R92" i="20" s="1"/>
  <c r="I92" i="26"/>
  <c r="R92" i="26" s="1"/>
  <c r="J99" i="20"/>
  <c r="S99" i="20" s="1"/>
  <c r="J99" i="26"/>
  <c r="S99" i="26" s="1"/>
  <c r="J115" i="20"/>
  <c r="S115" i="20" s="1"/>
  <c r="J115" i="26"/>
  <c r="S115" i="26" s="1"/>
  <c r="H3" i="20"/>
  <c r="Q3" i="20" s="1"/>
  <c r="H3" i="26"/>
  <c r="H67" i="20"/>
  <c r="Q67" i="20" s="1"/>
  <c r="H67" i="26"/>
  <c r="H96" i="20"/>
  <c r="Q96" i="20" s="1"/>
  <c r="H96" i="26"/>
  <c r="H20" i="20"/>
  <c r="Q20" i="20" s="1"/>
  <c r="H20" i="26"/>
  <c r="H13" i="20"/>
  <c r="Q13" i="20" s="1"/>
  <c r="H13" i="26"/>
  <c r="H108" i="20"/>
  <c r="Q108" i="20" s="1"/>
  <c r="H108" i="26"/>
  <c r="G53" i="28"/>
  <c r="P53" i="28" s="1"/>
  <c r="G53" i="27"/>
  <c r="N53" i="27" s="1"/>
  <c r="G53" i="26"/>
  <c r="P53" i="26" s="1"/>
  <c r="G53" i="23"/>
  <c r="G53" i="22"/>
  <c r="N53" i="22" s="1"/>
  <c r="I9" i="20"/>
  <c r="R9" i="20" s="1"/>
  <c r="I9" i="26"/>
  <c r="R9" i="26" s="1"/>
  <c r="I25" i="20"/>
  <c r="R25" i="20" s="1"/>
  <c r="I25" i="26"/>
  <c r="R25" i="26" s="1"/>
  <c r="I41" i="20"/>
  <c r="R41" i="20" s="1"/>
  <c r="I41" i="26"/>
  <c r="R41" i="26" s="1"/>
  <c r="I65" i="20"/>
  <c r="R65" i="20" s="1"/>
  <c r="I65" i="26"/>
  <c r="R65" i="26" s="1"/>
  <c r="I81" i="20"/>
  <c r="R81" i="20" s="1"/>
  <c r="I81" i="26"/>
  <c r="R81" i="26" s="1"/>
  <c r="I101" i="20"/>
  <c r="R101" i="20" s="1"/>
  <c r="I101" i="26"/>
  <c r="R101" i="26" s="1"/>
  <c r="J34" i="20"/>
  <c r="S34" i="20" s="1"/>
  <c r="J34" i="26"/>
  <c r="S34" i="26" s="1"/>
  <c r="J110" i="20"/>
  <c r="S110" i="20" s="1"/>
  <c r="J110" i="26"/>
  <c r="S110" i="26" s="1"/>
  <c r="I28" i="20"/>
  <c r="R28" i="20" s="1"/>
  <c r="I28" i="26"/>
  <c r="R28" i="26" s="1"/>
  <c r="I80" i="20"/>
  <c r="R80" i="20" s="1"/>
  <c r="I80" i="26"/>
  <c r="R80" i="26" s="1"/>
  <c r="G17" i="20"/>
  <c r="P17" i="20" s="1"/>
  <c r="G17" i="28"/>
  <c r="P17" i="28" s="1"/>
  <c r="G17" i="27"/>
  <c r="N17" i="27" s="1"/>
  <c r="G17" i="26"/>
  <c r="P17" i="26" s="1"/>
  <c r="G17" i="23"/>
  <c r="G17" i="22"/>
  <c r="N17" i="22" s="1"/>
  <c r="G58" i="28"/>
  <c r="P58" i="28" s="1"/>
  <c r="G58" i="27"/>
  <c r="N58" i="27" s="1"/>
  <c r="G58" i="26"/>
  <c r="P58" i="26" s="1"/>
  <c r="G58" i="23"/>
  <c r="G58" i="22"/>
  <c r="N58" i="22" s="1"/>
  <c r="H62" i="20"/>
  <c r="Q62" i="20" s="1"/>
  <c r="H62" i="26"/>
  <c r="H51" i="20"/>
  <c r="Q51" i="20" s="1"/>
  <c r="H51" i="26"/>
  <c r="H32" i="20"/>
  <c r="Q32" i="20" s="1"/>
  <c r="H32" i="26"/>
  <c r="H40" i="20"/>
  <c r="Q40" i="20" s="1"/>
  <c r="H40" i="26"/>
  <c r="I21" i="20"/>
  <c r="R21" i="20" s="1"/>
  <c r="I21" i="26"/>
  <c r="R21" i="26" s="1"/>
  <c r="I37" i="20"/>
  <c r="R37" i="20" s="1"/>
  <c r="I37" i="26"/>
  <c r="R37" i="26" s="1"/>
  <c r="I53" i="20"/>
  <c r="R53" i="20" s="1"/>
  <c r="I53" i="26"/>
  <c r="R53" i="26" s="1"/>
  <c r="I69" i="20"/>
  <c r="R69" i="20" s="1"/>
  <c r="I69" i="26"/>
  <c r="R69" i="26" s="1"/>
  <c r="I85" i="20"/>
  <c r="R85" i="20" s="1"/>
  <c r="I85" i="26"/>
  <c r="R85" i="26" s="1"/>
  <c r="I97" i="20"/>
  <c r="R97" i="20" s="1"/>
  <c r="I97" i="26"/>
  <c r="R97" i="26" s="1"/>
  <c r="I3" i="20"/>
  <c r="R3" i="20" s="1"/>
  <c r="I3" i="26"/>
  <c r="R3" i="26" s="1"/>
  <c r="J74" i="20"/>
  <c r="S74" i="20" s="1"/>
  <c r="J74" i="26"/>
  <c r="S74" i="26" s="1"/>
  <c r="G52" i="28"/>
  <c r="P52" i="28" s="1"/>
  <c r="G52" i="27"/>
  <c r="N52" i="27" s="1"/>
  <c r="G52" i="26"/>
  <c r="P52" i="26" s="1"/>
  <c r="G52" i="23"/>
  <c r="G52" i="22"/>
  <c r="N52" i="22" s="1"/>
  <c r="J63" i="20"/>
  <c r="S63" i="20" s="1"/>
  <c r="J63" i="26"/>
  <c r="S63" i="26" s="1"/>
  <c r="I11" i="20"/>
  <c r="R11" i="20" s="1"/>
  <c r="I11" i="26"/>
  <c r="R11" i="26" s="1"/>
  <c r="H14" i="20"/>
  <c r="Q14" i="20" s="1"/>
  <c r="H14" i="26"/>
  <c r="H35" i="20"/>
  <c r="Q35" i="20" s="1"/>
  <c r="H35" i="26"/>
  <c r="H99" i="20"/>
  <c r="Q99" i="20" s="1"/>
  <c r="H99" i="26"/>
  <c r="G50" i="28"/>
  <c r="P50" i="28" s="1"/>
  <c r="G50" i="27"/>
  <c r="N50" i="27" s="1"/>
  <c r="G50" i="26"/>
  <c r="P50" i="26" s="1"/>
  <c r="G50" i="23"/>
  <c r="P50" i="23" s="1"/>
  <c r="G50" i="22"/>
  <c r="N50" i="22" s="1"/>
  <c r="H8" i="20"/>
  <c r="Q8" i="20" s="1"/>
  <c r="H8" i="26"/>
  <c r="I5" i="20"/>
  <c r="R5" i="20" s="1"/>
  <c r="I5" i="26"/>
  <c r="R5" i="26" s="1"/>
  <c r="I17" i="20"/>
  <c r="R17" i="20" s="1"/>
  <c r="I17" i="26"/>
  <c r="R17" i="26" s="1"/>
  <c r="I33" i="20"/>
  <c r="R33" i="20" s="1"/>
  <c r="I33" i="26"/>
  <c r="R33" i="26" s="1"/>
  <c r="I49" i="20"/>
  <c r="R49" i="20" s="1"/>
  <c r="I49" i="26"/>
  <c r="R49" i="26" s="1"/>
  <c r="I61" i="20"/>
  <c r="R61" i="20" s="1"/>
  <c r="I61" i="26"/>
  <c r="R61" i="26" s="1"/>
  <c r="I77" i="20"/>
  <c r="R77" i="20" s="1"/>
  <c r="I77" i="26"/>
  <c r="R77" i="26" s="1"/>
  <c r="I93" i="20"/>
  <c r="R93" i="20" s="1"/>
  <c r="I93" i="26"/>
  <c r="R93" i="26" s="1"/>
  <c r="I109" i="20"/>
  <c r="R109" i="20" s="1"/>
  <c r="I109" i="26"/>
  <c r="R109" i="26" s="1"/>
  <c r="I117" i="20"/>
  <c r="R117" i="20" s="1"/>
  <c r="I117" i="26"/>
  <c r="R117" i="26" s="1"/>
  <c r="I59" i="20"/>
  <c r="R59" i="20" s="1"/>
  <c r="I59" i="26"/>
  <c r="R59" i="26" s="1"/>
  <c r="I12" i="20"/>
  <c r="R12" i="20" s="1"/>
  <c r="I12" i="26"/>
  <c r="R12" i="26" s="1"/>
  <c r="I52" i="20"/>
  <c r="R52" i="20" s="1"/>
  <c r="I52" i="26"/>
  <c r="R52" i="26" s="1"/>
  <c r="I112" i="20"/>
  <c r="R112" i="20" s="1"/>
  <c r="I112" i="26"/>
  <c r="R112" i="26" s="1"/>
  <c r="J18" i="20"/>
  <c r="S18" i="20" s="1"/>
  <c r="J18" i="26"/>
  <c r="S18" i="26" s="1"/>
  <c r="I43" i="20"/>
  <c r="R43" i="20" s="1"/>
  <c r="I43" i="26"/>
  <c r="R43" i="26" s="1"/>
  <c r="I55" i="20"/>
  <c r="R55" i="20" s="1"/>
  <c r="I55" i="26"/>
  <c r="R55" i="26" s="1"/>
  <c r="I91" i="20"/>
  <c r="R91" i="20" s="1"/>
  <c r="I91" i="26"/>
  <c r="R91" i="26" s="1"/>
  <c r="I99" i="20"/>
  <c r="R99" i="20" s="1"/>
  <c r="I99" i="26"/>
  <c r="R99" i="26" s="1"/>
  <c r="I16" i="20"/>
  <c r="R16" i="20" s="1"/>
  <c r="I16" i="26"/>
  <c r="R16" i="26" s="1"/>
  <c r="J35" i="20"/>
  <c r="S35" i="20" s="1"/>
  <c r="J35" i="26"/>
  <c r="S35" i="26" s="1"/>
  <c r="I64" i="20"/>
  <c r="R64" i="20" s="1"/>
  <c r="I64" i="26"/>
  <c r="R64" i="26" s="1"/>
  <c r="J79" i="20"/>
  <c r="S79" i="20" s="1"/>
  <c r="J79" i="26"/>
  <c r="S79" i="26" s="1"/>
  <c r="I104" i="20"/>
  <c r="R104" i="20" s="1"/>
  <c r="I104" i="26"/>
  <c r="R104" i="26" s="1"/>
  <c r="G26" i="20"/>
  <c r="P26" i="20" s="1"/>
  <c r="G26" i="28"/>
  <c r="P26" i="28" s="1"/>
  <c r="G26" i="27"/>
  <c r="N26" i="27" s="1"/>
  <c r="G26" i="26"/>
  <c r="P26" i="26" s="1"/>
  <c r="G26" i="23"/>
  <c r="P26" i="23" s="1"/>
  <c r="G26" i="22"/>
  <c r="N26" i="22" s="1"/>
  <c r="H74" i="20"/>
  <c r="Q74" i="20" s="1"/>
  <c r="H74" i="26"/>
  <c r="H23" i="20"/>
  <c r="Q23" i="20" s="1"/>
  <c r="H23" i="26"/>
  <c r="H55" i="20"/>
  <c r="Q55" i="20" s="1"/>
  <c r="H55" i="26"/>
  <c r="H103" i="20"/>
  <c r="Q103" i="20" s="1"/>
  <c r="H103" i="26"/>
  <c r="H21" i="20"/>
  <c r="Q21" i="20" s="1"/>
  <c r="H21" i="26"/>
  <c r="H36" i="20"/>
  <c r="Q36" i="20" s="1"/>
  <c r="H36" i="26"/>
  <c r="H72" i="20"/>
  <c r="Q72" i="20" s="1"/>
  <c r="H72" i="26"/>
  <c r="I6" i="20"/>
  <c r="R6" i="20" s="1"/>
  <c r="I6" i="26"/>
  <c r="R6" i="26" s="1"/>
  <c r="I14" i="20"/>
  <c r="R14" i="20" s="1"/>
  <c r="I14" i="26"/>
  <c r="R14" i="26" s="1"/>
  <c r="I22" i="20"/>
  <c r="R22" i="20" s="1"/>
  <c r="I22" i="26"/>
  <c r="R22" i="26" s="1"/>
  <c r="I30" i="20"/>
  <c r="R30" i="20" s="1"/>
  <c r="I30" i="26"/>
  <c r="R30" i="26" s="1"/>
  <c r="I38" i="20"/>
  <c r="R38" i="20" s="1"/>
  <c r="I38" i="26"/>
  <c r="R38" i="26" s="1"/>
  <c r="I46" i="20"/>
  <c r="R46" i="20" s="1"/>
  <c r="I46" i="26"/>
  <c r="R46" i="26" s="1"/>
  <c r="I54" i="20"/>
  <c r="R54" i="20" s="1"/>
  <c r="I54" i="26"/>
  <c r="R54" i="26" s="1"/>
  <c r="I62" i="20"/>
  <c r="R62" i="20" s="1"/>
  <c r="I62" i="26"/>
  <c r="R62" i="26" s="1"/>
  <c r="I70" i="20"/>
  <c r="R70" i="20" s="1"/>
  <c r="I70" i="26"/>
  <c r="R70" i="26" s="1"/>
  <c r="I78" i="20"/>
  <c r="R78" i="20" s="1"/>
  <c r="I78" i="26"/>
  <c r="R78" i="26" s="1"/>
  <c r="I86" i="20"/>
  <c r="R86" i="20" s="1"/>
  <c r="I86" i="26"/>
  <c r="R86" i="26" s="1"/>
  <c r="I94" i="20"/>
  <c r="R94" i="20" s="1"/>
  <c r="I94" i="26"/>
  <c r="R94" i="26" s="1"/>
  <c r="I98" i="20"/>
  <c r="R98" i="20" s="1"/>
  <c r="I98" i="26"/>
  <c r="R98" i="26" s="1"/>
  <c r="I106" i="20"/>
  <c r="R106" i="20" s="1"/>
  <c r="I106" i="26"/>
  <c r="R106" i="26" s="1"/>
  <c r="I110" i="20"/>
  <c r="R110" i="20" s="1"/>
  <c r="I110" i="26"/>
  <c r="R110" i="26" s="1"/>
  <c r="I114" i="20"/>
  <c r="R114" i="20" s="1"/>
  <c r="I114" i="26"/>
  <c r="R114" i="26" s="1"/>
  <c r="G59" i="28"/>
  <c r="P59" i="28" s="1"/>
  <c r="G59" i="27"/>
  <c r="N59" i="27" s="1"/>
  <c r="G59" i="26"/>
  <c r="P59" i="26" s="1"/>
  <c r="G59" i="23"/>
  <c r="G59" i="22"/>
  <c r="N59" i="22" s="1"/>
  <c r="I19" i="20"/>
  <c r="R19" i="20" s="1"/>
  <c r="I19" i="26"/>
  <c r="R19" i="26" s="1"/>
  <c r="J38" i="20"/>
  <c r="S38" i="20" s="1"/>
  <c r="J38" i="26"/>
  <c r="S38" i="26" s="1"/>
  <c r="J58" i="20"/>
  <c r="S58" i="20" s="1"/>
  <c r="J58" i="26"/>
  <c r="S58" i="26" s="1"/>
  <c r="J70" i="20"/>
  <c r="S70" i="20" s="1"/>
  <c r="J70" i="26"/>
  <c r="S70" i="26" s="1"/>
  <c r="J98" i="20"/>
  <c r="S98" i="20" s="1"/>
  <c r="J98" i="26"/>
  <c r="S98" i="26" s="1"/>
  <c r="I32" i="20"/>
  <c r="R32" i="20" s="1"/>
  <c r="I32" i="26"/>
  <c r="R32" i="26" s="1"/>
  <c r="J55" i="20"/>
  <c r="S55" i="20" s="1"/>
  <c r="J55" i="26"/>
  <c r="S55" i="26" s="1"/>
  <c r="I84" i="20"/>
  <c r="R84" i="20" s="1"/>
  <c r="I84" i="26"/>
  <c r="R84" i="26" s="1"/>
  <c r="J111" i="20"/>
  <c r="S111" i="20" s="1"/>
  <c r="J111" i="26"/>
  <c r="S111" i="26" s="1"/>
  <c r="G25" i="20"/>
  <c r="P25" i="20" s="1"/>
  <c r="G25" i="28"/>
  <c r="P25" i="28" s="1"/>
  <c r="G25" i="27"/>
  <c r="N25" i="27" s="1"/>
  <c r="G25" i="26"/>
  <c r="P25" i="26" s="1"/>
  <c r="G25" i="23"/>
  <c r="G25" i="22"/>
  <c r="N25" i="22" s="1"/>
  <c r="G20" i="20"/>
  <c r="P20" i="20" s="1"/>
  <c r="G20" i="28"/>
  <c r="P20" i="28" s="1"/>
  <c r="G20" i="27"/>
  <c r="N20" i="27" s="1"/>
  <c r="G20" i="26"/>
  <c r="P20" i="26" s="1"/>
  <c r="G20" i="23"/>
  <c r="G20" i="22"/>
  <c r="N20" i="22" s="1"/>
  <c r="G39" i="28"/>
  <c r="P39" i="28" s="1"/>
  <c r="G39" i="27"/>
  <c r="N39" i="27" s="1"/>
  <c r="G39" i="26"/>
  <c r="P39" i="26" s="1"/>
  <c r="G39" i="23"/>
  <c r="G39" i="22"/>
  <c r="N39" i="22" s="1"/>
  <c r="G18" i="20"/>
  <c r="P18" i="20" s="1"/>
  <c r="G18" i="28"/>
  <c r="P18" i="28" s="1"/>
  <c r="G18" i="27"/>
  <c r="N18" i="27" s="1"/>
  <c r="G18" i="26"/>
  <c r="P18" i="26" s="1"/>
  <c r="G18" i="23"/>
  <c r="G18" i="22"/>
  <c r="N18" i="22" s="1"/>
  <c r="H38" i="20"/>
  <c r="Q38" i="20" s="1"/>
  <c r="H38" i="26"/>
  <c r="H86" i="20"/>
  <c r="Q86" i="20" s="1"/>
  <c r="H86" i="26"/>
  <c r="H11" i="20"/>
  <c r="Q11" i="20" s="1"/>
  <c r="H11" i="26"/>
  <c r="H27" i="20"/>
  <c r="Q27" i="20" s="1"/>
  <c r="H27" i="26"/>
  <c r="H43" i="20"/>
  <c r="Q43" i="20" s="1"/>
  <c r="H43" i="26"/>
  <c r="H59" i="20"/>
  <c r="Q59" i="20" s="1"/>
  <c r="H59" i="26"/>
  <c r="H75" i="20"/>
  <c r="Q75" i="20" s="1"/>
  <c r="H75" i="26"/>
  <c r="H91" i="20"/>
  <c r="Q91" i="20" s="1"/>
  <c r="H91" i="26"/>
  <c r="G19" i="28"/>
  <c r="P19" i="28" s="1"/>
  <c r="G19" i="27"/>
  <c r="N19" i="27" s="1"/>
  <c r="G19" i="26"/>
  <c r="P19" i="26" s="1"/>
  <c r="G19" i="23"/>
  <c r="G19" i="22"/>
  <c r="N19" i="22" s="1"/>
  <c r="H64" i="20"/>
  <c r="Q64" i="20" s="1"/>
  <c r="H64" i="26"/>
  <c r="H52" i="20"/>
  <c r="Q52" i="20" s="1"/>
  <c r="H52" i="26"/>
  <c r="H88" i="20"/>
  <c r="Q88" i="20" s="1"/>
  <c r="H88" i="26"/>
  <c r="H28" i="20"/>
  <c r="Q28" i="20" s="1"/>
  <c r="H28" i="26"/>
  <c r="H4" i="20"/>
  <c r="Q4" i="20" s="1"/>
  <c r="H4" i="26"/>
  <c r="H5" i="20"/>
  <c r="Q5" i="20" s="1"/>
  <c r="H5" i="26"/>
  <c r="H104" i="20"/>
  <c r="Q104" i="20" s="1"/>
  <c r="H104" i="26"/>
  <c r="H44" i="20"/>
  <c r="Q44" i="20" s="1"/>
  <c r="H44" i="26"/>
  <c r="G57" i="28"/>
  <c r="P57" i="28" s="1"/>
  <c r="G57" i="27"/>
  <c r="N57" i="27" s="1"/>
  <c r="G57" i="26"/>
  <c r="P57" i="26" s="1"/>
  <c r="G57" i="23"/>
  <c r="G57" i="22"/>
  <c r="N57" i="22" s="1"/>
  <c r="J4" i="20"/>
  <c r="S4" i="20" s="1"/>
  <c r="J4" i="26"/>
  <c r="S4" i="26" s="1"/>
  <c r="J8" i="20"/>
  <c r="S8" i="20" s="1"/>
  <c r="J8" i="26"/>
  <c r="S8" i="26" s="1"/>
  <c r="J12" i="20"/>
  <c r="S12" i="20" s="1"/>
  <c r="J12" i="26"/>
  <c r="S12" i="26" s="1"/>
  <c r="J16" i="20"/>
  <c r="S16" i="20" s="1"/>
  <c r="J16" i="26"/>
  <c r="S16" i="26" s="1"/>
  <c r="J20" i="20"/>
  <c r="S20" i="20" s="1"/>
  <c r="J20" i="26"/>
  <c r="S20" i="26" s="1"/>
  <c r="J24" i="20"/>
  <c r="S24" i="20" s="1"/>
  <c r="J24" i="26"/>
  <c r="S24" i="26" s="1"/>
  <c r="J28" i="20"/>
  <c r="S28" i="20" s="1"/>
  <c r="J28" i="26"/>
  <c r="S28" i="26" s="1"/>
  <c r="J32" i="20"/>
  <c r="S32" i="20" s="1"/>
  <c r="J32" i="26"/>
  <c r="S32" i="26" s="1"/>
  <c r="J36" i="20"/>
  <c r="S36" i="20" s="1"/>
  <c r="J36" i="26"/>
  <c r="S36" i="26" s="1"/>
  <c r="J40" i="20"/>
  <c r="S40" i="20" s="1"/>
  <c r="J40" i="26"/>
  <c r="S40" i="26" s="1"/>
  <c r="J44" i="20"/>
  <c r="S44" i="20" s="1"/>
  <c r="J44" i="26"/>
  <c r="S44" i="26" s="1"/>
  <c r="J48" i="20"/>
  <c r="S48" i="20" s="1"/>
  <c r="J48" i="26"/>
  <c r="S48" i="26" s="1"/>
  <c r="J52" i="20"/>
  <c r="S52" i="20" s="1"/>
  <c r="J52" i="26"/>
  <c r="S52" i="26" s="1"/>
  <c r="J56" i="20"/>
  <c r="S56" i="20" s="1"/>
  <c r="J56" i="26"/>
  <c r="S56" i="26" s="1"/>
  <c r="J60" i="20"/>
  <c r="S60" i="20" s="1"/>
  <c r="J60" i="26"/>
  <c r="S60" i="26" s="1"/>
  <c r="J64" i="20"/>
  <c r="S64" i="20" s="1"/>
  <c r="J64" i="26"/>
  <c r="S64" i="26" s="1"/>
  <c r="J68" i="20"/>
  <c r="S68" i="20" s="1"/>
  <c r="J68" i="26"/>
  <c r="S68" i="26" s="1"/>
  <c r="J72" i="20"/>
  <c r="S72" i="20" s="1"/>
  <c r="J72" i="26"/>
  <c r="S72" i="26" s="1"/>
  <c r="J76" i="20"/>
  <c r="S76" i="20" s="1"/>
  <c r="J76" i="26"/>
  <c r="S76" i="26" s="1"/>
  <c r="J80" i="20"/>
  <c r="S80" i="20" s="1"/>
  <c r="J80" i="26"/>
  <c r="S80" i="26" s="1"/>
  <c r="J84" i="20"/>
  <c r="S84" i="20" s="1"/>
  <c r="J84" i="26"/>
  <c r="S84" i="26" s="1"/>
  <c r="J88" i="20"/>
  <c r="S88" i="20" s="1"/>
  <c r="J88" i="26"/>
  <c r="S88" i="26" s="1"/>
  <c r="J92" i="20"/>
  <c r="S92" i="20" s="1"/>
  <c r="J92" i="26"/>
  <c r="S92" i="26" s="1"/>
  <c r="J96" i="20"/>
  <c r="S96" i="20" s="1"/>
  <c r="J96" i="26"/>
  <c r="S96" i="26" s="1"/>
  <c r="J100" i="20"/>
  <c r="S100" i="20" s="1"/>
  <c r="J100" i="26"/>
  <c r="S100" i="26" s="1"/>
  <c r="J104" i="20"/>
  <c r="S104" i="20" s="1"/>
  <c r="J104" i="26"/>
  <c r="S104" i="26" s="1"/>
  <c r="J108" i="20"/>
  <c r="S108" i="20" s="1"/>
  <c r="J108" i="26"/>
  <c r="S108" i="26" s="1"/>
  <c r="J112" i="20"/>
  <c r="S112" i="20" s="1"/>
  <c r="J112" i="26"/>
  <c r="S112" i="26" s="1"/>
  <c r="J116" i="20"/>
  <c r="S116" i="20" s="1"/>
  <c r="J116" i="26"/>
  <c r="S116" i="26" s="1"/>
  <c r="I1" i="20"/>
  <c r="R1" i="20" s="1"/>
  <c r="I1" i="26"/>
  <c r="R1" i="26" s="1"/>
  <c r="J2" i="20"/>
  <c r="S2" i="20" s="1"/>
  <c r="J2" i="26"/>
  <c r="S2" i="26" s="1"/>
  <c r="J22" i="20"/>
  <c r="S22" i="20" s="1"/>
  <c r="J22" i="26"/>
  <c r="S22" i="26" s="1"/>
  <c r="I35" i="20"/>
  <c r="R35" i="20" s="1"/>
  <c r="I35" i="26"/>
  <c r="R35" i="26" s="1"/>
  <c r="J46" i="20"/>
  <c r="S46" i="20" s="1"/>
  <c r="J46" i="26"/>
  <c r="S46" i="26" s="1"/>
  <c r="I67" i="20"/>
  <c r="R67" i="20" s="1"/>
  <c r="I67" i="26"/>
  <c r="R67" i="26" s="1"/>
  <c r="I75" i="20"/>
  <c r="R75" i="20" s="1"/>
  <c r="I75" i="26"/>
  <c r="R75" i="26" s="1"/>
  <c r="J106" i="20"/>
  <c r="S106" i="20" s="1"/>
  <c r="J106" i="26"/>
  <c r="S106" i="26" s="1"/>
  <c r="J114" i="20"/>
  <c r="S114" i="20" s="1"/>
  <c r="J114" i="26"/>
  <c r="S114" i="26" s="1"/>
  <c r="G56" i="28"/>
  <c r="P56" i="28" s="1"/>
  <c r="G56" i="27"/>
  <c r="N56" i="27" s="1"/>
  <c r="G56" i="26"/>
  <c r="P56" i="26" s="1"/>
  <c r="G56" i="23"/>
  <c r="G56" i="22"/>
  <c r="N56" i="22" s="1"/>
  <c r="I4" i="20"/>
  <c r="R4" i="20" s="1"/>
  <c r="I4" i="26"/>
  <c r="R4" i="26" s="1"/>
  <c r="J15" i="20"/>
  <c r="S15" i="20" s="1"/>
  <c r="J15" i="26"/>
  <c r="S15" i="26" s="1"/>
  <c r="I36" i="20"/>
  <c r="R36" i="20" s="1"/>
  <c r="I36" i="26"/>
  <c r="R36" i="26" s="1"/>
  <c r="J43" i="20"/>
  <c r="S43" i="20" s="1"/>
  <c r="J43" i="26"/>
  <c r="S43" i="26" s="1"/>
  <c r="I60" i="20"/>
  <c r="R60" i="20" s="1"/>
  <c r="I60" i="26"/>
  <c r="R60" i="26" s="1"/>
  <c r="I72" i="20"/>
  <c r="R72" i="20" s="1"/>
  <c r="I72" i="26"/>
  <c r="R72" i="26" s="1"/>
  <c r="J87" i="20"/>
  <c r="S87" i="20" s="1"/>
  <c r="J87" i="26"/>
  <c r="S87" i="26" s="1"/>
  <c r="J103" i="20"/>
  <c r="S103" i="20" s="1"/>
  <c r="J103" i="26"/>
  <c r="S103" i="26" s="1"/>
  <c r="I116" i="20"/>
  <c r="R116" i="20" s="1"/>
  <c r="I116" i="26"/>
  <c r="R116" i="26" s="1"/>
  <c r="H116" i="20"/>
  <c r="Q116" i="20" s="1"/>
  <c r="H116" i="26"/>
  <c r="J10" i="20"/>
  <c r="S10" i="20" s="1"/>
  <c r="J10" i="26"/>
  <c r="S10" i="26" s="1"/>
  <c r="J14" i="20"/>
  <c r="S14" i="20" s="1"/>
  <c r="J14" i="26"/>
  <c r="S14" i="26" s="1"/>
  <c r="J26" i="20"/>
  <c r="S26" i="20" s="1"/>
  <c r="J26" i="26"/>
  <c r="S26" i="26" s="1"/>
  <c r="J42" i="20"/>
  <c r="S42" i="20" s="1"/>
  <c r="J42" i="26"/>
  <c r="S42" i="26" s="1"/>
  <c r="I51" i="20"/>
  <c r="R51" i="20" s="1"/>
  <c r="I51" i="26"/>
  <c r="R51" i="26" s="1"/>
  <c r="I71" i="20"/>
  <c r="R71" i="20" s="1"/>
  <c r="I71" i="26"/>
  <c r="R71" i="26" s="1"/>
  <c r="I83" i="20"/>
  <c r="R83" i="20" s="1"/>
  <c r="I83" i="26"/>
  <c r="R83" i="26" s="1"/>
  <c r="J90" i="20"/>
  <c r="S90" i="20" s="1"/>
  <c r="J90" i="26"/>
  <c r="S90" i="26" s="1"/>
  <c r="J94" i="20"/>
  <c r="S94" i="20" s="1"/>
  <c r="J94" i="26"/>
  <c r="S94" i="26" s="1"/>
  <c r="J102" i="20"/>
  <c r="S102" i="20" s="1"/>
  <c r="J102" i="26"/>
  <c r="S102" i="26" s="1"/>
  <c r="I107" i="20"/>
  <c r="R107" i="20" s="1"/>
  <c r="I107" i="26"/>
  <c r="R107" i="26" s="1"/>
  <c r="J7" i="20"/>
  <c r="S7" i="20" s="1"/>
  <c r="J7" i="26"/>
  <c r="S7" i="26" s="1"/>
  <c r="I20" i="20"/>
  <c r="R20" i="20" s="1"/>
  <c r="I20" i="26"/>
  <c r="R20" i="26" s="1"/>
  <c r="J31" i="20"/>
  <c r="S31" i="20" s="1"/>
  <c r="J31" i="26"/>
  <c r="S31" i="26" s="1"/>
  <c r="I44" i="20"/>
  <c r="R44" i="20" s="1"/>
  <c r="I44" i="26"/>
  <c r="R44" i="26" s="1"/>
  <c r="I56" i="20"/>
  <c r="R56" i="20" s="1"/>
  <c r="I56" i="26"/>
  <c r="R56" i="26" s="1"/>
  <c r="J67" i="20"/>
  <c r="S67" i="20" s="1"/>
  <c r="J67" i="26"/>
  <c r="S67" i="26" s="1"/>
  <c r="I76" i="20"/>
  <c r="R76" i="20" s="1"/>
  <c r="I76" i="26"/>
  <c r="R76" i="26" s="1"/>
  <c r="J83" i="20"/>
  <c r="S83" i="20" s="1"/>
  <c r="J83" i="26"/>
  <c r="S83" i="26" s="1"/>
  <c r="J95" i="20"/>
  <c r="S95" i="20" s="1"/>
  <c r="J95" i="26"/>
  <c r="S95" i="26" s="1"/>
  <c r="I100" i="20"/>
  <c r="R100" i="20" s="1"/>
  <c r="I100" i="26"/>
  <c r="R100" i="26" s="1"/>
  <c r="J107" i="20"/>
  <c r="S107" i="20" s="1"/>
  <c r="J107" i="26"/>
  <c r="S107" i="26" s="1"/>
  <c r="G24" i="20"/>
  <c r="P24" i="20" s="1"/>
  <c r="G24" i="28"/>
  <c r="P24" i="28" s="1"/>
  <c r="G24" i="27"/>
  <c r="N24" i="27" s="1"/>
  <c r="G24" i="26"/>
  <c r="P24" i="26" s="1"/>
  <c r="G24" i="23"/>
  <c r="G24" i="22"/>
  <c r="N24" i="22" s="1"/>
  <c r="G22" i="20"/>
  <c r="P22" i="20" s="1"/>
  <c r="G22" i="28"/>
  <c r="P22" i="28" s="1"/>
  <c r="G22" i="27"/>
  <c r="N22" i="27" s="1"/>
  <c r="G22" i="26"/>
  <c r="P22" i="26" s="1"/>
  <c r="G22" i="23"/>
  <c r="G22" i="22"/>
  <c r="N22" i="22" s="1"/>
  <c r="H26" i="20"/>
  <c r="Q26" i="20" s="1"/>
  <c r="H26" i="26"/>
  <c r="H7" i="20"/>
  <c r="Q7" i="20" s="1"/>
  <c r="H7" i="26"/>
  <c r="H39" i="20"/>
  <c r="Q39" i="20" s="1"/>
  <c r="H39" i="26"/>
  <c r="H71" i="20"/>
  <c r="Q71" i="20" s="1"/>
  <c r="H71" i="26"/>
  <c r="H87" i="20"/>
  <c r="Q87" i="20" s="1"/>
  <c r="H87" i="26"/>
  <c r="H48" i="20"/>
  <c r="Q48" i="20" s="1"/>
  <c r="H48" i="26"/>
  <c r="H100" i="20"/>
  <c r="Q100" i="20" s="1"/>
  <c r="H100" i="26"/>
  <c r="H6" i="20"/>
  <c r="Q6" i="20" s="1"/>
  <c r="H6" i="26"/>
  <c r="H60" i="20"/>
  <c r="Q60" i="20" s="1"/>
  <c r="H60" i="26"/>
  <c r="H9" i="20"/>
  <c r="Q9" i="20" s="1"/>
  <c r="H9" i="26"/>
  <c r="H92" i="20"/>
  <c r="Q92" i="20" s="1"/>
  <c r="H92" i="26"/>
  <c r="H12" i="20"/>
  <c r="Q12" i="20" s="1"/>
  <c r="H12" i="26"/>
  <c r="H112" i="20"/>
  <c r="Q112" i="20" s="1"/>
  <c r="H112" i="26"/>
  <c r="I2" i="20"/>
  <c r="R2" i="20" s="1"/>
  <c r="I2" i="26"/>
  <c r="R2" i="26" s="1"/>
  <c r="I10" i="20"/>
  <c r="R10" i="20" s="1"/>
  <c r="I10" i="26"/>
  <c r="R10" i="26" s="1"/>
  <c r="I18" i="20"/>
  <c r="R18" i="20" s="1"/>
  <c r="I18" i="26"/>
  <c r="R18" i="26" s="1"/>
  <c r="I26" i="20"/>
  <c r="R26" i="20" s="1"/>
  <c r="I26" i="26"/>
  <c r="R26" i="26" s="1"/>
  <c r="I34" i="20"/>
  <c r="R34" i="20" s="1"/>
  <c r="I34" i="26"/>
  <c r="R34" i="26" s="1"/>
  <c r="I42" i="20"/>
  <c r="R42" i="20" s="1"/>
  <c r="I42" i="26"/>
  <c r="R42" i="26" s="1"/>
  <c r="I50" i="20"/>
  <c r="R50" i="20" s="1"/>
  <c r="I50" i="26"/>
  <c r="R50" i="26" s="1"/>
  <c r="I58" i="20"/>
  <c r="R58" i="20" s="1"/>
  <c r="I58" i="26"/>
  <c r="R58" i="26" s="1"/>
  <c r="I66" i="20"/>
  <c r="R66" i="20" s="1"/>
  <c r="I66" i="26"/>
  <c r="R66" i="26" s="1"/>
  <c r="I74" i="20"/>
  <c r="R74" i="20" s="1"/>
  <c r="I74" i="26"/>
  <c r="R74" i="26" s="1"/>
  <c r="I82" i="20"/>
  <c r="R82" i="20" s="1"/>
  <c r="I82" i="26"/>
  <c r="R82" i="26" s="1"/>
  <c r="I90" i="20"/>
  <c r="R90" i="20" s="1"/>
  <c r="I90" i="26"/>
  <c r="R90" i="26" s="1"/>
  <c r="I102" i="20"/>
  <c r="R102" i="20" s="1"/>
  <c r="I102" i="26"/>
  <c r="R102" i="26" s="1"/>
  <c r="J1" i="20"/>
  <c r="S1" i="20" s="1"/>
  <c r="J1" i="26"/>
  <c r="S1" i="26" s="1"/>
  <c r="I7" i="20"/>
  <c r="R7" i="20" s="1"/>
  <c r="I7" i="26"/>
  <c r="R7" i="26" s="1"/>
  <c r="I27" i="20"/>
  <c r="R27" i="20" s="1"/>
  <c r="I27" i="26"/>
  <c r="R27" i="26" s="1"/>
  <c r="J50" i="20"/>
  <c r="S50" i="20" s="1"/>
  <c r="J50" i="26"/>
  <c r="S50" i="26" s="1"/>
  <c r="I63" i="20"/>
  <c r="R63" i="20" s="1"/>
  <c r="I63" i="26"/>
  <c r="R63" i="26" s="1"/>
  <c r="J82" i="20"/>
  <c r="S82" i="20" s="1"/>
  <c r="J82" i="26"/>
  <c r="S82" i="26" s="1"/>
  <c r="I115" i="20"/>
  <c r="R115" i="20" s="1"/>
  <c r="I115" i="26"/>
  <c r="R115" i="26" s="1"/>
  <c r="J11" i="20"/>
  <c r="S11" i="20" s="1"/>
  <c r="J11" i="26"/>
  <c r="S11" i="26" s="1"/>
  <c r="J23" i="20"/>
  <c r="S23" i="20" s="1"/>
  <c r="J23" i="26"/>
  <c r="S23" i="26" s="1"/>
  <c r="J47" i="20"/>
  <c r="S47" i="20" s="1"/>
  <c r="J47" i="26"/>
  <c r="S47" i="26" s="1"/>
  <c r="J71" i="20"/>
  <c r="S71" i="20" s="1"/>
  <c r="J71" i="26"/>
  <c r="S71" i="26" s="1"/>
  <c r="J91" i="20"/>
  <c r="S91" i="20" s="1"/>
  <c r="J91" i="26"/>
  <c r="S91" i="26" s="1"/>
  <c r="G21" i="20"/>
  <c r="P21" i="20" s="1"/>
  <c r="G21" i="28"/>
  <c r="P21" i="28" s="1"/>
  <c r="G21" i="27"/>
  <c r="N21" i="27" s="1"/>
  <c r="G21" i="26"/>
  <c r="P21" i="26" s="1"/>
  <c r="G21" i="23"/>
  <c r="G21" i="22"/>
  <c r="N21" i="22" s="1"/>
  <c r="G16" i="20"/>
  <c r="P16" i="20" s="1"/>
  <c r="G16" i="28"/>
  <c r="P16" i="28" s="1"/>
  <c r="G16" i="27"/>
  <c r="N16" i="27" s="1"/>
  <c r="G16" i="26"/>
  <c r="P16" i="26" s="1"/>
  <c r="G16" i="23"/>
  <c r="G16" i="22"/>
  <c r="N16" i="22" s="1"/>
  <c r="G75" i="20"/>
  <c r="P75" i="20" s="1"/>
  <c r="G75" i="28"/>
  <c r="P75" i="28" s="1"/>
  <c r="G75" i="27"/>
  <c r="G75" i="26"/>
  <c r="G75" i="23"/>
  <c r="P75" i="23" s="1"/>
  <c r="G75" i="22"/>
  <c r="N75" i="22" s="1"/>
  <c r="G54" i="28"/>
  <c r="P54" i="28" s="1"/>
  <c r="G54" i="27"/>
  <c r="N54" i="27" s="1"/>
  <c r="G54" i="26"/>
  <c r="P54" i="26" s="1"/>
  <c r="G54" i="23"/>
  <c r="P54" i="23" s="1"/>
  <c r="G54" i="22"/>
  <c r="N54" i="22" s="1"/>
  <c r="H2" i="20"/>
  <c r="Q2" i="20" s="1"/>
  <c r="H2" i="26"/>
  <c r="H50" i="20"/>
  <c r="Q50" i="20" s="1"/>
  <c r="H50" i="26"/>
  <c r="H98" i="20"/>
  <c r="Q98" i="20" s="1"/>
  <c r="H98" i="26"/>
  <c r="H15" i="20"/>
  <c r="Q15" i="20" s="1"/>
  <c r="H15" i="26"/>
  <c r="H31" i="20"/>
  <c r="Q31" i="20" s="1"/>
  <c r="H31" i="26"/>
  <c r="H47" i="20"/>
  <c r="Q47" i="20" s="1"/>
  <c r="H47" i="26"/>
  <c r="H63" i="20"/>
  <c r="Q63" i="20" s="1"/>
  <c r="H63" i="26"/>
  <c r="H79" i="20"/>
  <c r="Q79" i="20" s="1"/>
  <c r="H79" i="26"/>
  <c r="H95" i="20"/>
  <c r="Q95" i="20" s="1"/>
  <c r="H95" i="26"/>
  <c r="H16" i="20"/>
  <c r="Q16" i="20" s="1"/>
  <c r="H16" i="26"/>
  <c r="H80" i="20"/>
  <c r="Q80" i="20" s="1"/>
  <c r="H80" i="26"/>
  <c r="H68" i="20"/>
  <c r="Q68" i="20" s="1"/>
  <c r="H68" i="26"/>
  <c r="H24" i="20"/>
  <c r="Q24" i="20" s="1"/>
  <c r="H24" i="26"/>
  <c r="H10" i="20"/>
  <c r="Q10" i="20" s="1"/>
  <c r="H10" i="26"/>
  <c r="G14" i="20"/>
  <c r="P14" i="20" s="1"/>
  <c r="G14" i="28"/>
  <c r="P14" i="28" s="1"/>
  <c r="G14" i="27"/>
  <c r="N14" i="27" s="1"/>
  <c r="G14" i="26"/>
  <c r="P14" i="26" s="1"/>
  <c r="G14" i="23"/>
  <c r="G14" i="22"/>
  <c r="N14" i="22" s="1"/>
  <c r="H76" i="20"/>
  <c r="Q76" i="20" s="1"/>
  <c r="H76" i="26"/>
  <c r="H56" i="20"/>
  <c r="Q56" i="20" s="1"/>
  <c r="H56" i="26"/>
  <c r="H110" i="20"/>
  <c r="Q110" i="20" s="1"/>
  <c r="H110" i="26"/>
  <c r="G23" i="28"/>
  <c r="P23" i="28" s="1"/>
  <c r="G23" i="27"/>
  <c r="N23" i="27" s="1"/>
  <c r="G23" i="26"/>
  <c r="P23" i="26" s="1"/>
  <c r="G23" i="23"/>
  <c r="P23" i="23" s="1"/>
  <c r="U23" i="23" s="1"/>
  <c r="G23" i="22"/>
  <c r="N23" i="22" s="1"/>
  <c r="J5" i="20"/>
  <c r="S5" i="20" s="1"/>
  <c r="J5" i="26"/>
  <c r="S5" i="26" s="1"/>
  <c r="J9" i="20"/>
  <c r="S9" i="20" s="1"/>
  <c r="J9" i="26"/>
  <c r="S9" i="26" s="1"/>
  <c r="J13" i="20"/>
  <c r="S13" i="20" s="1"/>
  <c r="J13" i="26"/>
  <c r="S13" i="26" s="1"/>
  <c r="J17" i="20"/>
  <c r="S17" i="20" s="1"/>
  <c r="J17" i="26"/>
  <c r="S17" i="26" s="1"/>
  <c r="J21" i="20"/>
  <c r="S21" i="20" s="1"/>
  <c r="J21" i="26"/>
  <c r="S21" i="26" s="1"/>
  <c r="J25" i="20"/>
  <c r="S25" i="20" s="1"/>
  <c r="J25" i="26"/>
  <c r="S25" i="26" s="1"/>
  <c r="J29" i="20"/>
  <c r="S29" i="20" s="1"/>
  <c r="J29" i="26"/>
  <c r="S29" i="26" s="1"/>
  <c r="J33" i="20"/>
  <c r="S33" i="20" s="1"/>
  <c r="J33" i="26"/>
  <c r="S33" i="26" s="1"/>
  <c r="J37" i="20"/>
  <c r="S37" i="20" s="1"/>
  <c r="J37" i="26"/>
  <c r="S37" i="26" s="1"/>
  <c r="J41" i="20"/>
  <c r="S41" i="20" s="1"/>
  <c r="J41" i="26"/>
  <c r="S41" i="26" s="1"/>
  <c r="J45" i="20"/>
  <c r="S45" i="20" s="1"/>
  <c r="J45" i="26"/>
  <c r="S45" i="26" s="1"/>
  <c r="J49" i="20"/>
  <c r="S49" i="20" s="1"/>
  <c r="J49" i="26"/>
  <c r="S49" i="26" s="1"/>
  <c r="J53" i="20"/>
  <c r="S53" i="20" s="1"/>
  <c r="J53" i="26"/>
  <c r="S53" i="26" s="1"/>
  <c r="J57" i="20"/>
  <c r="S57" i="20" s="1"/>
  <c r="J57" i="26"/>
  <c r="S57" i="26" s="1"/>
  <c r="J61" i="20"/>
  <c r="S61" i="20" s="1"/>
  <c r="J61" i="26"/>
  <c r="S61" i="26" s="1"/>
  <c r="J65" i="20"/>
  <c r="S65" i="20" s="1"/>
  <c r="J65" i="26"/>
  <c r="S65" i="26" s="1"/>
  <c r="J69" i="20"/>
  <c r="S69" i="20" s="1"/>
  <c r="J69" i="26"/>
  <c r="S69" i="26" s="1"/>
  <c r="J73" i="20"/>
  <c r="S73" i="20" s="1"/>
  <c r="J73" i="26"/>
  <c r="S73" i="26" s="1"/>
  <c r="J77" i="20"/>
  <c r="S77" i="20" s="1"/>
  <c r="J77" i="26"/>
  <c r="S77" i="26" s="1"/>
  <c r="J81" i="20"/>
  <c r="S81" i="20" s="1"/>
  <c r="J81" i="26"/>
  <c r="S81" i="26" s="1"/>
  <c r="J85" i="20"/>
  <c r="S85" i="20" s="1"/>
  <c r="J85" i="26"/>
  <c r="S85" i="26" s="1"/>
  <c r="J89" i="20"/>
  <c r="S89" i="20" s="1"/>
  <c r="J89" i="26"/>
  <c r="S89" i="26" s="1"/>
  <c r="J93" i="20"/>
  <c r="S93" i="20" s="1"/>
  <c r="J93" i="26"/>
  <c r="S93" i="26" s="1"/>
  <c r="J97" i="20"/>
  <c r="S97" i="20" s="1"/>
  <c r="J97" i="26"/>
  <c r="S97" i="26" s="1"/>
  <c r="J101" i="20"/>
  <c r="S101" i="20" s="1"/>
  <c r="J101" i="26"/>
  <c r="S101" i="26" s="1"/>
  <c r="J105" i="20"/>
  <c r="S105" i="20" s="1"/>
  <c r="J105" i="26"/>
  <c r="S105" i="26" s="1"/>
  <c r="J109" i="20"/>
  <c r="S109" i="20" s="1"/>
  <c r="J109" i="26"/>
  <c r="S109" i="26" s="1"/>
  <c r="J113" i="20"/>
  <c r="S113" i="20" s="1"/>
  <c r="J113" i="26"/>
  <c r="S113" i="26" s="1"/>
  <c r="J117" i="20"/>
  <c r="S117" i="20" s="1"/>
  <c r="J117" i="26"/>
  <c r="S117" i="26" s="1"/>
  <c r="G111" i="20"/>
  <c r="P111" i="20" s="1"/>
  <c r="G111" i="27"/>
  <c r="G111" i="28"/>
  <c r="G111" i="26"/>
  <c r="G111" i="23"/>
  <c r="P111" i="23" s="1"/>
  <c r="G111" i="22"/>
  <c r="N111" i="22" s="1"/>
  <c r="G55" i="28"/>
  <c r="P55" i="28" s="1"/>
  <c r="G55" i="27"/>
  <c r="N55" i="27" s="1"/>
  <c r="G55" i="26"/>
  <c r="P55" i="26" s="1"/>
  <c r="G55" i="23"/>
  <c r="P55" i="23" s="1"/>
  <c r="G55" i="22"/>
  <c r="N55" i="22" s="1"/>
  <c r="Q55" i="22" s="1"/>
  <c r="I15" i="20"/>
  <c r="R15" i="20" s="1"/>
  <c r="I15" i="26"/>
  <c r="R15" i="26" s="1"/>
  <c r="I23" i="20"/>
  <c r="R23" i="20" s="1"/>
  <c r="I23" i="26"/>
  <c r="R23" i="26" s="1"/>
  <c r="J30" i="20"/>
  <c r="S30" i="20" s="1"/>
  <c r="J30" i="26"/>
  <c r="S30" i="26" s="1"/>
  <c r="I47" i="20"/>
  <c r="R47" i="20" s="1"/>
  <c r="I47" i="26"/>
  <c r="R47" i="26" s="1"/>
  <c r="J54" i="20"/>
  <c r="S54" i="20" s="1"/>
  <c r="J54" i="26"/>
  <c r="S54" i="26" s="1"/>
  <c r="J62" i="20"/>
  <c r="S62" i="20" s="1"/>
  <c r="J62" i="26"/>
  <c r="S62" i="26" s="1"/>
  <c r="J66" i="20"/>
  <c r="S66" i="20" s="1"/>
  <c r="J66" i="26"/>
  <c r="S66" i="26" s="1"/>
  <c r="J78" i="20"/>
  <c r="S78" i="20" s="1"/>
  <c r="J78" i="26"/>
  <c r="S78" i="26" s="1"/>
  <c r="I95" i="20"/>
  <c r="R95" i="20" s="1"/>
  <c r="I95" i="26"/>
  <c r="R95" i="26" s="1"/>
  <c r="I111" i="20"/>
  <c r="R111" i="20" s="1"/>
  <c r="I111" i="26"/>
  <c r="R111" i="26" s="1"/>
  <c r="I8" i="20"/>
  <c r="R8" i="20" s="1"/>
  <c r="I8" i="26"/>
  <c r="R8" i="26" s="1"/>
  <c r="J19" i="20"/>
  <c r="S19" i="20" s="1"/>
  <c r="J19" i="26"/>
  <c r="S19" i="26" s="1"/>
  <c r="J27" i="20"/>
  <c r="S27" i="20" s="1"/>
  <c r="J27" i="26"/>
  <c r="S27" i="26" s="1"/>
  <c r="J39" i="20"/>
  <c r="S39" i="20" s="1"/>
  <c r="J39" i="26"/>
  <c r="S39" i="26" s="1"/>
  <c r="J51" i="20"/>
  <c r="S51" i="20" s="1"/>
  <c r="J51" i="26"/>
  <c r="S51" i="26" s="1"/>
  <c r="J59" i="20"/>
  <c r="S59" i="20" s="1"/>
  <c r="J59" i="26"/>
  <c r="S59" i="26" s="1"/>
  <c r="J75" i="20"/>
  <c r="S75" i="20" s="1"/>
  <c r="J75" i="26"/>
  <c r="S75" i="26" s="1"/>
  <c r="I88" i="20"/>
  <c r="R88" i="20" s="1"/>
  <c r="I88" i="26"/>
  <c r="R88" i="26" s="1"/>
  <c r="I108" i="20"/>
  <c r="R108" i="20" s="1"/>
  <c r="I108" i="26"/>
  <c r="R108" i="26" s="1"/>
  <c r="C15" i="20"/>
  <c r="C15" i="28"/>
  <c r="C15" i="27"/>
  <c r="C15" i="26"/>
  <c r="C15" i="23"/>
  <c r="C15" i="22"/>
  <c r="C8" i="20"/>
  <c r="C8" i="28"/>
  <c r="C8" i="27"/>
  <c r="C8" i="26"/>
  <c r="C8" i="23"/>
  <c r="C8" i="22"/>
  <c r="C16" i="20"/>
  <c r="C16" i="28"/>
  <c r="C16" i="27"/>
  <c r="C16" i="26"/>
  <c r="C16" i="23"/>
  <c r="C16" i="22"/>
  <c r="C24" i="20"/>
  <c r="C24" i="28"/>
  <c r="C24" i="27"/>
  <c r="C24" i="26"/>
  <c r="C24" i="22"/>
  <c r="C24" i="23"/>
  <c r="C32" i="20"/>
  <c r="C32" i="28"/>
  <c r="C32" i="27"/>
  <c r="C32" i="26"/>
  <c r="C32" i="23"/>
  <c r="C32" i="22"/>
  <c r="C40" i="20"/>
  <c r="C40" i="28"/>
  <c r="C40" i="27"/>
  <c r="C40" i="26"/>
  <c r="C40" i="23"/>
  <c r="C40" i="22"/>
  <c r="C48" i="20"/>
  <c r="C48" i="28"/>
  <c r="C48" i="27"/>
  <c r="C48" i="26"/>
  <c r="C48" i="23"/>
  <c r="C48" i="22"/>
  <c r="C56" i="20"/>
  <c r="C56" i="28"/>
  <c r="C56" i="27"/>
  <c r="C56" i="26"/>
  <c r="C56" i="23"/>
  <c r="C56" i="22"/>
  <c r="C60" i="20"/>
  <c r="C60" i="28"/>
  <c r="C60" i="27"/>
  <c r="C60" i="26"/>
  <c r="C60" i="22"/>
  <c r="C60" i="23"/>
  <c r="C64" i="20"/>
  <c r="C64" i="28"/>
  <c r="C64" i="27"/>
  <c r="C64" i="26"/>
  <c r="C64" i="23"/>
  <c r="C64" i="22"/>
  <c r="C68" i="20"/>
  <c r="C68" i="28"/>
  <c r="C68" i="27"/>
  <c r="C68" i="26"/>
  <c r="C68" i="23"/>
  <c r="C68" i="22"/>
  <c r="C72" i="20"/>
  <c r="C72" i="28"/>
  <c r="C72" i="27"/>
  <c r="C72" i="26"/>
  <c r="C72" i="23"/>
  <c r="C72" i="22"/>
  <c r="C78" i="20"/>
  <c r="C78" i="28"/>
  <c r="C78" i="27"/>
  <c r="C78" i="26"/>
  <c r="C78" i="23"/>
  <c r="C78" i="22"/>
  <c r="C86" i="20"/>
  <c r="C86" i="28"/>
  <c r="C86" i="27"/>
  <c r="C86" i="26"/>
  <c r="C86" i="23"/>
  <c r="C86" i="22"/>
  <c r="C94" i="20"/>
  <c r="C94" i="28"/>
  <c r="C94" i="27"/>
  <c r="C94" i="26"/>
  <c r="C94" i="23"/>
  <c r="C94" i="22"/>
  <c r="C102" i="20"/>
  <c r="C102" i="28"/>
  <c r="C102" i="27"/>
  <c r="C102" i="26"/>
  <c r="C102" i="23"/>
  <c r="C102" i="22"/>
  <c r="C106" i="20"/>
  <c r="C106" i="28"/>
  <c r="C106" i="27"/>
  <c r="C106" i="26"/>
  <c r="C106" i="23"/>
  <c r="C106" i="22"/>
  <c r="C110" i="20"/>
  <c r="C110" i="27"/>
  <c r="C110" i="28"/>
  <c r="C110" i="26"/>
  <c r="C110" i="22"/>
  <c r="C110" i="23"/>
  <c r="C112" i="20"/>
  <c r="C112" i="28"/>
  <c r="C112" i="27"/>
  <c r="C112" i="26"/>
  <c r="C112" i="23"/>
  <c r="C112" i="22"/>
  <c r="C114" i="20"/>
  <c r="C114" i="28"/>
  <c r="C114" i="27"/>
  <c r="C114" i="26"/>
  <c r="C114" i="23"/>
  <c r="C114" i="22"/>
  <c r="C116" i="20"/>
  <c r="C116" i="28"/>
  <c r="C116" i="27"/>
  <c r="C116" i="26"/>
  <c r="C116" i="23"/>
  <c r="C116" i="22"/>
  <c r="C79" i="20"/>
  <c r="C79" i="28"/>
  <c r="C79" i="27"/>
  <c r="C79" i="26"/>
  <c r="C79" i="22"/>
  <c r="C79" i="23"/>
  <c r="C95" i="20"/>
  <c r="C95" i="28"/>
  <c r="C95" i="27"/>
  <c r="C95" i="26"/>
  <c r="C95" i="23"/>
  <c r="C95" i="22"/>
  <c r="C25" i="20"/>
  <c r="C25" i="28"/>
  <c r="C25" i="27"/>
  <c r="C25" i="26"/>
  <c r="C25" i="23"/>
  <c r="C25" i="22"/>
  <c r="C39" i="20"/>
  <c r="C39" i="28"/>
  <c r="C39" i="27"/>
  <c r="C39" i="26"/>
  <c r="C39" i="23"/>
  <c r="C39" i="22"/>
  <c r="C53" i="20"/>
  <c r="C53" i="28"/>
  <c r="C53" i="27"/>
  <c r="C53" i="26"/>
  <c r="C53" i="23"/>
  <c r="C53" i="22"/>
  <c r="C61" i="20"/>
  <c r="C61" i="28"/>
  <c r="C61" i="27"/>
  <c r="C61" i="26"/>
  <c r="C61" i="23"/>
  <c r="C61" i="22"/>
  <c r="C76" i="20"/>
  <c r="C76" i="28"/>
  <c r="C76" i="27"/>
  <c r="C76" i="26"/>
  <c r="C76" i="23"/>
  <c r="C76" i="22"/>
  <c r="C105" i="20"/>
  <c r="C105" i="28"/>
  <c r="C105" i="27"/>
  <c r="C105" i="26"/>
  <c r="C105" i="23"/>
  <c r="C105" i="22"/>
  <c r="C111" i="20"/>
  <c r="C111" i="28"/>
  <c r="C111" i="27"/>
  <c r="C111" i="26"/>
  <c r="C111" i="23"/>
  <c r="C111" i="22"/>
  <c r="C115" i="20"/>
  <c r="C115" i="28"/>
  <c r="C115" i="27"/>
  <c r="C115" i="26"/>
  <c r="C115" i="23"/>
  <c r="C115" i="22"/>
  <c r="C3" i="20"/>
  <c r="C3" i="28"/>
  <c r="C3" i="27"/>
  <c r="C3" i="26"/>
  <c r="C3" i="23"/>
  <c r="C3" i="22"/>
  <c r="C7" i="20"/>
  <c r="C7" i="28"/>
  <c r="C7" i="27"/>
  <c r="C7" i="26"/>
  <c r="C7" i="23"/>
  <c r="C7" i="22"/>
  <c r="C17" i="20"/>
  <c r="C17" i="28"/>
  <c r="C17" i="27"/>
  <c r="C17" i="26"/>
  <c r="C17" i="23"/>
  <c r="C17" i="22"/>
  <c r="C23" i="20"/>
  <c r="C23" i="28"/>
  <c r="C23" i="27"/>
  <c r="C23" i="26"/>
  <c r="C23" i="23"/>
  <c r="C23" i="22"/>
  <c r="C31" i="20"/>
  <c r="C31" i="28"/>
  <c r="C31" i="27"/>
  <c r="C31" i="26"/>
  <c r="C31" i="23"/>
  <c r="C31" i="22"/>
  <c r="C43" i="20"/>
  <c r="C43" i="28"/>
  <c r="C43" i="27"/>
  <c r="C43" i="26"/>
  <c r="C43" i="23"/>
  <c r="C43" i="22"/>
  <c r="C73" i="20"/>
  <c r="C73" i="28"/>
  <c r="C73" i="27"/>
  <c r="C73" i="26"/>
  <c r="C73" i="23"/>
  <c r="C73" i="22"/>
  <c r="C96" i="20"/>
  <c r="C96" i="28"/>
  <c r="C96" i="27"/>
  <c r="C96" i="26"/>
  <c r="C96" i="23"/>
  <c r="C96" i="22"/>
  <c r="C107" i="20"/>
  <c r="C107" i="28"/>
  <c r="C107" i="27"/>
  <c r="C107" i="26"/>
  <c r="C107" i="23"/>
  <c r="C107" i="22"/>
  <c r="C77" i="20"/>
  <c r="C77" i="28"/>
  <c r="C77" i="27"/>
  <c r="C77" i="26"/>
  <c r="C77" i="22"/>
  <c r="C77" i="23"/>
  <c r="C85" i="20"/>
  <c r="C85" i="28"/>
  <c r="C85" i="27"/>
  <c r="C85" i="26"/>
  <c r="C85" i="23"/>
  <c r="C85" i="22"/>
  <c r="C93" i="20"/>
  <c r="C93" i="28"/>
  <c r="C93" i="27"/>
  <c r="C93" i="26"/>
  <c r="C93" i="23"/>
  <c r="C93" i="22"/>
  <c r="C101" i="20"/>
  <c r="C101" i="28"/>
  <c r="C101" i="27"/>
  <c r="C101" i="26"/>
  <c r="C101" i="23"/>
  <c r="C101" i="22"/>
  <c r="C99" i="20"/>
  <c r="C99" i="28"/>
  <c r="C99" i="27"/>
  <c r="C99" i="26"/>
  <c r="C99" i="23"/>
  <c r="C99" i="22"/>
  <c r="C13" i="20"/>
  <c r="C13" i="28"/>
  <c r="C13" i="27"/>
  <c r="C13" i="26"/>
  <c r="C13" i="23"/>
  <c r="C13" i="22"/>
  <c r="C21" i="20"/>
  <c r="C21" i="28"/>
  <c r="C21" i="27"/>
  <c r="C21" i="26"/>
  <c r="C21" i="23"/>
  <c r="C21" i="22"/>
  <c r="C37" i="20"/>
  <c r="C37" i="28"/>
  <c r="C37" i="27"/>
  <c r="C37" i="26"/>
  <c r="C37" i="23"/>
  <c r="C37" i="22"/>
  <c r="C47" i="20"/>
  <c r="C47" i="28"/>
  <c r="C47" i="27"/>
  <c r="C47" i="26"/>
  <c r="C47" i="23"/>
  <c r="C47" i="22"/>
  <c r="C57" i="20"/>
  <c r="C57" i="28"/>
  <c r="C57" i="27"/>
  <c r="C57" i="26"/>
  <c r="C57" i="23"/>
  <c r="C57" i="22"/>
  <c r="C67" i="20"/>
  <c r="C67" i="28"/>
  <c r="C67" i="27"/>
  <c r="C67" i="26"/>
  <c r="C67" i="23"/>
  <c r="C67" i="22"/>
  <c r="C80" i="20"/>
  <c r="C80" i="28"/>
  <c r="C80" i="27"/>
  <c r="C80" i="26"/>
  <c r="C80" i="23"/>
  <c r="C80" i="22"/>
  <c r="C92" i="20"/>
  <c r="C92" i="28"/>
  <c r="C92" i="27"/>
  <c r="C92" i="26"/>
  <c r="C92" i="23"/>
  <c r="C92" i="22"/>
  <c r="C6" i="20"/>
  <c r="C6" i="28"/>
  <c r="C6" i="27"/>
  <c r="C6" i="26"/>
  <c r="C6" i="23"/>
  <c r="C6" i="22"/>
  <c r="C14" i="20"/>
  <c r="C14" i="28"/>
  <c r="C14" i="27"/>
  <c r="C14" i="26"/>
  <c r="C14" i="23"/>
  <c r="C14" i="22"/>
  <c r="C22" i="20"/>
  <c r="C22" i="28"/>
  <c r="C22" i="27"/>
  <c r="C22" i="26"/>
  <c r="C22" i="23"/>
  <c r="C22" i="22"/>
  <c r="C30" i="20"/>
  <c r="C30" i="28"/>
  <c r="C30" i="27"/>
  <c r="C30" i="26"/>
  <c r="C30" i="23"/>
  <c r="C30" i="22"/>
  <c r="C38" i="20"/>
  <c r="C38" i="28"/>
  <c r="C38" i="27"/>
  <c r="C38" i="26"/>
  <c r="C38" i="23"/>
  <c r="C38" i="22"/>
  <c r="C46" i="20"/>
  <c r="C46" i="28"/>
  <c r="C46" i="27"/>
  <c r="C46" i="26"/>
  <c r="C46" i="22"/>
  <c r="C46" i="23"/>
  <c r="C54" i="20"/>
  <c r="C54" i="28"/>
  <c r="C54" i="27"/>
  <c r="C54" i="26"/>
  <c r="C54" i="23"/>
  <c r="C54" i="22"/>
  <c r="C55" i="20"/>
  <c r="C55" i="28"/>
  <c r="C55" i="27"/>
  <c r="C55" i="26"/>
  <c r="C55" i="23"/>
  <c r="C55" i="22"/>
  <c r="C4" i="20"/>
  <c r="C4" i="28"/>
  <c r="C4" i="27"/>
  <c r="C4" i="26"/>
  <c r="C4" i="22"/>
  <c r="C4" i="23"/>
  <c r="C12" i="20"/>
  <c r="C12" i="28"/>
  <c r="C12" i="27"/>
  <c r="C12" i="26"/>
  <c r="C12" i="23"/>
  <c r="C12" i="22"/>
  <c r="C20" i="20"/>
  <c r="C20" i="28"/>
  <c r="C20" i="27"/>
  <c r="C20" i="26"/>
  <c r="C20" i="23"/>
  <c r="C20" i="22"/>
  <c r="C28" i="20"/>
  <c r="C28" i="28"/>
  <c r="C28" i="27"/>
  <c r="C28" i="26"/>
  <c r="C28" i="23"/>
  <c r="C28" i="22"/>
  <c r="C36" i="20"/>
  <c r="C36" i="28"/>
  <c r="C36" i="27"/>
  <c r="C36" i="26"/>
  <c r="C36" i="22"/>
  <c r="C36" i="23"/>
  <c r="C44" i="20"/>
  <c r="C44" i="28"/>
  <c r="C44" i="27"/>
  <c r="C44" i="26"/>
  <c r="C44" i="23"/>
  <c r="C44" i="22"/>
  <c r="C52" i="20"/>
  <c r="C52" i="28"/>
  <c r="C52" i="27"/>
  <c r="C52" i="26"/>
  <c r="C52" i="22"/>
  <c r="C52" i="23"/>
  <c r="C58" i="20"/>
  <c r="C58" i="28"/>
  <c r="C58" i="27"/>
  <c r="C58" i="26"/>
  <c r="C58" i="23"/>
  <c r="C58" i="22"/>
  <c r="C62" i="20"/>
  <c r="C62" i="28"/>
  <c r="C62" i="27"/>
  <c r="C62" i="26"/>
  <c r="C62" i="23"/>
  <c r="C62" i="22"/>
  <c r="C66" i="20"/>
  <c r="C66" i="28"/>
  <c r="C66" i="27"/>
  <c r="C66" i="26"/>
  <c r="C66" i="23"/>
  <c r="C66" i="22"/>
  <c r="C70" i="20"/>
  <c r="C70" i="28"/>
  <c r="C70" i="27"/>
  <c r="C70" i="26"/>
  <c r="C70" i="23"/>
  <c r="C70" i="22"/>
  <c r="C74" i="20"/>
  <c r="C74" i="28"/>
  <c r="C74" i="27"/>
  <c r="C74" i="26"/>
  <c r="C74" i="23"/>
  <c r="C74" i="22"/>
  <c r="C82" i="20"/>
  <c r="C82" i="28"/>
  <c r="C82" i="27"/>
  <c r="C82" i="26"/>
  <c r="C82" i="23"/>
  <c r="C82" i="22"/>
  <c r="C90" i="20"/>
  <c r="C90" i="28"/>
  <c r="C90" i="27"/>
  <c r="C90" i="26"/>
  <c r="C90" i="23"/>
  <c r="C90" i="22"/>
  <c r="C98" i="20"/>
  <c r="C98" i="28"/>
  <c r="C98" i="27"/>
  <c r="C98" i="26"/>
  <c r="C98" i="22"/>
  <c r="C98" i="23"/>
  <c r="C104" i="20"/>
  <c r="C104" i="27"/>
  <c r="C104" i="28"/>
  <c r="C104" i="26"/>
  <c r="C104" i="23"/>
  <c r="C104" i="22"/>
  <c r="C108" i="20"/>
  <c r="C108" i="28"/>
  <c r="C108" i="27"/>
  <c r="C108" i="26"/>
  <c r="C108" i="23"/>
  <c r="C108" i="22"/>
  <c r="C75" i="20"/>
  <c r="C75" i="28"/>
  <c r="C75" i="27"/>
  <c r="C75" i="26"/>
  <c r="C75" i="23"/>
  <c r="C75" i="22"/>
  <c r="C83" i="20"/>
  <c r="C83" i="28"/>
  <c r="C83" i="27"/>
  <c r="C83" i="26"/>
  <c r="C83" i="23"/>
  <c r="C83" i="22"/>
  <c r="C9" i="20"/>
  <c r="C9" i="28"/>
  <c r="C9" i="27"/>
  <c r="C9" i="26"/>
  <c r="C9" i="23"/>
  <c r="C9" i="22"/>
  <c r="C35" i="20"/>
  <c r="C35" i="28"/>
  <c r="C35" i="27"/>
  <c r="C35" i="26"/>
  <c r="C35" i="23"/>
  <c r="C35" i="22"/>
  <c r="C45" i="20"/>
  <c r="C45" i="28"/>
  <c r="C45" i="27"/>
  <c r="C45" i="26"/>
  <c r="C45" i="23"/>
  <c r="C45" i="22"/>
  <c r="C59" i="20"/>
  <c r="C59" i="28"/>
  <c r="C59" i="27"/>
  <c r="C59" i="26"/>
  <c r="C59" i="23"/>
  <c r="C59" i="22"/>
  <c r="C63" i="20"/>
  <c r="C63" i="28"/>
  <c r="C63" i="27"/>
  <c r="C63" i="26"/>
  <c r="C63" i="23"/>
  <c r="C63" i="22"/>
  <c r="C103" i="20"/>
  <c r="C103" i="28"/>
  <c r="C103" i="27"/>
  <c r="C103" i="26"/>
  <c r="C103" i="23"/>
  <c r="C103" i="22"/>
  <c r="C109" i="20"/>
  <c r="C109" i="28"/>
  <c r="C109" i="27"/>
  <c r="C109" i="26"/>
  <c r="C109" i="23"/>
  <c r="C109" i="22"/>
  <c r="C91" i="20"/>
  <c r="C91" i="28"/>
  <c r="C91" i="27"/>
  <c r="C91" i="26"/>
  <c r="C91" i="23"/>
  <c r="C91" i="22"/>
  <c r="C5" i="20"/>
  <c r="C5" i="28"/>
  <c r="C5" i="27"/>
  <c r="C5" i="26"/>
  <c r="C5" i="22"/>
  <c r="C5" i="23"/>
  <c r="C11" i="20"/>
  <c r="C11" i="28"/>
  <c r="C11" i="27"/>
  <c r="C11" i="26"/>
  <c r="C11" i="23"/>
  <c r="C11" i="22"/>
  <c r="C19" i="20"/>
  <c r="C19" i="28"/>
  <c r="C19" i="27"/>
  <c r="C19" i="26"/>
  <c r="C19" i="23"/>
  <c r="C19" i="22"/>
  <c r="C29" i="20"/>
  <c r="C29" i="28"/>
  <c r="C29" i="27"/>
  <c r="C29" i="26"/>
  <c r="C29" i="23"/>
  <c r="C29" i="22"/>
  <c r="C33" i="20"/>
  <c r="C33" i="28"/>
  <c r="C33" i="27"/>
  <c r="C33" i="26"/>
  <c r="C33" i="23"/>
  <c r="C33" i="22"/>
  <c r="C49" i="20"/>
  <c r="C49" i="28"/>
  <c r="C49" i="27"/>
  <c r="C49" i="26"/>
  <c r="C49" i="22"/>
  <c r="C49" i="23"/>
  <c r="C71" i="20"/>
  <c r="C71" i="28"/>
  <c r="C71" i="27"/>
  <c r="C71" i="26"/>
  <c r="C71" i="23"/>
  <c r="C71" i="22"/>
  <c r="C84" i="20"/>
  <c r="C84" i="28"/>
  <c r="C84" i="27"/>
  <c r="C84" i="26"/>
  <c r="C84" i="23"/>
  <c r="C84" i="22"/>
  <c r="C100" i="20"/>
  <c r="C100" i="28"/>
  <c r="C100" i="27"/>
  <c r="C100" i="26"/>
  <c r="C100" i="23"/>
  <c r="C100" i="22"/>
  <c r="C113" i="20"/>
  <c r="C113" i="28"/>
  <c r="C113" i="27"/>
  <c r="C113" i="26"/>
  <c r="C113" i="23"/>
  <c r="C113" i="22"/>
  <c r="C117" i="20"/>
  <c r="C117" i="28"/>
  <c r="C117" i="27"/>
  <c r="C117" i="26"/>
  <c r="C117" i="23"/>
  <c r="C117" i="22"/>
  <c r="C81" i="20"/>
  <c r="C81" i="28"/>
  <c r="C81" i="27"/>
  <c r="C81" i="26"/>
  <c r="C81" i="23"/>
  <c r="C81" i="22"/>
  <c r="C89" i="20"/>
  <c r="C89" i="28"/>
  <c r="C89" i="27"/>
  <c r="C89" i="26"/>
  <c r="C89" i="23"/>
  <c r="C89" i="22"/>
  <c r="C97" i="20"/>
  <c r="C97" i="28"/>
  <c r="C97" i="27"/>
  <c r="C97" i="26"/>
  <c r="C97" i="23"/>
  <c r="C97" i="22"/>
  <c r="C87" i="20"/>
  <c r="C87" i="28"/>
  <c r="C87" i="27"/>
  <c r="C87" i="26"/>
  <c r="C87" i="22"/>
  <c r="C87" i="23"/>
  <c r="C27" i="20"/>
  <c r="C27" i="28"/>
  <c r="C27" i="27"/>
  <c r="C27" i="26"/>
  <c r="C27" i="23"/>
  <c r="C27" i="22"/>
  <c r="C41" i="20"/>
  <c r="C41" i="28"/>
  <c r="C41" i="27"/>
  <c r="C41" i="26"/>
  <c r="C41" i="23"/>
  <c r="C41" i="22"/>
  <c r="C51" i="20"/>
  <c r="C51" i="28"/>
  <c r="C51" i="27"/>
  <c r="C51" i="26"/>
  <c r="C51" i="23"/>
  <c r="C51" i="22"/>
  <c r="C65" i="20"/>
  <c r="C65" i="28"/>
  <c r="C65" i="27"/>
  <c r="C65" i="26"/>
  <c r="C65" i="23"/>
  <c r="C65" i="22"/>
  <c r="C69" i="20"/>
  <c r="C69" i="28"/>
  <c r="C69" i="27"/>
  <c r="C69" i="26"/>
  <c r="C69" i="23"/>
  <c r="C69" i="22"/>
  <c r="C88" i="20"/>
  <c r="C88" i="28"/>
  <c r="C88" i="27"/>
  <c r="C88" i="26"/>
  <c r="C88" i="23"/>
  <c r="C88" i="22"/>
  <c r="C2" i="20"/>
  <c r="C2" i="28"/>
  <c r="C2" i="27"/>
  <c r="C2" i="26"/>
  <c r="C2" i="22"/>
  <c r="C2" i="23"/>
  <c r="C10" i="20"/>
  <c r="C10" i="28"/>
  <c r="C10" i="27"/>
  <c r="C10" i="26"/>
  <c r="C10" i="22"/>
  <c r="C10" i="23"/>
  <c r="C18" i="20"/>
  <c r="C18" i="28"/>
  <c r="C18" i="27"/>
  <c r="C18" i="26"/>
  <c r="C18" i="22"/>
  <c r="C18" i="23"/>
  <c r="C26" i="20"/>
  <c r="C26" i="28"/>
  <c r="C26" i="27"/>
  <c r="C26" i="26"/>
  <c r="C26" i="23"/>
  <c r="C26" i="22"/>
  <c r="C34" i="20"/>
  <c r="C34" i="28"/>
  <c r="C34" i="27"/>
  <c r="C34" i="26"/>
  <c r="C34" i="23"/>
  <c r="C34" i="22"/>
  <c r="C42" i="20"/>
  <c r="C42" i="28"/>
  <c r="C42" i="27"/>
  <c r="C42" i="26"/>
  <c r="C42" i="23"/>
  <c r="C42" i="22"/>
  <c r="C50" i="20"/>
  <c r="C50" i="28"/>
  <c r="C50" i="27"/>
  <c r="C50" i="26"/>
  <c r="C50" i="23"/>
  <c r="C50" i="22"/>
  <c r="BQ72" i="16"/>
  <c r="F13" i="26" s="1"/>
  <c r="AR87" i="15"/>
  <c r="G87" i="33" s="1"/>
  <c r="P87" i="33" s="1"/>
  <c r="G39" i="20"/>
  <c r="P39" i="20" s="1"/>
  <c r="AR105" i="15"/>
  <c r="G105" i="33" s="1"/>
  <c r="P105" i="33" s="1"/>
  <c r="G57" i="20"/>
  <c r="P57" i="20" s="1"/>
  <c r="AR104" i="15"/>
  <c r="G104" i="33" s="1"/>
  <c r="P104" i="33" s="1"/>
  <c r="G56" i="20"/>
  <c r="P56" i="20" s="1"/>
  <c r="AR108" i="15"/>
  <c r="G108" i="33" s="1"/>
  <c r="P108" i="33" s="1"/>
  <c r="G60" i="20"/>
  <c r="P60" i="20" s="1"/>
  <c r="AR103" i="15"/>
  <c r="G103" i="33" s="1"/>
  <c r="P103" i="33" s="1"/>
  <c r="G55" i="20"/>
  <c r="P55" i="20" s="1"/>
  <c r="AR102" i="15"/>
  <c r="G102" i="33" s="1"/>
  <c r="P102" i="33" s="1"/>
  <c r="G54" i="20"/>
  <c r="P54" i="20" s="1"/>
  <c r="AR67" i="15"/>
  <c r="G67" i="33" s="1"/>
  <c r="P67" i="33" s="1"/>
  <c r="G19" i="20"/>
  <c r="P19" i="20" s="1"/>
  <c r="AR71" i="15"/>
  <c r="G23" i="20"/>
  <c r="P23" i="20" s="1"/>
  <c r="AR98" i="15"/>
  <c r="G98" i="33" s="1"/>
  <c r="P98" i="33" s="1"/>
  <c r="G50" i="20"/>
  <c r="P50" i="20" s="1"/>
  <c r="AR110" i="15"/>
  <c r="G110" i="33" s="1"/>
  <c r="P110" i="33" s="1"/>
  <c r="AR106" i="15"/>
  <c r="G106" i="33" s="1"/>
  <c r="P106" i="33" s="1"/>
  <c r="G58" i="20"/>
  <c r="P58" i="20" s="1"/>
  <c r="AR109" i="15"/>
  <c r="G109" i="33" s="1"/>
  <c r="P109" i="33" s="1"/>
  <c r="G61" i="20"/>
  <c r="P61" i="20" s="1"/>
  <c r="AR101" i="15"/>
  <c r="G101" i="33" s="1"/>
  <c r="P101" i="33" s="1"/>
  <c r="G53" i="20"/>
  <c r="P53" i="20" s="1"/>
  <c r="AR100" i="15"/>
  <c r="G100" i="33" s="1"/>
  <c r="P100" i="33" s="1"/>
  <c r="G52" i="20"/>
  <c r="P52" i="20" s="1"/>
  <c r="AR107" i="15"/>
  <c r="G107" i="33" s="1"/>
  <c r="P107" i="33" s="1"/>
  <c r="G59" i="20"/>
  <c r="P59" i="20" s="1"/>
  <c r="BC71" i="16"/>
  <c r="F12" i="28" s="1"/>
  <c r="AR35" i="15"/>
  <c r="G35" i="33" s="1"/>
  <c r="P35" i="33" s="1"/>
  <c r="BG34" i="15"/>
  <c r="BI22" i="15"/>
  <c r="BG37" i="15"/>
  <c r="BI25" i="15"/>
  <c r="BG29" i="15"/>
  <c r="BI17" i="15"/>
  <c r="BG45" i="15"/>
  <c r="BI33" i="15"/>
  <c r="AR31" i="15"/>
  <c r="G31" i="33" s="1"/>
  <c r="P31" i="33" s="1"/>
  <c r="BG30" i="15"/>
  <c r="BI18" i="15"/>
  <c r="BC72" i="16"/>
  <c r="F13" i="28" s="1"/>
  <c r="AR65" i="15"/>
  <c r="G65" i="33" s="1"/>
  <c r="P65" i="33" s="1"/>
  <c r="AR29" i="15"/>
  <c r="G29" i="33" s="1"/>
  <c r="P29" i="33" s="1"/>
  <c r="AR69" i="15"/>
  <c r="AR33" i="15"/>
  <c r="G33" i="33" s="1"/>
  <c r="P33" i="33" s="1"/>
  <c r="AR64" i="15"/>
  <c r="G64" i="33" s="1"/>
  <c r="P64" i="33" s="1"/>
  <c r="AR28" i="15"/>
  <c r="G28" i="33" s="1"/>
  <c r="P28" i="33" s="1"/>
  <c r="AR72" i="15"/>
  <c r="AR36" i="15"/>
  <c r="G36" i="33" s="1"/>
  <c r="P36" i="33" s="1"/>
  <c r="AR66" i="15"/>
  <c r="G66" i="33" s="1"/>
  <c r="P66" i="33" s="1"/>
  <c r="AR30" i="15"/>
  <c r="G30" i="33" s="1"/>
  <c r="P30" i="33" s="1"/>
  <c r="AR73" i="15"/>
  <c r="AR37" i="15"/>
  <c r="G37" i="33" s="1"/>
  <c r="P37" i="33" s="1"/>
  <c r="AR68" i="15"/>
  <c r="G68" i="33" s="1"/>
  <c r="P68" i="33" s="1"/>
  <c r="AR32" i="15"/>
  <c r="G32" i="33" s="1"/>
  <c r="P32" i="33" s="1"/>
  <c r="AR74" i="15"/>
  <c r="G74" i="33" s="1"/>
  <c r="P74" i="33" s="1"/>
  <c r="AR38" i="15"/>
  <c r="G38" i="33" s="1"/>
  <c r="P38" i="33" s="1"/>
  <c r="AR70" i="15"/>
  <c r="AR34" i="15"/>
  <c r="G34" i="33" s="1"/>
  <c r="P34" i="33" s="1"/>
  <c r="CS72" i="16"/>
  <c r="DD8" i="16"/>
  <c r="AL8" i="16"/>
  <c r="AZ8" i="16"/>
  <c r="BB61" i="16"/>
  <c r="BM28" i="16"/>
  <c r="BC61" i="16"/>
  <c r="F2" i="28" s="1"/>
  <c r="O2" i="28" s="1"/>
  <c r="CP8" i="16"/>
  <c r="CB8" i="16"/>
  <c r="CB9" i="16" s="1"/>
  <c r="CB10" i="16" s="1"/>
  <c r="CB11" i="16" s="1"/>
  <c r="CB12" i="16" s="1"/>
  <c r="CB13" i="16" s="1"/>
  <c r="CB14" i="16" s="1"/>
  <c r="CB15" i="16" s="1"/>
  <c r="CB16" i="16" s="1"/>
  <c r="CB17" i="16" s="1"/>
  <c r="CB18" i="16" s="1"/>
  <c r="CB19" i="16" s="1"/>
  <c r="CB20" i="16" s="1"/>
  <c r="CB21" i="16" s="1"/>
  <c r="CB22" i="16" s="1"/>
  <c r="CB23" i="16" s="1"/>
  <c r="BP53" i="16" l="1"/>
  <c r="BQ53" i="16" s="1"/>
  <c r="BR53" i="16" s="1"/>
  <c r="BS53" i="16" s="1"/>
  <c r="BT53" i="16" s="1"/>
  <c r="BU53" i="16" s="1"/>
  <c r="BV53" i="16" s="1"/>
  <c r="BW53" i="16" s="1"/>
  <c r="BX53" i="16" s="1"/>
  <c r="BY53" i="16" s="1"/>
  <c r="BZ53" i="16" s="1"/>
  <c r="BV72" i="16" s="1"/>
  <c r="BL53" i="16"/>
  <c r="BH72" i="16" s="1"/>
  <c r="BH71" i="16"/>
  <c r="Y53" i="16"/>
  <c r="Z53" i="16" s="1"/>
  <c r="N119" i="28"/>
  <c r="E131" i="28"/>
  <c r="N121" i="28"/>
  <c r="E133" i="28"/>
  <c r="N120" i="28"/>
  <c r="E132" i="28"/>
  <c r="N118" i="28"/>
  <c r="E130" i="28"/>
  <c r="Q75" i="22"/>
  <c r="Q52" i="22"/>
  <c r="K115" i="28"/>
  <c r="T115" i="28" s="1"/>
  <c r="K115" i="33"/>
  <c r="T115" i="33" s="1"/>
  <c r="V115" i="33" s="1"/>
  <c r="K115" i="23"/>
  <c r="T115" i="23" s="1"/>
  <c r="K111" i="28"/>
  <c r="T111" i="28" s="1"/>
  <c r="K111" i="33"/>
  <c r="T111" i="33" s="1"/>
  <c r="V111" i="33" s="1"/>
  <c r="K111" i="23"/>
  <c r="T111" i="23" s="1"/>
  <c r="K110" i="28"/>
  <c r="T110" i="28" s="1"/>
  <c r="K110" i="33"/>
  <c r="T110" i="33" s="1"/>
  <c r="V110" i="33" s="1"/>
  <c r="K110" i="23"/>
  <c r="T110" i="23" s="1"/>
  <c r="K116" i="28"/>
  <c r="T116" i="28" s="1"/>
  <c r="K116" i="33"/>
  <c r="T116" i="33" s="1"/>
  <c r="V116" i="33" s="1"/>
  <c r="K116" i="23"/>
  <c r="T116" i="23" s="1"/>
  <c r="K112" i="28"/>
  <c r="T112" i="28" s="1"/>
  <c r="K112" i="33"/>
  <c r="T112" i="33" s="1"/>
  <c r="V112" i="33" s="1"/>
  <c r="K112" i="23"/>
  <c r="T112" i="23" s="1"/>
  <c r="K114" i="28"/>
  <c r="T114" i="28" s="1"/>
  <c r="K114" i="33"/>
  <c r="T114" i="33" s="1"/>
  <c r="V114" i="33" s="1"/>
  <c r="K114" i="23"/>
  <c r="T114" i="23" s="1"/>
  <c r="K113" i="28"/>
  <c r="T113" i="28" s="1"/>
  <c r="K113" i="33"/>
  <c r="T113" i="33" s="1"/>
  <c r="V113" i="33" s="1"/>
  <c r="K113" i="23"/>
  <c r="T113" i="23" s="1"/>
  <c r="U26" i="23"/>
  <c r="U27" i="23"/>
  <c r="V27" i="23" s="1"/>
  <c r="W27" i="23" s="1"/>
  <c r="AR120" i="15"/>
  <c r="G72" i="33"/>
  <c r="P72" i="33" s="1"/>
  <c r="AR117" i="15"/>
  <c r="G117" i="33" s="1"/>
  <c r="P117" i="33" s="1"/>
  <c r="G69" i="33"/>
  <c r="P69" i="33" s="1"/>
  <c r="AR119" i="15"/>
  <c r="G71" i="33"/>
  <c r="P71" i="33" s="1"/>
  <c r="I46" i="28"/>
  <c r="R46" i="28" s="1"/>
  <c r="I46" i="33"/>
  <c r="R46" i="33" s="1"/>
  <c r="I47" i="33"/>
  <c r="R47" i="33" s="1"/>
  <c r="I47" i="28"/>
  <c r="R47" i="28" s="1"/>
  <c r="AR121" i="15"/>
  <c r="G73" i="33"/>
  <c r="P73" i="33" s="1"/>
  <c r="Q111" i="22"/>
  <c r="Q16" i="22"/>
  <c r="G62" i="27"/>
  <c r="N62" i="27" s="1"/>
  <c r="I40" i="28"/>
  <c r="R40" i="28" s="1"/>
  <c r="I40" i="33"/>
  <c r="R40" i="33" s="1"/>
  <c r="I39" i="33"/>
  <c r="R39" i="33" s="1"/>
  <c r="I39" i="28"/>
  <c r="R39" i="28" s="1"/>
  <c r="I45" i="33"/>
  <c r="R45" i="33" s="1"/>
  <c r="I45" i="28"/>
  <c r="R45" i="28" s="1"/>
  <c r="I42" i="28"/>
  <c r="R42" i="28" s="1"/>
  <c r="I42" i="33"/>
  <c r="R42" i="33" s="1"/>
  <c r="AR118" i="15"/>
  <c r="G70" i="33"/>
  <c r="P70" i="33" s="1"/>
  <c r="I44" i="28"/>
  <c r="R44" i="28" s="1"/>
  <c r="I44" i="33"/>
  <c r="R44" i="33" s="1"/>
  <c r="I48" i="28"/>
  <c r="R48" i="28" s="1"/>
  <c r="I48" i="33"/>
  <c r="R48" i="33" s="1"/>
  <c r="I49" i="33"/>
  <c r="R49" i="33" s="1"/>
  <c r="I49" i="28"/>
  <c r="R49" i="28" s="1"/>
  <c r="Q56" i="22"/>
  <c r="G62" i="26"/>
  <c r="P62" i="26" s="1"/>
  <c r="I41" i="33"/>
  <c r="R41" i="33" s="1"/>
  <c r="I41" i="28"/>
  <c r="R41" i="28" s="1"/>
  <c r="G62" i="20"/>
  <c r="P62" i="20" s="1"/>
  <c r="Q19" i="22"/>
  <c r="G62" i="22"/>
  <c r="N62" i="22" s="1"/>
  <c r="Q62" i="22" s="1"/>
  <c r="G62" i="28"/>
  <c r="P62" i="28" s="1"/>
  <c r="I38" i="28"/>
  <c r="R38" i="28" s="1"/>
  <c r="I38" i="33"/>
  <c r="R38" i="33" s="1"/>
  <c r="I43" i="33"/>
  <c r="R43" i="33" s="1"/>
  <c r="I43" i="28"/>
  <c r="R43" i="28" s="1"/>
  <c r="Q24" i="22"/>
  <c r="Q59" i="22"/>
  <c r="Q39" i="22"/>
  <c r="Q20" i="22"/>
  <c r="Q14" i="22"/>
  <c r="Q50" i="22"/>
  <c r="Q60" i="22"/>
  <c r="Q23" i="22"/>
  <c r="Q26" i="22"/>
  <c r="Q99" i="22"/>
  <c r="Q21" i="22"/>
  <c r="G159" i="28"/>
  <c r="P159" i="28" s="1"/>
  <c r="P111" i="28"/>
  <c r="G147" i="28"/>
  <c r="P147" i="28" s="1"/>
  <c r="P99" i="28"/>
  <c r="P111" i="27"/>
  <c r="N99" i="27"/>
  <c r="G147" i="27"/>
  <c r="N147" i="27" s="1"/>
  <c r="P116" i="27"/>
  <c r="P107" i="27"/>
  <c r="P110" i="27"/>
  <c r="P127" i="27"/>
  <c r="I139" i="27"/>
  <c r="N111" i="27"/>
  <c r="G159" i="27"/>
  <c r="N159" i="27" s="1"/>
  <c r="P108" i="27"/>
  <c r="P112" i="27"/>
  <c r="P99" i="26"/>
  <c r="G147" i="26"/>
  <c r="P147" i="26" s="1"/>
  <c r="P111" i="26"/>
  <c r="G159" i="26"/>
  <c r="P159" i="26" s="1"/>
  <c r="V26" i="23"/>
  <c r="W26" i="23" s="1"/>
  <c r="P22" i="23"/>
  <c r="P60" i="23"/>
  <c r="P62" i="23"/>
  <c r="BF52" i="15"/>
  <c r="I40" i="23"/>
  <c r="R40" i="23" s="1"/>
  <c r="BF55" i="15"/>
  <c r="I43" i="23"/>
  <c r="R43" i="23" s="1"/>
  <c r="P25" i="23"/>
  <c r="P59" i="23"/>
  <c r="P52" i="23"/>
  <c r="P53" i="23"/>
  <c r="P61" i="23"/>
  <c r="BF56" i="15"/>
  <c r="I44" i="23"/>
  <c r="R44" i="23" s="1"/>
  <c r="BF60" i="15"/>
  <c r="I48" i="23"/>
  <c r="R48" i="23" s="1"/>
  <c r="BF61" i="15"/>
  <c r="I49" i="23"/>
  <c r="R49" i="23" s="1"/>
  <c r="I18" i="27"/>
  <c r="P18" i="27" s="1"/>
  <c r="I18" i="22"/>
  <c r="P18" i="22" s="1"/>
  <c r="Q18" i="22" s="1"/>
  <c r="P21" i="23"/>
  <c r="P24" i="23"/>
  <c r="P57" i="23"/>
  <c r="P39" i="23"/>
  <c r="P58" i="23"/>
  <c r="P99" i="23"/>
  <c r="BF53" i="15"/>
  <c r="I41" i="23"/>
  <c r="R41" i="23" s="1"/>
  <c r="BF59" i="15"/>
  <c r="I47" i="23"/>
  <c r="R47" i="23" s="1"/>
  <c r="P16" i="23"/>
  <c r="P18" i="23"/>
  <c r="BF58" i="15"/>
  <c r="I46" i="23"/>
  <c r="R46" i="23" s="1"/>
  <c r="I33" i="27"/>
  <c r="P33" i="27" s="1"/>
  <c r="I33" i="22"/>
  <c r="P33" i="22" s="1"/>
  <c r="I25" i="27"/>
  <c r="P25" i="27" s="1"/>
  <c r="I25" i="22"/>
  <c r="P25" i="22" s="1"/>
  <c r="Q25" i="22" s="1"/>
  <c r="P56" i="23"/>
  <c r="I17" i="27"/>
  <c r="P17" i="27" s="1"/>
  <c r="I17" i="22"/>
  <c r="P17" i="22" s="1"/>
  <c r="Q17" i="22" s="1"/>
  <c r="I22" i="27"/>
  <c r="P22" i="27" s="1"/>
  <c r="I22" i="22"/>
  <c r="P22" i="22" s="1"/>
  <c r="Q22" i="22" s="1"/>
  <c r="P14" i="23"/>
  <c r="P19" i="23"/>
  <c r="P20" i="23"/>
  <c r="P17" i="23"/>
  <c r="BF50" i="15"/>
  <c r="I38" i="23"/>
  <c r="R38" i="23" s="1"/>
  <c r="BF51" i="15"/>
  <c r="I39" i="23"/>
  <c r="R39" i="23" s="1"/>
  <c r="BF57" i="15"/>
  <c r="I45" i="23"/>
  <c r="R45" i="23" s="1"/>
  <c r="BF54" i="15"/>
  <c r="I42" i="23"/>
  <c r="R42" i="23" s="1"/>
  <c r="V23" i="23"/>
  <c r="W23" i="23" s="1"/>
  <c r="F144" i="17"/>
  <c r="DR26" i="16"/>
  <c r="DS26" i="16" s="1"/>
  <c r="DT26" i="16" s="1"/>
  <c r="X26" i="16"/>
  <c r="CB53" i="16"/>
  <c r="CC53" i="16" s="1"/>
  <c r="CD53" i="16" s="1"/>
  <c r="CE53" i="16" s="1"/>
  <c r="CF53" i="16" s="1"/>
  <c r="CG53" i="16" s="1"/>
  <c r="CH53" i="16" s="1"/>
  <c r="CI53" i="16" s="1"/>
  <c r="CJ53" i="16" s="1"/>
  <c r="CK53" i="16" s="1"/>
  <c r="CL53" i="16" s="1"/>
  <c r="CM53" i="16" s="1"/>
  <c r="CN53" i="16" s="1"/>
  <c r="CP53" i="16"/>
  <c r="CQ53" i="16" s="1"/>
  <c r="CR53" i="16" s="1"/>
  <c r="CS53" i="16" s="1"/>
  <c r="CT53" i="16" s="1"/>
  <c r="CU53" i="16" s="1"/>
  <c r="CV53" i="16" s="1"/>
  <c r="CW53" i="16" s="1"/>
  <c r="CX53" i="16" s="1"/>
  <c r="CY53" i="16" s="1"/>
  <c r="CZ53" i="16" s="1"/>
  <c r="DA53" i="16" s="1"/>
  <c r="DB53" i="16" s="1"/>
  <c r="DD53" i="16"/>
  <c r="DE53" i="16" s="1"/>
  <c r="DF53" i="16" s="1"/>
  <c r="DG53" i="16" s="1"/>
  <c r="DH53" i="16" s="1"/>
  <c r="DI53" i="16" s="1"/>
  <c r="DJ53" i="16" s="1"/>
  <c r="DK53" i="16" s="1"/>
  <c r="DL53" i="16" s="1"/>
  <c r="DM53" i="16" s="1"/>
  <c r="DN53" i="16" s="1"/>
  <c r="DO53" i="16" s="1"/>
  <c r="DP53" i="16" s="1"/>
  <c r="AL53" i="16"/>
  <c r="AM53" i="16" s="1"/>
  <c r="AN53" i="16" s="1"/>
  <c r="AO53" i="16" s="1"/>
  <c r="AP53" i="16" s="1"/>
  <c r="BN26" i="16"/>
  <c r="BO26" i="16" s="1"/>
  <c r="BP26" i="16" s="1"/>
  <c r="BQ26" i="16" s="1"/>
  <c r="BR26" i="16" s="1"/>
  <c r="BS26" i="16" s="1"/>
  <c r="BT26" i="16" s="1"/>
  <c r="BU26" i="16" s="1"/>
  <c r="BV26" i="16" s="1"/>
  <c r="BW26" i="16" s="1"/>
  <c r="BX26" i="16" s="1"/>
  <c r="BY26" i="16" s="1"/>
  <c r="BZ26" i="16" s="1"/>
  <c r="CB24" i="16"/>
  <c r="CB25" i="16" s="1"/>
  <c r="DR53" i="16"/>
  <c r="BV61" i="16"/>
  <c r="BH65" i="16"/>
  <c r="BH66" i="16"/>
  <c r="BH64" i="16"/>
  <c r="BH61" i="16"/>
  <c r="BH63" i="16"/>
  <c r="BH70" i="16"/>
  <c r="BH68" i="16"/>
  <c r="BH67" i="16"/>
  <c r="BH69" i="16"/>
  <c r="BH62" i="16"/>
  <c r="G34" i="20"/>
  <c r="P34" i="20" s="1"/>
  <c r="G34" i="28"/>
  <c r="P34" i="28" s="1"/>
  <c r="G34" i="27"/>
  <c r="N34" i="27" s="1"/>
  <c r="G34" i="26"/>
  <c r="P34" i="26" s="1"/>
  <c r="G34" i="23"/>
  <c r="G34" i="22"/>
  <c r="N34" i="22" s="1"/>
  <c r="G32" i="20"/>
  <c r="P32" i="20" s="1"/>
  <c r="G32" i="28"/>
  <c r="P32" i="28" s="1"/>
  <c r="G32" i="27"/>
  <c r="N32" i="27" s="1"/>
  <c r="G32" i="26"/>
  <c r="P32" i="26" s="1"/>
  <c r="G32" i="23"/>
  <c r="G32" i="22"/>
  <c r="N32" i="22" s="1"/>
  <c r="Q32" i="22" s="1"/>
  <c r="G36" i="20"/>
  <c r="P36" i="20" s="1"/>
  <c r="G36" i="28"/>
  <c r="P36" i="28" s="1"/>
  <c r="G36" i="27"/>
  <c r="N36" i="27" s="1"/>
  <c r="G36" i="26"/>
  <c r="P36" i="26" s="1"/>
  <c r="G36" i="23"/>
  <c r="G36" i="22"/>
  <c r="N36" i="22" s="1"/>
  <c r="Q36" i="22" s="1"/>
  <c r="G33" i="20"/>
  <c r="P33" i="20" s="1"/>
  <c r="G33" i="28"/>
  <c r="P33" i="28" s="1"/>
  <c r="G33" i="27"/>
  <c r="N33" i="27" s="1"/>
  <c r="G33" i="26"/>
  <c r="P33" i="26" s="1"/>
  <c r="G33" i="23"/>
  <c r="G33" i="22"/>
  <c r="N33" i="22" s="1"/>
  <c r="H18" i="20"/>
  <c r="Q18" i="20" s="1"/>
  <c r="H18" i="26"/>
  <c r="G35" i="28"/>
  <c r="P35" i="28" s="1"/>
  <c r="G35" i="27"/>
  <c r="N35" i="27" s="1"/>
  <c r="G35" i="26"/>
  <c r="P35" i="26" s="1"/>
  <c r="G35" i="23"/>
  <c r="G35" i="22"/>
  <c r="N35" i="22" s="1"/>
  <c r="Q35" i="22" s="1"/>
  <c r="G101" i="20"/>
  <c r="P101" i="20" s="1"/>
  <c r="G101" i="28"/>
  <c r="G101" i="27"/>
  <c r="G101" i="26"/>
  <c r="G101" i="23"/>
  <c r="G101" i="22"/>
  <c r="N101" i="22" s="1"/>
  <c r="G106" i="20"/>
  <c r="P106" i="20" s="1"/>
  <c r="G106" i="28"/>
  <c r="G106" i="27"/>
  <c r="G106" i="26"/>
  <c r="G106" i="23"/>
  <c r="G106" i="22"/>
  <c r="N106" i="22" s="1"/>
  <c r="G98" i="20"/>
  <c r="P98" i="20" s="1"/>
  <c r="G98" i="28"/>
  <c r="G98" i="27"/>
  <c r="G98" i="26"/>
  <c r="G98" i="23"/>
  <c r="G98" i="22"/>
  <c r="N98" i="22" s="1"/>
  <c r="Q98" i="22" s="1"/>
  <c r="H139" i="26"/>
  <c r="Q139" i="26" s="1"/>
  <c r="N75" i="27"/>
  <c r="G70" i="20"/>
  <c r="P70" i="20" s="1"/>
  <c r="G70" i="28"/>
  <c r="P70" i="28" s="1"/>
  <c r="G70" i="27"/>
  <c r="G70" i="26"/>
  <c r="G70" i="23"/>
  <c r="G70" i="22"/>
  <c r="N70" i="22" s="1"/>
  <c r="G68" i="28"/>
  <c r="P68" i="28" s="1"/>
  <c r="G68" i="27"/>
  <c r="N68" i="27" s="1"/>
  <c r="G68" i="26"/>
  <c r="P68" i="26" s="1"/>
  <c r="G68" i="23"/>
  <c r="G68" i="22"/>
  <c r="N68" i="22" s="1"/>
  <c r="Q68" i="22" s="1"/>
  <c r="G72" i="20"/>
  <c r="P72" i="20" s="1"/>
  <c r="G72" i="28"/>
  <c r="P72" i="28" s="1"/>
  <c r="G72" i="27"/>
  <c r="G72" i="26"/>
  <c r="G72" i="23"/>
  <c r="G72" i="22"/>
  <c r="N72" i="22" s="1"/>
  <c r="Q72" i="22" s="1"/>
  <c r="G69" i="28"/>
  <c r="P69" i="28" s="1"/>
  <c r="G69" i="27"/>
  <c r="N69" i="27" s="1"/>
  <c r="G69" i="26"/>
  <c r="P69" i="26" s="1"/>
  <c r="G69" i="23"/>
  <c r="G69" i="22"/>
  <c r="N69" i="22" s="1"/>
  <c r="H17" i="20"/>
  <c r="Q17" i="20" s="1"/>
  <c r="H17" i="26"/>
  <c r="AR47" i="15"/>
  <c r="G67" i="28"/>
  <c r="P67" i="28" s="1"/>
  <c r="G67" i="27"/>
  <c r="N67" i="27" s="1"/>
  <c r="G67" i="26"/>
  <c r="P67" i="26" s="1"/>
  <c r="G67" i="23"/>
  <c r="G67" i="22"/>
  <c r="N67" i="22" s="1"/>
  <c r="Q67" i="22" s="1"/>
  <c r="G103" i="20"/>
  <c r="P103" i="20" s="1"/>
  <c r="G103" i="28"/>
  <c r="G103" i="27"/>
  <c r="G103" i="26"/>
  <c r="G103" i="23"/>
  <c r="G103" i="22"/>
  <c r="N103" i="22" s="1"/>
  <c r="Q103" i="22" s="1"/>
  <c r="G104" i="20"/>
  <c r="P104" i="20" s="1"/>
  <c r="G104" i="28"/>
  <c r="G104" i="27"/>
  <c r="G104" i="26"/>
  <c r="G104" i="23"/>
  <c r="G104" i="22"/>
  <c r="N104" i="22" s="1"/>
  <c r="Q104" i="22" s="1"/>
  <c r="G87" i="20"/>
  <c r="P87" i="20" s="1"/>
  <c r="G87" i="28"/>
  <c r="P87" i="28" s="1"/>
  <c r="G87" i="27"/>
  <c r="G87" i="26"/>
  <c r="G87" i="23"/>
  <c r="G87" i="22"/>
  <c r="N87" i="22" s="1"/>
  <c r="Q87" i="22" s="1"/>
  <c r="G38" i="28"/>
  <c r="P38" i="28" s="1"/>
  <c r="G38" i="27"/>
  <c r="N38" i="27" s="1"/>
  <c r="G38" i="26"/>
  <c r="P38" i="26" s="1"/>
  <c r="G38" i="23"/>
  <c r="G38" i="22"/>
  <c r="N38" i="22" s="1"/>
  <c r="Q38" i="22" s="1"/>
  <c r="G37" i="20"/>
  <c r="P37" i="20" s="1"/>
  <c r="G37" i="28"/>
  <c r="P37" i="28" s="1"/>
  <c r="G37" i="27"/>
  <c r="N37" i="27" s="1"/>
  <c r="G37" i="26"/>
  <c r="P37" i="26" s="1"/>
  <c r="G37" i="23"/>
  <c r="G37" i="22"/>
  <c r="N37" i="22" s="1"/>
  <c r="G30" i="20"/>
  <c r="P30" i="20" s="1"/>
  <c r="G30" i="28"/>
  <c r="P30" i="28" s="1"/>
  <c r="G30" i="27"/>
  <c r="N30" i="27" s="1"/>
  <c r="G30" i="26"/>
  <c r="P30" i="26" s="1"/>
  <c r="G30" i="23"/>
  <c r="G30" i="22"/>
  <c r="N30" i="22" s="1"/>
  <c r="G28" i="20"/>
  <c r="P28" i="20" s="1"/>
  <c r="G28" i="28"/>
  <c r="P28" i="28" s="1"/>
  <c r="G28" i="27"/>
  <c r="N28" i="27" s="1"/>
  <c r="G28" i="26"/>
  <c r="P28" i="26" s="1"/>
  <c r="G28" i="23"/>
  <c r="G28" i="22"/>
  <c r="N28" i="22" s="1"/>
  <c r="Q28" i="22" s="1"/>
  <c r="G29" i="20"/>
  <c r="P29" i="20" s="1"/>
  <c r="G29" i="28"/>
  <c r="P29" i="28" s="1"/>
  <c r="G29" i="27"/>
  <c r="N29" i="27" s="1"/>
  <c r="G29" i="26"/>
  <c r="P29" i="26" s="1"/>
  <c r="G29" i="23"/>
  <c r="G29" i="22"/>
  <c r="N29" i="22" s="1"/>
  <c r="G31" i="28"/>
  <c r="P31" i="28" s="1"/>
  <c r="G31" i="27"/>
  <c r="N31" i="27" s="1"/>
  <c r="G31" i="26"/>
  <c r="P31" i="26" s="1"/>
  <c r="G31" i="23"/>
  <c r="G31" i="22"/>
  <c r="N31" i="22" s="1"/>
  <c r="Q31" i="22" s="1"/>
  <c r="H22" i="20"/>
  <c r="Q22" i="20" s="1"/>
  <c r="H22" i="26"/>
  <c r="G100" i="20"/>
  <c r="P100" i="20" s="1"/>
  <c r="G100" i="28"/>
  <c r="G100" i="27"/>
  <c r="G100" i="26"/>
  <c r="G100" i="23"/>
  <c r="G100" i="22"/>
  <c r="N100" i="22" s="1"/>
  <c r="Q100" i="22" s="1"/>
  <c r="G109" i="20"/>
  <c r="P109" i="20" s="1"/>
  <c r="G109" i="27"/>
  <c r="G109" i="28"/>
  <c r="G109" i="26"/>
  <c r="G109" i="23"/>
  <c r="G109" i="22"/>
  <c r="N109" i="22" s="1"/>
  <c r="G110" i="20"/>
  <c r="P110" i="20" s="1"/>
  <c r="G110" i="27"/>
  <c r="G110" i="28"/>
  <c r="G110" i="26"/>
  <c r="G110" i="23"/>
  <c r="G110" i="22"/>
  <c r="N110" i="22" s="1"/>
  <c r="Q110" i="22" s="1"/>
  <c r="H135" i="26"/>
  <c r="Q135" i="26" s="1"/>
  <c r="G74" i="20"/>
  <c r="P74" i="20" s="1"/>
  <c r="G74" i="28"/>
  <c r="P74" i="28" s="1"/>
  <c r="G74" i="27"/>
  <c r="G74" i="26"/>
  <c r="G74" i="23"/>
  <c r="G74" i="22"/>
  <c r="N74" i="22" s="1"/>
  <c r="Q74" i="22" s="1"/>
  <c r="G73" i="20"/>
  <c r="P73" i="20" s="1"/>
  <c r="G73" i="28"/>
  <c r="P73" i="28" s="1"/>
  <c r="G73" i="27"/>
  <c r="G73" i="26"/>
  <c r="G73" i="23"/>
  <c r="G73" i="22"/>
  <c r="N73" i="22" s="1"/>
  <c r="G66" i="28"/>
  <c r="P66" i="28" s="1"/>
  <c r="G66" i="27"/>
  <c r="N66" i="27" s="1"/>
  <c r="G66" i="26"/>
  <c r="P66" i="26" s="1"/>
  <c r="G66" i="23"/>
  <c r="G66" i="22"/>
  <c r="N66" i="22" s="1"/>
  <c r="G64" i="28"/>
  <c r="P64" i="28" s="1"/>
  <c r="G64" i="27"/>
  <c r="N64" i="27" s="1"/>
  <c r="G64" i="26"/>
  <c r="P64" i="26" s="1"/>
  <c r="G64" i="23"/>
  <c r="G64" i="22"/>
  <c r="N64" i="22" s="1"/>
  <c r="Q64" i="22" s="1"/>
  <c r="G65" i="28"/>
  <c r="P65" i="28" s="1"/>
  <c r="G65" i="27"/>
  <c r="N65" i="27" s="1"/>
  <c r="G65" i="26"/>
  <c r="P65" i="26" s="1"/>
  <c r="G65" i="23"/>
  <c r="G65" i="22"/>
  <c r="N65" i="22" s="1"/>
  <c r="H33" i="20"/>
  <c r="Q33" i="20" s="1"/>
  <c r="H33" i="26"/>
  <c r="H25" i="20"/>
  <c r="Q25" i="20" s="1"/>
  <c r="H25" i="26"/>
  <c r="G107" i="20"/>
  <c r="P107" i="20" s="1"/>
  <c r="G107" i="28"/>
  <c r="G107" i="27"/>
  <c r="G107" i="26"/>
  <c r="G107" i="23"/>
  <c r="G107" i="22"/>
  <c r="N107" i="22" s="1"/>
  <c r="Q107" i="22" s="1"/>
  <c r="G71" i="20"/>
  <c r="P71" i="20" s="1"/>
  <c r="G71" i="28"/>
  <c r="P71" i="28" s="1"/>
  <c r="G71" i="27"/>
  <c r="G71" i="26"/>
  <c r="G71" i="23"/>
  <c r="G71" i="22"/>
  <c r="N71" i="22" s="1"/>
  <c r="Q71" i="22" s="1"/>
  <c r="G102" i="20"/>
  <c r="P102" i="20" s="1"/>
  <c r="G102" i="28"/>
  <c r="G102" i="27"/>
  <c r="G102" i="26"/>
  <c r="G102" i="23"/>
  <c r="G102" i="22"/>
  <c r="N102" i="22" s="1"/>
  <c r="G108" i="20"/>
  <c r="P108" i="20" s="1"/>
  <c r="G108" i="27"/>
  <c r="G108" i="28"/>
  <c r="G108" i="26"/>
  <c r="G108" i="23"/>
  <c r="G108" i="22"/>
  <c r="N108" i="22" s="1"/>
  <c r="Q108" i="22" s="1"/>
  <c r="G105" i="20"/>
  <c r="P105" i="20" s="1"/>
  <c r="G105" i="28"/>
  <c r="G105" i="27"/>
  <c r="G105" i="26"/>
  <c r="G105" i="23"/>
  <c r="G105" i="22"/>
  <c r="N105" i="22" s="1"/>
  <c r="P75" i="26"/>
  <c r="W10" i="23"/>
  <c r="W4" i="23"/>
  <c r="W8" i="23"/>
  <c r="W6" i="23"/>
  <c r="W12" i="23"/>
  <c r="E136" i="28"/>
  <c r="N124" i="28"/>
  <c r="E140" i="28"/>
  <c r="N128" i="28"/>
  <c r="E138" i="28"/>
  <c r="N126" i="28"/>
  <c r="E137" i="28"/>
  <c r="N125" i="28"/>
  <c r="E135" i="28"/>
  <c r="N123" i="28"/>
  <c r="E141" i="28"/>
  <c r="N129" i="28"/>
  <c r="E139" i="28"/>
  <c r="N127" i="28"/>
  <c r="L11" i="27"/>
  <c r="F14" i="28"/>
  <c r="F23" i="28"/>
  <c r="O11" i="28"/>
  <c r="O12" i="28"/>
  <c r="F24" i="28"/>
  <c r="F19" i="28"/>
  <c r="O7" i="28"/>
  <c r="O4" i="28"/>
  <c r="F16" i="28"/>
  <c r="F21" i="28"/>
  <c r="O9" i="28"/>
  <c r="L8" i="27"/>
  <c r="F20" i="28"/>
  <c r="O8" i="28"/>
  <c r="F22" i="28"/>
  <c r="O10" i="28"/>
  <c r="F17" i="28"/>
  <c r="O5" i="28"/>
  <c r="O6" i="28"/>
  <c r="F18" i="28"/>
  <c r="F15" i="28"/>
  <c r="O3" i="28"/>
  <c r="F25" i="28"/>
  <c r="O13" i="28"/>
  <c r="L9" i="27"/>
  <c r="E25" i="27"/>
  <c r="L2" i="27"/>
  <c r="E16" i="27"/>
  <c r="L10" i="27"/>
  <c r="E14" i="28"/>
  <c r="E26" i="28" s="1"/>
  <c r="E38" i="28" s="1"/>
  <c r="E50" i="28" s="1"/>
  <c r="E62" i="28" s="1"/>
  <c r="E74" i="28" s="1"/>
  <c r="E86" i="28" s="1"/>
  <c r="E98" i="28" s="1"/>
  <c r="E110" i="28" s="1"/>
  <c r="E122" i="28" s="1"/>
  <c r="M12" i="27"/>
  <c r="F24" i="27"/>
  <c r="M6" i="27"/>
  <c r="F18" i="27"/>
  <c r="E15" i="27"/>
  <c r="L3" i="27"/>
  <c r="M4" i="27"/>
  <c r="F16" i="27"/>
  <c r="F15" i="27"/>
  <c r="M3" i="27"/>
  <c r="E24" i="27"/>
  <c r="L12" i="27"/>
  <c r="E18" i="27"/>
  <c r="L6" i="27"/>
  <c r="E17" i="27"/>
  <c r="L5" i="27"/>
  <c r="F23" i="27"/>
  <c r="M11" i="27"/>
  <c r="F17" i="27"/>
  <c r="M5" i="27"/>
  <c r="F22" i="27"/>
  <c r="M10" i="27"/>
  <c r="F21" i="27"/>
  <c r="M9" i="27"/>
  <c r="E19" i="27"/>
  <c r="L7" i="27"/>
  <c r="F20" i="27"/>
  <c r="M8" i="27"/>
  <c r="F19" i="27"/>
  <c r="M7" i="27"/>
  <c r="M2" i="27"/>
  <c r="F14" i="27"/>
  <c r="F25" i="26"/>
  <c r="N2" i="26"/>
  <c r="E14" i="26"/>
  <c r="F24" i="26"/>
  <c r="O12" i="26"/>
  <c r="N10" i="26"/>
  <c r="E22" i="26"/>
  <c r="F19" i="26"/>
  <c r="O7" i="26"/>
  <c r="E23" i="26"/>
  <c r="N11" i="26"/>
  <c r="E17" i="26"/>
  <c r="N5" i="26"/>
  <c r="F17" i="26"/>
  <c r="O5" i="26"/>
  <c r="F20" i="26"/>
  <c r="O8" i="26"/>
  <c r="E21" i="26"/>
  <c r="N9" i="26"/>
  <c r="E24" i="26"/>
  <c r="N12" i="26"/>
  <c r="F21" i="26"/>
  <c r="O9" i="26"/>
  <c r="O2" i="26"/>
  <c r="F14" i="26"/>
  <c r="F23" i="26"/>
  <c r="O11" i="26"/>
  <c r="F22" i="26"/>
  <c r="O10" i="26"/>
  <c r="E15" i="26"/>
  <c r="N3" i="26"/>
  <c r="F16" i="26"/>
  <c r="O4" i="26"/>
  <c r="E19" i="26"/>
  <c r="N7" i="26"/>
  <c r="E18" i="26"/>
  <c r="N6" i="26"/>
  <c r="E16" i="26"/>
  <c r="N4" i="26"/>
  <c r="E20" i="26"/>
  <c r="N8" i="26"/>
  <c r="F15" i="26"/>
  <c r="O3" i="26"/>
  <c r="E25" i="26"/>
  <c r="N13" i="26"/>
  <c r="F18" i="26"/>
  <c r="O6" i="26"/>
  <c r="G47" i="20"/>
  <c r="P47" i="20" s="1"/>
  <c r="AR83" i="15"/>
  <c r="G83" i="33" s="1"/>
  <c r="P83" i="33" s="1"/>
  <c r="G35" i="20"/>
  <c r="P35" i="20" s="1"/>
  <c r="AR115" i="15"/>
  <c r="G115" i="33" s="1"/>
  <c r="P115" i="33" s="1"/>
  <c r="G67" i="20"/>
  <c r="P67" i="20" s="1"/>
  <c r="AR116" i="15"/>
  <c r="G116" i="33" s="1"/>
  <c r="P116" i="33" s="1"/>
  <c r="G68" i="20"/>
  <c r="P68" i="20" s="1"/>
  <c r="G69" i="20"/>
  <c r="P69" i="20" s="1"/>
  <c r="AR86" i="15"/>
  <c r="G86" i="33" s="1"/>
  <c r="P86" i="33" s="1"/>
  <c r="G38" i="20"/>
  <c r="P38" i="20" s="1"/>
  <c r="AR79" i="15"/>
  <c r="G79" i="33" s="1"/>
  <c r="P79" i="33" s="1"/>
  <c r="G31" i="20"/>
  <c r="P31" i="20" s="1"/>
  <c r="AR114" i="15"/>
  <c r="G114" i="33" s="1"/>
  <c r="P114" i="33" s="1"/>
  <c r="G66" i="20"/>
  <c r="P66" i="20" s="1"/>
  <c r="AR112" i="15"/>
  <c r="G112" i="33" s="1"/>
  <c r="P112" i="33" s="1"/>
  <c r="G64" i="20"/>
  <c r="P64" i="20" s="1"/>
  <c r="AR113" i="15"/>
  <c r="G113" i="33" s="1"/>
  <c r="P113" i="33" s="1"/>
  <c r="G65" i="20"/>
  <c r="P65" i="20" s="1"/>
  <c r="BM55" i="16"/>
  <c r="AR43" i="15"/>
  <c r="G43" i="33" s="1"/>
  <c r="P43" i="33" s="1"/>
  <c r="BG57" i="15"/>
  <c r="BI45" i="15"/>
  <c r="BG49" i="15"/>
  <c r="BI37" i="15"/>
  <c r="BG42" i="15"/>
  <c r="BI30" i="15"/>
  <c r="BG41" i="15"/>
  <c r="BI29" i="15"/>
  <c r="BG46" i="15"/>
  <c r="BI34" i="15"/>
  <c r="AR85" i="15"/>
  <c r="G85" i="33" s="1"/>
  <c r="P85" i="33" s="1"/>
  <c r="AR49" i="15"/>
  <c r="G49" i="33" s="1"/>
  <c r="P49" i="33" s="1"/>
  <c r="AR78" i="15"/>
  <c r="G78" i="33" s="1"/>
  <c r="P78" i="33" s="1"/>
  <c r="AR42" i="15"/>
  <c r="G42" i="33" s="1"/>
  <c r="P42" i="33" s="1"/>
  <c r="AR76" i="15"/>
  <c r="G76" i="33" s="1"/>
  <c r="P76" i="33" s="1"/>
  <c r="AR40" i="15"/>
  <c r="G40" i="33" s="1"/>
  <c r="P40" i="33" s="1"/>
  <c r="AR82" i="15"/>
  <c r="G82" i="33" s="1"/>
  <c r="P82" i="33" s="1"/>
  <c r="AR46" i="15"/>
  <c r="G46" i="33" s="1"/>
  <c r="P46" i="33" s="1"/>
  <c r="AR80" i="15"/>
  <c r="G80" i="33" s="1"/>
  <c r="P80" i="33" s="1"/>
  <c r="AR44" i="15"/>
  <c r="G44" i="33" s="1"/>
  <c r="P44" i="33" s="1"/>
  <c r="AR84" i="15"/>
  <c r="G84" i="33" s="1"/>
  <c r="P84" i="33" s="1"/>
  <c r="AR48" i="15"/>
  <c r="G48" i="33" s="1"/>
  <c r="P48" i="33" s="1"/>
  <c r="AR81" i="15"/>
  <c r="G81" i="33" s="1"/>
  <c r="P81" i="33" s="1"/>
  <c r="AR45" i="15"/>
  <c r="G45" i="33" s="1"/>
  <c r="P45" i="33" s="1"/>
  <c r="AR77" i="15"/>
  <c r="G77" i="33" s="1"/>
  <c r="P77" i="33" s="1"/>
  <c r="AR41" i="15"/>
  <c r="G41" i="33" s="1"/>
  <c r="P41" i="33" s="1"/>
  <c r="DD9" i="16"/>
  <c r="AZ9" i="16"/>
  <c r="AL9" i="16"/>
  <c r="CP9" i="16"/>
  <c r="BV63" i="16" l="1"/>
  <c r="BV65" i="16"/>
  <c r="BV66" i="16"/>
  <c r="BV62" i="16"/>
  <c r="BV67" i="16"/>
  <c r="BV64" i="16"/>
  <c r="BV69" i="16"/>
  <c r="BV70" i="16"/>
  <c r="BV71" i="16"/>
  <c r="BV68" i="16"/>
  <c r="AQ53" i="16"/>
  <c r="AR53" i="16" s="1"/>
  <c r="AS53" i="16" s="1"/>
  <c r="AT53" i="16" s="1"/>
  <c r="AU53" i="16" s="1"/>
  <c r="AV53" i="16" s="1"/>
  <c r="AW53" i="16" s="1"/>
  <c r="AX53" i="16" s="1"/>
  <c r="CX72" i="16"/>
  <c r="DY61" i="16"/>
  <c r="DS53" i="16"/>
  <c r="DT53" i="16" s="1"/>
  <c r="DU53" i="16" s="1"/>
  <c r="DV53" i="16" s="1"/>
  <c r="DW53" i="16" s="1"/>
  <c r="DX53" i="16" s="1"/>
  <c r="DY53" i="16" s="1"/>
  <c r="DZ53" i="16" s="1"/>
  <c r="EA53" i="16" s="1"/>
  <c r="EB53" i="16" s="1"/>
  <c r="EC53" i="16" s="1"/>
  <c r="ED53" i="16" s="1"/>
  <c r="Y26" i="16"/>
  <c r="AF61" i="16"/>
  <c r="DU26" i="16"/>
  <c r="DV26" i="16" s="1"/>
  <c r="DW26" i="16" s="1"/>
  <c r="DX26" i="16" s="1"/>
  <c r="DY26" i="16" s="1"/>
  <c r="DZ26" i="16" s="1"/>
  <c r="EA26" i="16" s="1"/>
  <c r="EB26" i="16" s="1"/>
  <c r="EC26" i="16" s="1"/>
  <c r="ED26" i="16" s="1"/>
  <c r="CX63" i="16"/>
  <c r="AA53" i="16"/>
  <c r="AF62" i="16"/>
  <c r="CX62" i="16"/>
  <c r="CX61" i="16"/>
  <c r="U39" i="23"/>
  <c r="V39" i="23" s="1"/>
  <c r="W39" i="23" s="1"/>
  <c r="U19" i="23"/>
  <c r="V19" i="23" s="1"/>
  <c r="W19" i="23" s="1"/>
  <c r="U21" i="23"/>
  <c r="V21" i="23" s="1"/>
  <c r="W21" i="23" s="1"/>
  <c r="U22" i="23"/>
  <c r="V22" i="23" s="1"/>
  <c r="W22" i="23" s="1"/>
  <c r="U14" i="23"/>
  <c r="V14" i="23" s="1"/>
  <c r="W14" i="23" s="1"/>
  <c r="U18" i="23"/>
  <c r="V18" i="23" s="1"/>
  <c r="W18" i="23" s="1"/>
  <c r="U25" i="23"/>
  <c r="V25" i="23" s="1"/>
  <c r="W25" i="23" s="1"/>
  <c r="U17" i="23"/>
  <c r="V17" i="23" s="1"/>
  <c r="W17" i="23" s="1"/>
  <c r="U16" i="23"/>
  <c r="V16" i="23" s="1"/>
  <c r="W16" i="23" s="1"/>
  <c r="U20" i="23"/>
  <c r="V20" i="23" s="1"/>
  <c r="W20" i="23" s="1"/>
  <c r="U24" i="23"/>
  <c r="V24" i="23" s="1"/>
  <c r="W24" i="23" s="1"/>
  <c r="I57" i="28"/>
  <c r="R57" i="28" s="1"/>
  <c r="I57" i="33"/>
  <c r="R57" i="33" s="1"/>
  <c r="I52" i="28"/>
  <c r="R52" i="28" s="1"/>
  <c r="I52" i="33"/>
  <c r="R52" i="33" s="1"/>
  <c r="G119" i="27"/>
  <c r="N119" i="27" s="1"/>
  <c r="G119" i="33"/>
  <c r="P119" i="33" s="1"/>
  <c r="G119" i="28"/>
  <c r="P119" i="28" s="1"/>
  <c r="G119" i="26"/>
  <c r="P119" i="26" s="1"/>
  <c r="G119" i="20"/>
  <c r="P119" i="20" s="1"/>
  <c r="U119" i="20" s="1"/>
  <c r="V119" i="20" s="1"/>
  <c r="W119" i="20" s="1"/>
  <c r="G119" i="23"/>
  <c r="P119" i="23" s="1"/>
  <c r="G119" i="22"/>
  <c r="N119" i="22" s="1"/>
  <c r="Q119" i="22" s="1"/>
  <c r="R119" i="22" s="1"/>
  <c r="S119" i="22" s="1"/>
  <c r="G120" i="27"/>
  <c r="N120" i="27" s="1"/>
  <c r="G120" i="26"/>
  <c r="P120" i="26" s="1"/>
  <c r="G120" i="33"/>
  <c r="P120" i="33" s="1"/>
  <c r="G120" i="22"/>
  <c r="N120" i="22" s="1"/>
  <c r="Q120" i="22" s="1"/>
  <c r="R120" i="22" s="1"/>
  <c r="S120" i="22" s="1"/>
  <c r="G120" i="20"/>
  <c r="P120" i="20" s="1"/>
  <c r="U120" i="20" s="1"/>
  <c r="V120" i="20" s="1"/>
  <c r="W120" i="20" s="1"/>
  <c r="G120" i="23"/>
  <c r="P120" i="23" s="1"/>
  <c r="G120" i="28"/>
  <c r="P120" i="28" s="1"/>
  <c r="Q33" i="22"/>
  <c r="I53" i="28"/>
  <c r="R53" i="28" s="1"/>
  <c r="I53" i="33"/>
  <c r="R53" i="33" s="1"/>
  <c r="I60" i="28"/>
  <c r="R60" i="28" s="1"/>
  <c r="I60" i="33"/>
  <c r="R60" i="33" s="1"/>
  <c r="G118" i="28"/>
  <c r="G118" i="23"/>
  <c r="P118" i="23" s="1"/>
  <c r="G118" i="22"/>
  <c r="N118" i="22" s="1"/>
  <c r="G118" i="20"/>
  <c r="P118" i="20" s="1"/>
  <c r="G118" i="33"/>
  <c r="P118" i="33" s="1"/>
  <c r="G118" i="26"/>
  <c r="G166" i="26" s="1"/>
  <c r="P166" i="26" s="1"/>
  <c r="G118" i="27"/>
  <c r="G166" i="27" s="1"/>
  <c r="N166" i="27" s="1"/>
  <c r="AR95" i="15"/>
  <c r="G95" i="33" s="1"/>
  <c r="P95" i="33" s="1"/>
  <c r="G47" i="33"/>
  <c r="P47" i="33" s="1"/>
  <c r="I54" i="33"/>
  <c r="R54" i="33" s="1"/>
  <c r="I54" i="28"/>
  <c r="R54" i="28" s="1"/>
  <c r="I51" i="33"/>
  <c r="R51" i="33" s="1"/>
  <c r="I51" i="28"/>
  <c r="R51" i="28" s="1"/>
  <c r="I55" i="33"/>
  <c r="R55" i="33" s="1"/>
  <c r="I55" i="28"/>
  <c r="R55" i="28" s="1"/>
  <c r="G121" i="28"/>
  <c r="P121" i="28" s="1"/>
  <c r="G121" i="27"/>
  <c r="N121" i="27" s="1"/>
  <c r="G121" i="26"/>
  <c r="P121" i="26" s="1"/>
  <c r="G121" i="23"/>
  <c r="P121" i="23" s="1"/>
  <c r="G121" i="20"/>
  <c r="P121" i="20" s="1"/>
  <c r="G121" i="22"/>
  <c r="N121" i="22" s="1"/>
  <c r="G121" i="33"/>
  <c r="P121" i="33" s="1"/>
  <c r="I50" i="28"/>
  <c r="R50" i="28" s="1"/>
  <c r="I50" i="33"/>
  <c r="R50" i="33" s="1"/>
  <c r="I58" i="33"/>
  <c r="R58" i="33" s="1"/>
  <c r="I58" i="28"/>
  <c r="R58" i="28" s="1"/>
  <c r="I59" i="33"/>
  <c r="R59" i="33" s="1"/>
  <c r="I59" i="28"/>
  <c r="R59" i="28" s="1"/>
  <c r="I61" i="33"/>
  <c r="R61" i="33" s="1"/>
  <c r="I61" i="28"/>
  <c r="R61" i="28" s="1"/>
  <c r="I56" i="28"/>
  <c r="R56" i="28" s="1"/>
  <c r="I56" i="33"/>
  <c r="R56" i="33" s="1"/>
  <c r="G157" i="28"/>
  <c r="P157" i="28" s="1"/>
  <c r="P109" i="28"/>
  <c r="G152" i="28"/>
  <c r="P152" i="28" s="1"/>
  <c r="P104" i="28"/>
  <c r="G146" i="28"/>
  <c r="P146" i="28" s="1"/>
  <c r="P98" i="28"/>
  <c r="G149" i="28"/>
  <c r="P149" i="28" s="1"/>
  <c r="P101" i="28"/>
  <c r="G171" i="28"/>
  <c r="P171" i="28" s="1"/>
  <c r="P123" i="28"/>
  <c r="G153" i="28"/>
  <c r="P153" i="28" s="1"/>
  <c r="P105" i="28"/>
  <c r="G150" i="28"/>
  <c r="P150" i="28" s="1"/>
  <c r="P102" i="28"/>
  <c r="G155" i="28"/>
  <c r="P155" i="28" s="1"/>
  <c r="P107" i="28"/>
  <c r="G158" i="28"/>
  <c r="P158" i="28" s="1"/>
  <c r="P110" i="28"/>
  <c r="G151" i="28"/>
  <c r="P151" i="28" s="1"/>
  <c r="P103" i="28"/>
  <c r="G154" i="28"/>
  <c r="P154" i="28" s="1"/>
  <c r="P106" i="28"/>
  <c r="G156" i="28"/>
  <c r="P156" i="28" s="1"/>
  <c r="P108" i="28"/>
  <c r="G148" i="28"/>
  <c r="P148" i="28" s="1"/>
  <c r="P100" i="28"/>
  <c r="N141" i="28"/>
  <c r="E153" i="28"/>
  <c r="N135" i="28"/>
  <c r="E147" i="28"/>
  <c r="N138" i="28"/>
  <c r="E150" i="28"/>
  <c r="N140" i="28"/>
  <c r="E152" i="28"/>
  <c r="N136" i="28"/>
  <c r="E148" i="28"/>
  <c r="N139" i="28"/>
  <c r="E151" i="28"/>
  <c r="N137" i="28"/>
  <c r="E149" i="28"/>
  <c r="N108" i="27"/>
  <c r="G156" i="27"/>
  <c r="N156" i="27" s="1"/>
  <c r="N123" i="27"/>
  <c r="G171" i="27"/>
  <c r="N171" i="27" s="1"/>
  <c r="P139" i="27"/>
  <c r="I151" i="27"/>
  <c r="N105" i="27"/>
  <c r="G153" i="27"/>
  <c r="N153" i="27" s="1"/>
  <c r="N109" i="27"/>
  <c r="G157" i="27"/>
  <c r="N157" i="27" s="1"/>
  <c r="N103" i="27"/>
  <c r="G151" i="27"/>
  <c r="N151" i="27" s="1"/>
  <c r="N106" i="27"/>
  <c r="G154" i="27"/>
  <c r="N154" i="27" s="1"/>
  <c r="N102" i="27"/>
  <c r="G150" i="27"/>
  <c r="N150" i="27" s="1"/>
  <c r="N107" i="27"/>
  <c r="G155" i="27"/>
  <c r="N155" i="27" s="1"/>
  <c r="N100" i="27"/>
  <c r="G148" i="27"/>
  <c r="N148" i="27" s="1"/>
  <c r="I136" i="27"/>
  <c r="P124" i="27"/>
  <c r="I134" i="27"/>
  <c r="P122" i="27"/>
  <c r="I140" i="27"/>
  <c r="P128" i="27"/>
  <c r="P123" i="27"/>
  <c r="I135" i="27"/>
  <c r="N110" i="27"/>
  <c r="G158" i="27"/>
  <c r="N158" i="27" s="1"/>
  <c r="N104" i="27"/>
  <c r="G152" i="27"/>
  <c r="N152" i="27" s="1"/>
  <c r="N98" i="27"/>
  <c r="G146" i="27"/>
  <c r="N146" i="27" s="1"/>
  <c r="N101" i="27"/>
  <c r="G149" i="27"/>
  <c r="N149" i="27" s="1"/>
  <c r="H151" i="26"/>
  <c r="Q151" i="26" s="1"/>
  <c r="P101" i="26"/>
  <c r="G149" i="26"/>
  <c r="P149" i="26" s="1"/>
  <c r="P100" i="26"/>
  <c r="G148" i="26"/>
  <c r="P148" i="26" s="1"/>
  <c r="P108" i="26"/>
  <c r="G156" i="26"/>
  <c r="P156" i="26" s="1"/>
  <c r="H147" i="26"/>
  <c r="Q147" i="26" s="1"/>
  <c r="P109" i="26"/>
  <c r="G157" i="26"/>
  <c r="P157" i="26" s="1"/>
  <c r="P110" i="26"/>
  <c r="G158" i="26"/>
  <c r="P158" i="26" s="1"/>
  <c r="P123" i="26"/>
  <c r="G171" i="26"/>
  <c r="P171" i="26" s="1"/>
  <c r="P104" i="26"/>
  <c r="G152" i="26"/>
  <c r="P152" i="26" s="1"/>
  <c r="P98" i="26"/>
  <c r="G146" i="26"/>
  <c r="P146" i="26" s="1"/>
  <c r="P105" i="26"/>
  <c r="G153" i="26"/>
  <c r="P153" i="26" s="1"/>
  <c r="P102" i="26"/>
  <c r="G150" i="26"/>
  <c r="P150" i="26" s="1"/>
  <c r="P107" i="26"/>
  <c r="G155" i="26"/>
  <c r="P155" i="26" s="1"/>
  <c r="P103" i="26"/>
  <c r="G151" i="26"/>
  <c r="P151" i="26" s="1"/>
  <c r="P106" i="26"/>
  <c r="G154" i="26"/>
  <c r="P154" i="26" s="1"/>
  <c r="I29" i="27"/>
  <c r="P29" i="27" s="1"/>
  <c r="I29" i="22"/>
  <c r="P29" i="22" s="1"/>
  <c r="Q29" i="22" s="1"/>
  <c r="P105" i="23"/>
  <c r="P107" i="23"/>
  <c r="P66" i="23"/>
  <c r="P28" i="23"/>
  <c r="P72" i="23"/>
  <c r="P32" i="23"/>
  <c r="BF63" i="15"/>
  <c r="I51" i="23"/>
  <c r="R51" i="23" s="1"/>
  <c r="BF71" i="15"/>
  <c r="I59" i="23"/>
  <c r="R59" i="23" s="1"/>
  <c r="P87" i="23"/>
  <c r="I34" i="27"/>
  <c r="P34" i="27" s="1"/>
  <c r="I34" i="22"/>
  <c r="P34" i="22" s="1"/>
  <c r="Q34" i="22" s="1"/>
  <c r="I30" i="27"/>
  <c r="P30" i="27" s="1"/>
  <c r="I30" i="22"/>
  <c r="P30" i="22" s="1"/>
  <c r="Q30" i="22" s="1"/>
  <c r="I45" i="27"/>
  <c r="P45" i="27" s="1"/>
  <c r="I45" i="22"/>
  <c r="P45" i="22" s="1"/>
  <c r="P108" i="23"/>
  <c r="P71" i="23"/>
  <c r="P65" i="23"/>
  <c r="P29" i="23"/>
  <c r="P30" i="23"/>
  <c r="P38" i="23"/>
  <c r="P68" i="23"/>
  <c r="P36" i="23"/>
  <c r="P34" i="23"/>
  <c r="BF69" i="15"/>
  <c r="I57" i="23"/>
  <c r="R57" i="23" s="1"/>
  <c r="U57" i="23" s="1"/>
  <c r="V57" i="23" s="1"/>
  <c r="W57" i="23" s="1"/>
  <c r="BF62" i="15"/>
  <c r="I50" i="23"/>
  <c r="R50" i="23" s="1"/>
  <c r="BF70" i="15"/>
  <c r="I58" i="23"/>
  <c r="R58" i="23" s="1"/>
  <c r="U58" i="23" s="1"/>
  <c r="BF65" i="15"/>
  <c r="I53" i="23"/>
  <c r="R53" i="23" s="1"/>
  <c r="BF73" i="15"/>
  <c r="I61" i="23"/>
  <c r="R61" i="23" s="1"/>
  <c r="U61" i="23" s="1"/>
  <c r="BF68" i="15"/>
  <c r="I56" i="23"/>
  <c r="R56" i="23" s="1"/>
  <c r="BF67" i="15"/>
  <c r="I55" i="23"/>
  <c r="R55" i="23" s="1"/>
  <c r="I37" i="27"/>
  <c r="P37" i="27" s="1"/>
  <c r="I37" i="22"/>
  <c r="P37" i="22" s="1"/>
  <c r="Q37" i="22" s="1"/>
  <c r="P102" i="23"/>
  <c r="P37" i="23"/>
  <c r="P33" i="23"/>
  <c r="BF66" i="15"/>
  <c r="I54" i="23"/>
  <c r="R54" i="23" s="1"/>
  <c r="BF72" i="15"/>
  <c r="I60" i="23"/>
  <c r="R60" i="23" s="1"/>
  <c r="BF64" i="15"/>
  <c r="I52" i="23"/>
  <c r="R52" i="23" s="1"/>
  <c r="U52" i="23" s="1"/>
  <c r="V52" i="23" s="1"/>
  <c r="W52" i="23" s="1"/>
  <c r="P73" i="23"/>
  <c r="P110" i="23"/>
  <c r="P100" i="23"/>
  <c r="P31" i="23"/>
  <c r="P103" i="23"/>
  <c r="P106" i="23"/>
  <c r="P35" i="23"/>
  <c r="P64" i="23"/>
  <c r="P74" i="23"/>
  <c r="P109" i="23"/>
  <c r="P104" i="23"/>
  <c r="P67" i="23"/>
  <c r="P69" i="23"/>
  <c r="P70" i="23"/>
  <c r="P98" i="23"/>
  <c r="P101" i="23"/>
  <c r="Q2" i="27"/>
  <c r="Q6" i="27"/>
  <c r="Q11" i="27"/>
  <c r="Q7" i="27"/>
  <c r="Q3" i="27"/>
  <c r="Q8" i="27"/>
  <c r="Q5" i="27"/>
  <c r="Q12" i="27"/>
  <c r="Q10" i="27"/>
  <c r="Q9" i="27"/>
  <c r="DY62" i="16"/>
  <c r="BM53" i="16"/>
  <c r="CB26" i="16"/>
  <c r="CC26" i="16" s="1"/>
  <c r="CD26" i="16" s="1"/>
  <c r="CE26" i="16" s="1"/>
  <c r="CF26" i="16" s="1"/>
  <c r="CG26" i="16" s="1"/>
  <c r="CH26" i="16" s="1"/>
  <c r="CI26" i="16" s="1"/>
  <c r="CJ26" i="16" s="1"/>
  <c r="CK26" i="16" s="1"/>
  <c r="CL26" i="16" s="1"/>
  <c r="CM26" i="16" s="1"/>
  <c r="CN26" i="16" s="1"/>
  <c r="BU72" i="16"/>
  <c r="BU65" i="16"/>
  <c r="BU62" i="16"/>
  <c r="BU70" i="16"/>
  <c r="BU71" i="16"/>
  <c r="BU68" i="16"/>
  <c r="BU67" i="16"/>
  <c r="BU63" i="16"/>
  <c r="BU69" i="16"/>
  <c r="BU61" i="16"/>
  <c r="BU64" i="16"/>
  <c r="BU66" i="16"/>
  <c r="AT64" i="16"/>
  <c r="AT63" i="16"/>
  <c r="AT61" i="16"/>
  <c r="AT62" i="16"/>
  <c r="DL67" i="16"/>
  <c r="DL70" i="16"/>
  <c r="DL66" i="16"/>
  <c r="DL72" i="16"/>
  <c r="DL69" i="16"/>
  <c r="DL64" i="16"/>
  <c r="DL65" i="16"/>
  <c r="DL71" i="16"/>
  <c r="DL61" i="16"/>
  <c r="DL62" i="16"/>
  <c r="DL63" i="16"/>
  <c r="DL68" i="16"/>
  <c r="CJ72" i="16"/>
  <c r="CJ71" i="16"/>
  <c r="CJ62" i="16"/>
  <c r="CJ65" i="16"/>
  <c r="CJ64" i="16"/>
  <c r="CJ66" i="16"/>
  <c r="CJ67" i="16"/>
  <c r="CJ61" i="16"/>
  <c r="CJ68" i="16"/>
  <c r="CJ70" i="16"/>
  <c r="CJ69" i="16"/>
  <c r="CJ63" i="16"/>
  <c r="G76" i="20"/>
  <c r="P76" i="20" s="1"/>
  <c r="G76" i="28"/>
  <c r="P76" i="28" s="1"/>
  <c r="G76" i="27"/>
  <c r="G76" i="26"/>
  <c r="G76" i="23"/>
  <c r="G76" i="22"/>
  <c r="N76" i="22" s="1"/>
  <c r="Q76" i="22" s="1"/>
  <c r="G86" i="20"/>
  <c r="P86" i="20" s="1"/>
  <c r="G86" i="28"/>
  <c r="P86" i="28" s="1"/>
  <c r="G86" i="27"/>
  <c r="G86" i="26"/>
  <c r="G86" i="22"/>
  <c r="N86" i="22" s="1"/>
  <c r="Q86" i="22" s="1"/>
  <c r="G86" i="23"/>
  <c r="N74" i="27"/>
  <c r="H143" i="26"/>
  <c r="Q143" i="26" s="1"/>
  <c r="G41" i="28"/>
  <c r="P41" i="28" s="1"/>
  <c r="G41" i="27"/>
  <c r="N41" i="27" s="1"/>
  <c r="G41" i="26"/>
  <c r="P41" i="26" s="1"/>
  <c r="G41" i="23"/>
  <c r="G41" i="22"/>
  <c r="N41" i="22" s="1"/>
  <c r="G48" i="28"/>
  <c r="P48" i="28" s="1"/>
  <c r="G48" i="27"/>
  <c r="N48" i="27" s="1"/>
  <c r="G48" i="26"/>
  <c r="P48" i="26" s="1"/>
  <c r="G48" i="23"/>
  <c r="G48" i="22"/>
  <c r="N48" i="22" s="1"/>
  <c r="Q48" i="22" s="1"/>
  <c r="G46" i="28"/>
  <c r="P46" i="28" s="1"/>
  <c r="G46" i="27"/>
  <c r="N46" i="27" s="1"/>
  <c r="G46" i="26"/>
  <c r="P46" i="26" s="1"/>
  <c r="G46" i="23"/>
  <c r="G46" i="22"/>
  <c r="N46" i="22" s="1"/>
  <c r="G42" i="28"/>
  <c r="P42" i="28" s="1"/>
  <c r="G42" i="27"/>
  <c r="N42" i="27" s="1"/>
  <c r="G42" i="26"/>
  <c r="P42" i="26" s="1"/>
  <c r="G42" i="23"/>
  <c r="G42" i="22"/>
  <c r="N42" i="22" s="1"/>
  <c r="H34" i="20"/>
  <c r="Q34" i="20" s="1"/>
  <c r="H34" i="26"/>
  <c r="H30" i="20"/>
  <c r="Q30" i="20" s="1"/>
  <c r="H30" i="26"/>
  <c r="H45" i="20"/>
  <c r="Q45" i="20" s="1"/>
  <c r="H45" i="26"/>
  <c r="G112" i="20"/>
  <c r="P112" i="20" s="1"/>
  <c r="G112" i="27"/>
  <c r="G112" i="28"/>
  <c r="G112" i="26"/>
  <c r="G112" i="23"/>
  <c r="G112" i="22"/>
  <c r="N112" i="22" s="1"/>
  <c r="Q112" i="22" s="1"/>
  <c r="H134" i="26"/>
  <c r="Q134" i="26" s="1"/>
  <c r="H140" i="26"/>
  <c r="Q140" i="26" s="1"/>
  <c r="G135" i="28"/>
  <c r="N72" i="27"/>
  <c r="G81" i="20"/>
  <c r="P81" i="20" s="1"/>
  <c r="G81" i="28"/>
  <c r="P81" i="28" s="1"/>
  <c r="G81" i="27"/>
  <c r="G81" i="26"/>
  <c r="G81" i="23"/>
  <c r="G81" i="22"/>
  <c r="N81" i="22" s="1"/>
  <c r="G83" i="20"/>
  <c r="P83" i="20" s="1"/>
  <c r="G83" i="28"/>
  <c r="P83" i="28" s="1"/>
  <c r="G83" i="27"/>
  <c r="G83" i="26"/>
  <c r="G83" i="23"/>
  <c r="G83" i="22"/>
  <c r="N83" i="22" s="1"/>
  <c r="Q83" i="22" s="1"/>
  <c r="P72" i="26"/>
  <c r="N70" i="27"/>
  <c r="N118" i="27"/>
  <c r="G77" i="20"/>
  <c r="P77" i="20" s="1"/>
  <c r="G77" i="28"/>
  <c r="P77" i="28" s="1"/>
  <c r="G77" i="27"/>
  <c r="G77" i="26"/>
  <c r="G77" i="23"/>
  <c r="G77" i="22"/>
  <c r="N77" i="22" s="1"/>
  <c r="G84" i="20"/>
  <c r="P84" i="20" s="1"/>
  <c r="G84" i="28"/>
  <c r="P84" i="28" s="1"/>
  <c r="G84" i="27"/>
  <c r="G84" i="26"/>
  <c r="G84" i="23"/>
  <c r="G84" i="22"/>
  <c r="N84" i="22" s="1"/>
  <c r="Q84" i="22" s="1"/>
  <c r="G82" i="20"/>
  <c r="P82" i="20" s="1"/>
  <c r="G82" i="28"/>
  <c r="P82" i="28" s="1"/>
  <c r="G82" i="27"/>
  <c r="G82" i="26"/>
  <c r="G82" i="23"/>
  <c r="G82" i="22"/>
  <c r="N82" i="22" s="1"/>
  <c r="G78" i="20"/>
  <c r="P78" i="20" s="1"/>
  <c r="G78" i="28"/>
  <c r="P78" i="28" s="1"/>
  <c r="G78" i="27"/>
  <c r="G78" i="26"/>
  <c r="G78" i="22"/>
  <c r="N78" i="22" s="1"/>
  <c r="G78" i="23"/>
  <c r="G79" i="20"/>
  <c r="P79" i="20" s="1"/>
  <c r="G79" i="28"/>
  <c r="P79" i="28" s="1"/>
  <c r="G79" i="27"/>
  <c r="G79" i="26"/>
  <c r="G79" i="23"/>
  <c r="G79" i="22"/>
  <c r="N79" i="22" s="1"/>
  <c r="Q79" i="22" s="1"/>
  <c r="G117" i="20"/>
  <c r="P117" i="20" s="1"/>
  <c r="G117" i="27"/>
  <c r="G117" i="28"/>
  <c r="G117" i="26"/>
  <c r="G117" i="23"/>
  <c r="G117" i="22"/>
  <c r="N117" i="22" s="1"/>
  <c r="G115" i="20"/>
  <c r="P115" i="20" s="1"/>
  <c r="G115" i="28"/>
  <c r="G115" i="27"/>
  <c r="G115" i="26"/>
  <c r="G115" i="23"/>
  <c r="G115" i="22"/>
  <c r="N115" i="22" s="1"/>
  <c r="Q115" i="22" s="1"/>
  <c r="G95" i="20"/>
  <c r="P95" i="20" s="1"/>
  <c r="G95" i="28"/>
  <c r="P95" i="28" s="1"/>
  <c r="G95" i="27"/>
  <c r="G95" i="26"/>
  <c r="G95" i="23"/>
  <c r="G95" i="22"/>
  <c r="N95" i="22" s="1"/>
  <c r="Q95" i="22" s="1"/>
  <c r="P71" i="26"/>
  <c r="H136" i="26"/>
  <c r="Q136" i="26" s="1"/>
  <c r="G80" i="20"/>
  <c r="P80" i="20" s="1"/>
  <c r="G80" i="28"/>
  <c r="P80" i="28" s="1"/>
  <c r="G80" i="27"/>
  <c r="G80" i="26"/>
  <c r="G80" i="23"/>
  <c r="G80" i="22"/>
  <c r="N80" i="22" s="1"/>
  <c r="Q80" i="22" s="1"/>
  <c r="G85" i="20"/>
  <c r="P85" i="20" s="1"/>
  <c r="G85" i="28"/>
  <c r="P85" i="28" s="1"/>
  <c r="G85" i="27"/>
  <c r="G85" i="26"/>
  <c r="G85" i="23"/>
  <c r="G85" i="22"/>
  <c r="N85" i="22" s="1"/>
  <c r="G116" i="20"/>
  <c r="P116" i="20" s="1"/>
  <c r="G116" i="27"/>
  <c r="G116" i="28"/>
  <c r="G116" i="26"/>
  <c r="G116" i="23"/>
  <c r="G116" i="22"/>
  <c r="N116" i="22" s="1"/>
  <c r="Q116" i="22" s="1"/>
  <c r="N73" i="27"/>
  <c r="N87" i="27"/>
  <c r="G135" i="27"/>
  <c r="G45" i="28"/>
  <c r="P45" i="28" s="1"/>
  <c r="G45" i="27"/>
  <c r="N45" i="27" s="1"/>
  <c r="G45" i="26"/>
  <c r="P45" i="26" s="1"/>
  <c r="G45" i="23"/>
  <c r="G45" i="22"/>
  <c r="N45" i="22" s="1"/>
  <c r="G44" i="28"/>
  <c r="P44" i="28" s="1"/>
  <c r="G44" i="27"/>
  <c r="N44" i="27" s="1"/>
  <c r="G44" i="26"/>
  <c r="P44" i="26" s="1"/>
  <c r="G44" i="23"/>
  <c r="G44" i="22"/>
  <c r="N44" i="22" s="1"/>
  <c r="Q44" i="22" s="1"/>
  <c r="G40" i="28"/>
  <c r="P40" i="28" s="1"/>
  <c r="G40" i="27"/>
  <c r="N40" i="27" s="1"/>
  <c r="G40" i="26"/>
  <c r="P40" i="26" s="1"/>
  <c r="G40" i="23"/>
  <c r="G40" i="22"/>
  <c r="N40" i="22" s="1"/>
  <c r="Q40" i="22" s="1"/>
  <c r="G49" i="28"/>
  <c r="P49" i="28" s="1"/>
  <c r="G49" i="27"/>
  <c r="N49" i="27" s="1"/>
  <c r="G49" i="26"/>
  <c r="P49" i="26" s="1"/>
  <c r="G49" i="23"/>
  <c r="G49" i="22"/>
  <c r="N49" i="22" s="1"/>
  <c r="H29" i="20"/>
  <c r="Q29" i="20" s="1"/>
  <c r="H29" i="26"/>
  <c r="H37" i="20"/>
  <c r="Q37" i="20" s="1"/>
  <c r="H37" i="26"/>
  <c r="G43" i="28"/>
  <c r="P43" i="28" s="1"/>
  <c r="G43" i="27"/>
  <c r="N43" i="27" s="1"/>
  <c r="G43" i="26"/>
  <c r="P43" i="26" s="1"/>
  <c r="G43" i="23"/>
  <c r="G43" i="22"/>
  <c r="N43" i="22" s="1"/>
  <c r="Q43" i="22" s="1"/>
  <c r="G113" i="20"/>
  <c r="P113" i="20" s="1"/>
  <c r="G113" i="28"/>
  <c r="G113" i="27"/>
  <c r="G113" i="26"/>
  <c r="G113" i="22"/>
  <c r="N113" i="22" s="1"/>
  <c r="G113" i="23"/>
  <c r="G114" i="20"/>
  <c r="P114" i="20" s="1"/>
  <c r="G114" i="28"/>
  <c r="G114" i="27"/>
  <c r="G114" i="26"/>
  <c r="G114" i="23"/>
  <c r="G114" i="22"/>
  <c r="N114" i="22" s="1"/>
  <c r="N71" i="27"/>
  <c r="P73" i="26"/>
  <c r="P74" i="26"/>
  <c r="P87" i="26"/>
  <c r="G135" i="26"/>
  <c r="G47" i="28"/>
  <c r="P47" i="28" s="1"/>
  <c r="G47" i="27"/>
  <c r="N47" i="27" s="1"/>
  <c r="G47" i="26"/>
  <c r="P47" i="26" s="1"/>
  <c r="G47" i="23"/>
  <c r="G47" i="22"/>
  <c r="N47" i="22" s="1"/>
  <c r="Q47" i="22" s="1"/>
  <c r="P70" i="26"/>
  <c r="P118" i="26"/>
  <c r="E23" i="27"/>
  <c r="E35" i="27" s="1"/>
  <c r="E145" i="28"/>
  <c r="N133" i="28"/>
  <c r="E21" i="27"/>
  <c r="E33" i="27" s="1"/>
  <c r="E134" i="28"/>
  <c r="N122" i="28"/>
  <c r="E144" i="28"/>
  <c r="N132" i="28"/>
  <c r="E142" i="28"/>
  <c r="N130" i="28"/>
  <c r="E143" i="28"/>
  <c r="N131" i="28"/>
  <c r="E20" i="27"/>
  <c r="L20" i="27" s="1"/>
  <c r="L13" i="27"/>
  <c r="F33" i="28"/>
  <c r="O21" i="28"/>
  <c r="F31" i="28"/>
  <c r="O19" i="28"/>
  <c r="F35" i="28"/>
  <c r="O23" i="28"/>
  <c r="F27" i="28"/>
  <c r="O15" i="28"/>
  <c r="F29" i="28"/>
  <c r="O17" i="28"/>
  <c r="O20" i="28"/>
  <c r="F32" i="28"/>
  <c r="F28" i="28"/>
  <c r="O16" i="28"/>
  <c r="F36" i="28"/>
  <c r="O24" i="28"/>
  <c r="F26" i="28"/>
  <c r="O14" i="28"/>
  <c r="F37" i="28"/>
  <c r="O25" i="28"/>
  <c r="O22" i="28"/>
  <c r="F34" i="28"/>
  <c r="F30" i="28"/>
  <c r="O18" i="28"/>
  <c r="E22" i="27"/>
  <c r="L22" i="27" s="1"/>
  <c r="N8" i="28"/>
  <c r="U8" i="28" s="1"/>
  <c r="N4" i="28"/>
  <c r="U4" i="28" s="1"/>
  <c r="N2" i="28"/>
  <c r="U2" i="28" s="1"/>
  <c r="N13" i="28"/>
  <c r="U13" i="28" s="1"/>
  <c r="N3" i="28"/>
  <c r="U3" i="28" s="1"/>
  <c r="N6" i="28"/>
  <c r="U6" i="28" s="1"/>
  <c r="L4" i="27"/>
  <c r="Q4" i="27" s="1"/>
  <c r="E14" i="27"/>
  <c r="L14" i="27" s="1"/>
  <c r="N12" i="28"/>
  <c r="U12" i="28" s="1"/>
  <c r="N10" i="28"/>
  <c r="U10" i="28" s="1"/>
  <c r="N11" i="28"/>
  <c r="U11" i="28" s="1"/>
  <c r="N7" i="28"/>
  <c r="U7" i="28" s="1"/>
  <c r="N9" i="28"/>
  <c r="U9" i="28" s="1"/>
  <c r="N5" i="28"/>
  <c r="U5" i="28" s="1"/>
  <c r="M20" i="27"/>
  <c r="F32" i="27"/>
  <c r="F33" i="27"/>
  <c r="M21" i="27"/>
  <c r="F29" i="27"/>
  <c r="M17" i="27"/>
  <c r="E28" i="27"/>
  <c r="L16" i="27"/>
  <c r="E29" i="27"/>
  <c r="L17" i="27"/>
  <c r="E37" i="27"/>
  <c r="L25" i="27"/>
  <c r="F28" i="27"/>
  <c r="M16" i="27"/>
  <c r="F36" i="27"/>
  <c r="M24" i="27"/>
  <c r="F25" i="27"/>
  <c r="M13" i="27"/>
  <c r="M14" i="27"/>
  <c r="F26" i="27"/>
  <c r="F30" i="27"/>
  <c r="M18" i="27"/>
  <c r="F31" i="27"/>
  <c r="M19" i="27"/>
  <c r="E31" i="27"/>
  <c r="L19" i="27"/>
  <c r="M22" i="27"/>
  <c r="F34" i="27"/>
  <c r="F35" i="27"/>
  <c r="M23" i="27"/>
  <c r="L18" i="27"/>
  <c r="E30" i="27"/>
  <c r="E36" i="27"/>
  <c r="L24" i="27"/>
  <c r="F27" i="27"/>
  <c r="M15" i="27"/>
  <c r="E27" i="27"/>
  <c r="L15" i="27"/>
  <c r="O13" i="26"/>
  <c r="F30" i="26"/>
  <c r="O18" i="26"/>
  <c r="F27" i="26"/>
  <c r="O15" i="26"/>
  <c r="E28" i="26"/>
  <c r="N16" i="26"/>
  <c r="E31" i="26"/>
  <c r="N19" i="26"/>
  <c r="E27" i="26"/>
  <c r="N15" i="26"/>
  <c r="F35" i="26"/>
  <c r="O23" i="26"/>
  <c r="E34" i="26"/>
  <c r="N22" i="26"/>
  <c r="F26" i="26"/>
  <c r="O14" i="26"/>
  <c r="F33" i="26"/>
  <c r="O21" i="26"/>
  <c r="E33" i="26"/>
  <c r="N21" i="26"/>
  <c r="F29" i="26"/>
  <c r="O17" i="26"/>
  <c r="E35" i="26"/>
  <c r="N23" i="26"/>
  <c r="F36" i="26"/>
  <c r="O24" i="26"/>
  <c r="E37" i="26"/>
  <c r="N25" i="26"/>
  <c r="E32" i="26"/>
  <c r="N20" i="26"/>
  <c r="N18" i="26"/>
  <c r="E30" i="26"/>
  <c r="F28" i="26"/>
  <c r="O16" i="26"/>
  <c r="F34" i="26"/>
  <c r="O22" i="26"/>
  <c r="E26" i="26"/>
  <c r="N14" i="26"/>
  <c r="E36" i="26"/>
  <c r="N24" i="26"/>
  <c r="F32" i="26"/>
  <c r="O20" i="26"/>
  <c r="E29" i="26"/>
  <c r="N17" i="26"/>
  <c r="F31" i="26"/>
  <c r="O19" i="26"/>
  <c r="F37" i="26"/>
  <c r="O25" i="26"/>
  <c r="AR89" i="15"/>
  <c r="G89" i="33" s="1"/>
  <c r="P89" i="33" s="1"/>
  <c r="G41" i="20"/>
  <c r="P41" i="20" s="1"/>
  <c r="AR96" i="15"/>
  <c r="G96" i="33" s="1"/>
  <c r="P96" i="33" s="1"/>
  <c r="G48" i="20"/>
  <c r="P48" i="20" s="1"/>
  <c r="AR94" i="15"/>
  <c r="G94" i="33" s="1"/>
  <c r="P94" i="33" s="1"/>
  <c r="G46" i="20"/>
  <c r="P46" i="20" s="1"/>
  <c r="AR90" i="15"/>
  <c r="G90" i="33" s="1"/>
  <c r="P90" i="33" s="1"/>
  <c r="G42" i="20"/>
  <c r="P42" i="20" s="1"/>
  <c r="AR91" i="15"/>
  <c r="G91" i="33" s="1"/>
  <c r="P91" i="33" s="1"/>
  <c r="G43" i="20"/>
  <c r="P43" i="20" s="1"/>
  <c r="AR93" i="15"/>
  <c r="G93" i="33" s="1"/>
  <c r="P93" i="33" s="1"/>
  <c r="G45" i="20"/>
  <c r="P45" i="20" s="1"/>
  <c r="AR92" i="15"/>
  <c r="G92" i="33" s="1"/>
  <c r="P92" i="33" s="1"/>
  <c r="G44" i="20"/>
  <c r="P44" i="20" s="1"/>
  <c r="AR88" i="15"/>
  <c r="G88" i="33" s="1"/>
  <c r="P88" i="33" s="1"/>
  <c r="G40" i="20"/>
  <c r="P40" i="20" s="1"/>
  <c r="AR97" i="15"/>
  <c r="G97" i="33" s="1"/>
  <c r="P97" i="33" s="1"/>
  <c r="G49" i="20"/>
  <c r="P49" i="20" s="1"/>
  <c r="BG58" i="15"/>
  <c r="BI46" i="15"/>
  <c r="BG61" i="15"/>
  <c r="BI49" i="15"/>
  <c r="BG54" i="15"/>
  <c r="BI42" i="15"/>
  <c r="BG69" i="15"/>
  <c r="BI57" i="15"/>
  <c r="BG53" i="15"/>
  <c r="BI41" i="15"/>
  <c r="AZ10" i="16"/>
  <c r="AL10" i="16"/>
  <c r="CP10" i="16"/>
  <c r="DD10" i="16"/>
  <c r="AT65" i="16" l="1"/>
  <c r="Q45" i="22"/>
  <c r="CX64" i="16"/>
  <c r="CX71" i="16"/>
  <c r="AT66" i="16"/>
  <c r="CX67" i="16"/>
  <c r="CX65" i="16"/>
  <c r="DZ61" i="16"/>
  <c r="CX70" i="16"/>
  <c r="CX69" i="16"/>
  <c r="CX66" i="16"/>
  <c r="CX68" i="16"/>
  <c r="CI67" i="16"/>
  <c r="DZ62" i="16"/>
  <c r="Z26" i="16"/>
  <c r="AE61" i="16"/>
  <c r="DY63" i="16"/>
  <c r="AB53" i="16"/>
  <c r="AF63" i="16"/>
  <c r="U50" i="23"/>
  <c r="V50" i="23" s="1"/>
  <c r="W50" i="23" s="1"/>
  <c r="U56" i="23"/>
  <c r="V56" i="23" s="1"/>
  <c r="W56" i="23" s="1"/>
  <c r="U60" i="23"/>
  <c r="V60" i="23" s="1"/>
  <c r="W60" i="23" s="1"/>
  <c r="U55" i="23"/>
  <c r="V55" i="23" s="1"/>
  <c r="W55" i="23" s="1"/>
  <c r="V61" i="23"/>
  <c r="W61" i="23" s="1"/>
  <c r="V58" i="23"/>
  <c r="W58" i="23" s="1"/>
  <c r="U51" i="23"/>
  <c r="V51" i="23" s="1"/>
  <c r="W51" i="23" s="1"/>
  <c r="U53" i="23"/>
  <c r="V53" i="23" s="1"/>
  <c r="W53" i="23" s="1"/>
  <c r="U54" i="23"/>
  <c r="V54" i="23" s="1"/>
  <c r="W54" i="23" s="1"/>
  <c r="U59" i="23"/>
  <c r="V59" i="23" s="1"/>
  <c r="W59" i="23" s="1"/>
  <c r="U31" i="23"/>
  <c r="V31" i="23" s="1"/>
  <c r="W31" i="23" s="1"/>
  <c r="U38" i="23"/>
  <c r="V38" i="23" s="1"/>
  <c r="W38" i="23" s="1"/>
  <c r="U35" i="23"/>
  <c r="V35" i="23" s="1"/>
  <c r="W35" i="23" s="1"/>
  <c r="U34" i="23"/>
  <c r="V34" i="23" s="1"/>
  <c r="W34" i="23" s="1"/>
  <c r="U30" i="23"/>
  <c r="V30" i="23" s="1"/>
  <c r="W30" i="23" s="1"/>
  <c r="U32" i="23"/>
  <c r="V32" i="23" s="1"/>
  <c r="W32" i="23" s="1"/>
  <c r="U33" i="23"/>
  <c r="V33" i="23" s="1"/>
  <c r="W33" i="23" s="1"/>
  <c r="U36" i="23"/>
  <c r="V36" i="23" s="1"/>
  <c r="W36" i="23" s="1"/>
  <c r="U29" i="23"/>
  <c r="V29" i="23" s="1"/>
  <c r="W29" i="23" s="1"/>
  <c r="U37" i="23"/>
  <c r="V37" i="23" s="1"/>
  <c r="W37" i="23" s="1"/>
  <c r="U28" i="23"/>
  <c r="V28" i="23" s="1"/>
  <c r="W28" i="23" s="1"/>
  <c r="I68" i="33"/>
  <c r="R68" i="33" s="1"/>
  <c r="I68" i="28"/>
  <c r="R68" i="28" s="1"/>
  <c r="I65" i="33"/>
  <c r="R65" i="33" s="1"/>
  <c r="I65" i="28"/>
  <c r="R65" i="28" s="1"/>
  <c r="I62" i="33"/>
  <c r="R62" i="33" s="1"/>
  <c r="I62" i="28"/>
  <c r="R62" i="28" s="1"/>
  <c r="I71" i="33"/>
  <c r="R71" i="33" s="1"/>
  <c r="I71" i="28"/>
  <c r="R71" i="28" s="1"/>
  <c r="I72" i="33"/>
  <c r="R72" i="33" s="1"/>
  <c r="I72" i="28"/>
  <c r="R72" i="28" s="1"/>
  <c r="I64" i="33"/>
  <c r="R64" i="33" s="1"/>
  <c r="I64" i="28"/>
  <c r="R64" i="28" s="1"/>
  <c r="I66" i="33"/>
  <c r="R66" i="33" s="1"/>
  <c r="I66" i="28"/>
  <c r="R66" i="28" s="1"/>
  <c r="P118" i="28"/>
  <c r="G166" i="28"/>
  <c r="P166" i="28" s="1"/>
  <c r="I67" i="33"/>
  <c r="R67" i="33" s="1"/>
  <c r="I67" i="28"/>
  <c r="R67" i="28" s="1"/>
  <c r="I73" i="33"/>
  <c r="R73" i="33" s="1"/>
  <c r="I73" i="28"/>
  <c r="R73" i="28" s="1"/>
  <c r="I70" i="33"/>
  <c r="R70" i="33" s="1"/>
  <c r="I70" i="28"/>
  <c r="R70" i="28" s="1"/>
  <c r="I69" i="33"/>
  <c r="R69" i="33" s="1"/>
  <c r="I69" i="28"/>
  <c r="R69" i="28" s="1"/>
  <c r="I63" i="33"/>
  <c r="R63" i="33" s="1"/>
  <c r="I63" i="28"/>
  <c r="R63" i="28" s="1"/>
  <c r="G161" i="28"/>
  <c r="P161" i="28" s="1"/>
  <c r="P113" i="28"/>
  <c r="G163" i="28"/>
  <c r="P163" i="28" s="1"/>
  <c r="P115" i="28"/>
  <c r="G170" i="28"/>
  <c r="P170" i="28" s="1"/>
  <c r="P122" i="28"/>
  <c r="G165" i="28"/>
  <c r="P165" i="28" s="1"/>
  <c r="P117" i="28"/>
  <c r="G183" i="28"/>
  <c r="P183" i="28" s="1"/>
  <c r="P135" i="28"/>
  <c r="G162" i="28"/>
  <c r="P162" i="28" s="1"/>
  <c r="P114" i="28"/>
  <c r="G164" i="28"/>
  <c r="P164" i="28" s="1"/>
  <c r="P116" i="28"/>
  <c r="G167" i="28"/>
  <c r="P167" i="28" s="1"/>
  <c r="G168" i="28"/>
  <c r="P168" i="28" s="1"/>
  <c r="G169" i="28"/>
  <c r="P169" i="28" s="1"/>
  <c r="G160" i="28"/>
  <c r="P160" i="28" s="1"/>
  <c r="P112" i="28"/>
  <c r="N143" i="28"/>
  <c r="E155" i="28"/>
  <c r="N144" i="28"/>
  <c r="E156" i="28"/>
  <c r="E163" i="28"/>
  <c r="N151" i="28"/>
  <c r="N152" i="28"/>
  <c r="E164" i="28"/>
  <c r="E159" i="28"/>
  <c r="N147" i="28"/>
  <c r="N145" i="28"/>
  <c r="E157" i="28"/>
  <c r="N142" i="28"/>
  <c r="E154" i="28"/>
  <c r="N134" i="28"/>
  <c r="E146" i="28"/>
  <c r="E161" i="28"/>
  <c r="N149" i="28"/>
  <c r="N148" i="28"/>
  <c r="E160" i="28"/>
  <c r="N150" i="28"/>
  <c r="E162" i="28"/>
  <c r="E165" i="28"/>
  <c r="N153" i="28"/>
  <c r="N112" i="27"/>
  <c r="G160" i="27"/>
  <c r="N160" i="27" s="1"/>
  <c r="P135" i="27"/>
  <c r="I147" i="27"/>
  <c r="P151" i="27"/>
  <c r="I163" i="27"/>
  <c r="I146" i="27"/>
  <c r="P134" i="27"/>
  <c r="G167" i="27"/>
  <c r="N167" i="27" s="1"/>
  <c r="G169" i="27"/>
  <c r="N169" i="27" s="1"/>
  <c r="N117" i="27"/>
  <c r="G165" i="27"/>
  <c r="N165" i="27" s="1"/>
  <c r="N114" i="27"/>
  <c r="G162" i="27"/>
  <c r="N162" i="27" s="1"/>
  <c r="N113" i="27"/>
  <c r="G161" i="27"/>
  <c r="N161" i="27" s="1"/>
  <c r="N135" i="27"/>
  <c r="G183" i="27"/>
  <c r="N183" i="27" s="1"/>
  <c r="N116" i="27"/>
  <c r="G164" i="27"/>
  <c r="N164" i="27" s="1"/>
  <c r="N115" i="27"/>
  <c r="G163" i="27"/>
  <c r="N163" i="27" s="1"/>
  <c r="G168" i="27"/>
  <c r="N168" i="27" s="1"/>
  <c r="N122" i="27"/>
  <c r="G170" i="27"/>
  <c r="N170" i="27" s="1"/>
  <c r="I152" i="27"/>
  <c r="P140" i="27"/>
  <c r="I148" i="27"/>
  <c r="P136" i="27"/>
  <c r="P131" i="27"/>
  <c r="I143" i="27"/>
  <c r="P132" i="27"/>
  <c r="I144" i="27"/>
  <c r="P135" i="26"/>
  <c r="G183" i="26"/>
  <c r="P183" i="26" s="1"/>
  <c r="P116" i="26"/>
  <c r="G164" i="26"/>
  <c r="P164" i="26" s="1"/>
  <c r="H155" i="26"/>
  <c r="Q155" i="26" s="1"/>
  <c r="P122" i="26"/>
  <c r="G170" i="26"/>
  <c r="P170" i="26" s="1"/>
  <c r="P117" i="26"/>
  <c r="G165" i="26"/>
  <c r="P165" i="26" s="1"/>
  <c r="G169" i="26"/>
  <c r="P169" i="26" s="1"/>
  <c r="P113" i="26"/>
  <c r="G161" i="26"/>
  <c r="P161" i="26" s="1"/>
  <c r="H148" i="26"/>
  <c r="Q148" i="26" s="1"/>
  <c r="P115" i="26"/>
  <c r="G163" i="26"/>
  <c r="P163" i="26" s="1"/>
  <c r="P112" i="26"/>
  <c r="G160" i="26"/>
  <c r="P160" i="26" s="1"/>
  <c r="H159" i="26"/>
  <c r="Q159" i="26" s="1"/>
  <c r="H163" i="26"/>
  <c r="Q163" i="26" s="1"/>
  <c r="P114" i="26"/>
  <c r="G162" i="26"/>
  <c r="P162" i="26" s="1"/>
  <c r="G167" i="26"/>
  <c r="P167" i="26" s="1"/>
  <c r="G168" i="26"/>
  <c r="P168" i="26" s="1"/>
  <c r="H152" i="26"/>
  <c r="Q152" i="26" s="1"/>
  <c r="H146" i="26"/>
  <c r="Q146" i="26" s="1"/>
  <c r="Q17" i="27"/>
  <c r="P113" i="23"/>
  <c r="P116" i="23"/>
  <c r="P80" i="23"/>
  <c r="P117" i="23"/>
  <c r="P81" i="23"/>
  <c r="P42" i="23"/>
  <c r="I46" i="27"/>
  <c r="P46" i="27" s="1"/>
  <c r="I46" i="22"/>
  <c r="P46" i="22" s="1"/>
  <c r="Q46" i="22" s="1"/>
  <c r="P46" i="23"/>
  <c r="BF80" i="15"/>
  <c r="I68" i="23"/>
  <c r="R68" i="23" s="1"/>
  <c r="U68" i="23" s="1"/>
  <c r="BF74" i="15"/>
  <c r="I62" i="23"/>
  <c r="R62" i="23" s="1"/>
  <c r="BF75" i="15"/>
  <c r="I63" i="23"/>
  <c r="R63" i="23" s="1"/>
  <c r="P44" i="23"/>
  <c r="P85" i="23"/>
  <c r="P115" i="23"/>
  <c r="P79" i="23"/>
  <c r="P82" i="23"/>
  <c r="P77" i="23"/>
  <c r="P83" i="23"/>
  <c r="P48" i="23"/>
  <c r="P76" i="23"/>
  <c r="P47" i="23"/>
  <c r="P49" i="23"/>
  <c r="P95" i="23"/>
  <c r="P84" i="23"/>
  <c r="P112" i="23"/>
  <c r="I41" i="27"/>
  <c r="P41" i="27" s="1"/>
  <c r="I41" i="22"/>
  <c r="P41" i="22" s="1"/>
  <c r="Q41" i="22" s="1"/>
  <c r="I42" i="27"/>
  <c r="P42" i="27" s="1"/>
  <c r="I42" i="22"/>
  <c r="P42" i="22" s="1"/>
  <c r="Q42" i="22" s="1"/>
  <c r="P40" i="23"/>
  <c r="BF84" i="15"/>
  <c r="I72" i="23"/>
  <c r="R72" i="23" s="1"/>
  <c r="BF77" i="15"/>
  <c r="I65" i="23"/>
  <c r="R65" i="23" s="1"/>
  <c r="U65" i="23" s="1"/>
  <c r="I57" i="27"/>
  <c r="P57" i="27" s="1"/>
  <c r="I57" i="22"/>
  <c r="P57" i="22" s="1"/>
  <c r="Q57" i="22" s="1"/>
  <c r="I49" i="27"/>
  <c r="P49" i="27" s="1"/>
  <c r="I49" i="22"/>
  <c r="P49" i="22" s="1"/>
  <c r="Q49" i="22" s="1"/>
  <c r="P114" i="23"/>
  <c r="P43" i="23"/>
  <c r="P45" i="23"/>
  <c r="P78" i="23"/>
  <c r="P41" i="23"/>
  <c r="P86" i="23"/>
  <c r="BF76" i="15"/>
  <c r="I64" i="23"/>
  <c r="R64" i="23" s="1"/>
  <c r="U64" i="23" s="1"/>
  <c r="BF78" i="15"/>
  <c r="I66" i="23"/>
  <c r="R66" i="23" s="1"/>
  <c r="BF79" i="15"/>
  <c r="I67" i="23"/>
  <c r="R67" i="23" s="1"/>
  <c r="BF85" i="15"/>
  <c r="I73" i="23"/>
  <c r="R73" i="23" s="1"/>
  <c r="BF82" i="15"/>
  <c r="I70" i="23"/>
  <c r="R70" i="23" s="1"/>
  <c r="U70" i="23" s="1"/>
  <c r="BF81" i="15"/>
  <c r="I69" i="23"/>
  <c r="R69" i="23" s="1"/>
  <c r="BF83" i="15"/>
  <c r="I71" i="23"/>
  <c r="R71" i="23" s="1"/>
  <c r="U71" i="23" s="1"/>
  <c r="Q16" i="27"/>
  <c r="Q20" i="27"/>
  <c r="Q18" i="27"/>
  <c r="Q15" i="27"/>
  <c r="Q24" i="27"/>
  <c r="Q19" i="27"/>
  <c r="Q14" i="27"/>
  <c r="Q22" i="27"/>
  <c r="Q13" i="27"/>
  <c r="CI62" i="16"/>
  <c r="CI63" i="16"/>
  <c r="CI65" i="16"/>
  <c r="CI66" i="16"/>
  <c r="CI61" i="16"/>
  <c r="CI64" i="16"/>
  <c r="H42" i="20"/>
  <c r="Q42" i="20" s="1"/>
  <c r="H42" i="26"/>
  <c r="G91" i="20"/>
  <c r="P91" i="20" s="1"/>
  <c r="G91" i="28"/>
  <c r="P91" i="28" s="1"/>
  <c r="G91" i="27"/>
  <c r="G91" i="26"/>
  <c r="G91" i="22"/>
  <c r="N91" i="22" s="1"/>
  <c r="Q91" i="22" s="1"/>
  <c r="G91" i="23"/>
  <c r="P85" i="26"/>
  <c r="P80" i="26"/>
  <c r="P83" i="26"/>
  <c r="N86" i="27"/>
  <c r="G134" i="27"/>
  <c r="N76" i="27"/>
  <c r="H57" i="20"/>
  <c r="Q57" i="20" s="1"/>
  <c r="H57" i="26"/>
  <c r="H49" i="20"/>
  <c r="Q49" i="20" s="1"/>
  <c r="H49" i="26"/>
  <c r="G88" i="20"/>
  <c r="P88" i="20" s="1"/>
  <c r="G88" i="28"/>
  <c r="P88" i="28" s="1"/>
  <c r="G88" i="27"/>
  <c r="G88" i="26"/>
  <c r="G88" i="22"/>
  <c r="N88" i="22" s="1"/>
  <c r="Q88" i="22" s="1"/>
  <c r="G88" i="23"/>
  <c r="G93" i="20"/>
  <c r="P93" i="20" s="1"/>
  <c r="G93" i="28"/>
  <c r="P93" i="28" s="1"/>
  <c r="G93" i="27"/>
  <c r="G93" i="26"/>
  <c r="G93" i="23"/>
  <c r="G93" i="22"/>
  <c r="N93" i="22" s="1"/>
  <c r="G90" i="20"/>
  <c r="P90" i="20" s="1"/>
  <c r="G90" i="28"/>
  <c r="P90" i="28" s="1"/>
  <c r="G90" i="27"/>
  <c r="G90" i="26"/>
  <c r="G90" i="22"/>
  <c r="N90" i="22" s="1"/>
  <c r="G90" i="23"/>
  <c r="G96" i="20"/>
  <c r="P96" i="20" s="1"/>
  <c r="G96" i="28"/>
  <c r="P96" i="28" s="1"/>
  <c r="G96" i="27"/>
  <c r="G96" i="26"/>
  <c r="G96" i="23"/>
  <c r="G96" i="22"/>
  <c r="N96" i="22" s="1"/>
  <c r="Q96" i="22" s="1"/>
  <c r="N85" i="27"/>
  <c r="N80" i="27"/>
  <c r="N83" i="27"/>
  <c r="N81" i="27"/>
  <c r="G134" i="28"/>
  <c r="H41" i="20"/>
  <c r="Q41" i="20" s="1"/>
  <c r="H41" i="26"/>
  <c r="H46" i="20"/>
  <c r="Q46" i="20" s="1"/>
  <c r="H46" i="26"/>
  <c r="G97" i="20"/>
  <c r="P97" i="20" s="1"/>
  <c r="G97" i="28"/>
  <c r="P97" i="28" s="1"/>
  <c r="G97" i="27"/>
  <c r="G97" i="26"/>
  <c r="G97" i="23"/>
  <c r="G97" i="22"/>
  <c r="N97" i="22" s="1"/>
  <c r="G92" i="20"/>
  <c r="P92" i="20" s="1"/>
  <c r="G92" i="28"/>
  <c r="P92" i="28" s="1"/>
  <c r="G92" i="27"/>
  <c r="G92" i="26"/>
  <c r="G92" i="22"/>
  <c r="N92" i="22" s="1"/>
  <c r="Q92" i="22" s="1"/>
  <c r="G92" i="23"/>
  <c r="G94" i="20"/>
  <c r="P94" i="20" s="1"/>
  <c r="G94" i="28"/>
  <c r="P94" i="28" s="1"/>
  <c r="G94" i="27"/>
  <c r="G94" i="26"/>
  <c r="G94" i="23"/>
  <c r="G94" i="22"/>
  <c r="N94" i="22" s="1"/>
  <c r="G89" i="20"/>
  <c r="P89" i="20" s="1"/>
  <c r="G89" i="28"/>
  <c r="P89" i="28" s="1"/>
  <c r="G89" i="27"/>
  <c r="G89" i="26"/>
  <c r="G89" i="23"/>
  <c r="G89" i="22"/>
  <c r="N89" i="22" s="1"/>
  <c r="G143" i="28"/>
  <c r="P81" i="26"/>
  <c r="H144" i="26"/>
  <c r="Q144" i="26" s="1"/>
  <c r="P95" i="26"/>
  <c r="G143" i="26"/>
  <c r="P79" i="26"/>
  <c r="P78" i="26"/>
  <c r="P82" i="26"/>
  <c r="P84" i="26"/>
  <c r="P77" i="26"/>
  <c r="G143" i="27"/>
  <c r="N95" i="27"/>
  <c r="N79" i="27"/>
  <c r="N78" i="27"/>
  <c r="N82" i="27"/>
  <c r="N84" i="27"/>
  <c r="N77" i="27"/>
  <c r="P86" i="26"/>
  <c r="G134" i="26"/>
  <c r="P76" i="26"/>
  <c r="L23" i="27"/>
  <c r="Q23" i="27" s="1"/>
  <c r="E32" i="27"/>
  <c r="L32" i="27" s="1"/>
  <c r="E26" i="27"/>
  <c r="E38" i="27" s="1"/>
  <c r="L21" i="27"/>
  <c r="Q21" i="27" s="1"/>
  <c r="E34" i="27"/>
  <c r="L34" i="27" s="1"/>
  <c r="O30" i="28"/>
  <c r="F42" i="28"/>
  <c r="F49" i="28"/>
  <c r="O37" i="28"/>
  <c r="O36" i="28"/>
  <c r="F48" i="28"/>
  <c r="F39" i="28"/>
  <c r="O27" i="28"/>
  <c r="F43" i="28"/>
  <c r="O31" i="28"/>
  <c r="O34" i="28"/>
  <c r="F46" i="28"/>
  <c r="O26" i="28"/>
  <c r="F38" i="28"/>
  <c r="O28" i="28"/>
  <c r="F40" i="28"/>
  <c r="F41" i="28"/>
  <c r="O29" i="28"/>
  <c r="F47" i="28"/>
  <c r="O35" i="28"/>
  <c r="F45" i="28"/>
  <c r="O33" i="28"/>
  <c r="F44" i="28"/>
  <c r="O32" i="28"/>
  <c r="N23" i="28"/>
  <c r="U23" i="28" s="1"/>
  <c r="N24" i="28"/>
  <c r="U24" i="28" s="1"/>
  <c r="N18" i="28"/>
  <c r="U18" i="28" s="1"/>
  <c r="N16" i="28"/>
  <c r="U16" i="28" s="1"/>
  <c r="N19" i="28"/>
  <c r="U19" i="28" s="1"/>
  <c r="N22" i="28"/>
  <c r="U22" i="28" s="1"/>
  <c r="N14" i="28"/>
  <c r="U14" i="28" s="1"/>
  <c r="N25" i="28"/>
  <c r="U25" i="28" s="1"/>
  <c r="N17" i="28"/>
  <c r="U17" i="28" s="1"/>
  <c r="N21" i="28"/>
  <c r="U21" i="28" s="1"/>
  <c r="N15" i="28"/>
  <c r="U15" i="28" s="1"/>
  <c r="N20" i="28"/>
  <c r="U20" i="28" s="1"/>
  <c r="E39" i="27"/>
  <c r="L27" i="27"/>
  <c r="E48" i="27"/>
  <c r="L36" i="27"/>
  <c r="F47" i="27"/>
  <c r="M35" i="27"/>
  <c r="E45" i="27"/>
  <c r="L33" i="27"/>
  <c r="E49" i="27"/>
  <c r="L37" i="27"/>
  <c r="F43" i="27"/>
  <c r="M31" i="27"/>
  <c r="M36" i="27"/>
  <c r="F48" i="27"/>
  <c r="F41" i="27"/>
  <c r="M29" i="27"/>
  <c r="E42" i="27"/>
  <c r="L30" i="27"/>
  <c r="E43" i="27"/>
  <c r="L31" i="27"/>
  <c r="M30" i="27"/>
  <c r="F42" i="27"/>
  <c r="F37" i="27"/>
  <c r="M25" i="27"/>
  <c r="Q25" i="27" s="1"/>
  <c r="E40" i="27"/>
  <c r="L28" i="27"/>
  <c r="F45" i="27"/>
  <c r="M33" i="27"/>
  <c r="E41" i="27"/>
  <c r="L29" i="27"/>
  <c r="F39" i="27"/>
  <c r="M27" i="27"/>
  <c r="F46" i="27"/>
  <c r="M34" i="27"/>
  <c r="F38" i="27"/>
  <c r="M26" i="27"/>
  <c r="M28" i="27"/>
  <c r="F40" i="27"/>
  <c r="E47" i="27"/>
  <c r="L35" i="27"/>
  <c r="M32" i="27"/>
  <c r="F44" i="27"/>
  <c r="E41" i="26"/>
  <c r="N29" i="26"/>
  <c r="E48" i="26"/>
  <c r="N36" i="26"/>
  <c r="N26" i="26"/>
  <c r="E38" i="26"/>
  <c r="O34" i="26"/>
  <c r="F46" i="26"/>
  <c r="E49" i="26"/>
  <c r="N37" i="26"/>
  <c r="F48" i="26"/>
  <c r="O36" i="26"/>
  <c r="F47" i="26"/>
  <c r="O35" i="26"/>
  <c r="E43" i="26"/>
  <c r="N31" i="26"/>
  <c r="F39" i="26"/>
  <c r="O27" i="26"/>
  <c r="F49" i="26"/>
  <c r="O37" i="26"/>
  <c r="F41" i="26"/>
  <c r="O29" i="26"/>
  <c r="F45" i="26"/>
  <c r="O33" i="26"/>
  <c r="F43" i="26"/>
  <c r="O31" i="26"/>
  <c r="F44" i="26"/>
  <c r="O32" i="26"/>
  <c r="F40" i="26"/>
  <c r="O28" i="26"/>
  <c r="E44" i="26"/>
  <c r="N32" i="26"/>
  <c r="E39" i="26"/>
  <c r="N27" i="26"/>
  <c r="E40" i="26"/>
  <c r="N28" i="26"/>
  <c r="O30" i="26"/>
  <c r="F42" i="26"/>
  <c r="E42" i="26"/>
  <c r="N30" i="26"/>
  <c r="E47" i="26"/>
  <c r="N35" i="26"/>
  <c r="E45" i="26"/>
  <c r="N33" i="26"/>
  <c r="F38" i="26"/>
  <c r="O26" i="26"/>
  <c r="N34" i="26"/>
  <c r="E46" i="26"/>
  <c r="BG81" i="15"/>
  <c r="BI69" i="15"/>
  <c r="BG73" i="15"/>
  <c r="BI61" i="15"/>
  <c r="BG65" i="15"/>
  <c r="BI53" i="15"/>
  <c r="BG66" i="15"/>
  <c r="BI54" i="15"/>
  <c r="BG70" i="15"/>
  <c r="BI58" i="15"/>
  <c r="AZ11" i="16"/>
  <c r="DD11" i="16"/>
  <c r="CP11" i="16"/>
  <c r="CP12" i="16" s="1"/>
  <c r="CP13" i="16" s="1"/>
  <c r="CP14" i="16" s="1"/>
  <c r="CP15" i="16" s="1"/>
  <c r="CP16" i="16" s="1"/>
  <c r="CP17" i="16" s="1"/>
  <c r="CP18" i="16" s="1"/>
  <c r="CP19" i="16" s="1"/>
  <c r="CP20" i="16" s="1"/>
  <c r="CP21" i="16" s="1"/>
  <c r="CP22" i="16" s="1"/>
  <c r="CP23" i="16" s="1"/>
  <c r="CP24" i="16" s="1"/>
  <c r="CP25" i="16" s="1"/>
  <c r="AL11" i="16"/>
  <c r="AT67" i="16" l="1"/>
  <c r="AA26" i="16"/>
  <c r="AE62" i="16"/>
  <c r="DZ63" i="16"/>
  <c r="DY64" i="16"/>
  <c r="AC53" i="16"/>
  <c r="AF64" i="16"/>
  <c r="U63" i="23"/>
  <c r="V63" i="23" s="1"/>
  <c r="W63" i="23" s="1"/>
  <c r="V68" i="23"/>
  <c r="W68" i="23" s="1"/>
  <c r="U73" i="23"/>
  <c r="V73" i="23" s="1"/>
  <c r="W73" i="23" s="1"/>
  <c r="U72" i="23"/>
  <c r="V72" i="23" s="1"/>
  <c r="W72" i="23" s="1"/>
  <c r="U62" i="23"/>
  <c r="V62" i="23" s="1"/>
  <c r="W62" i="23" s="1"/>
  <c r="V71" i="23"/>
  <c r="W71" i="23" s="1"/>
  <c r="V70" i="23"/>
  <c r="W70" i="23" s="1"/>
  <c r="V64" i="23"/>
  <c r="W64" i="23" s="1"/>
  <c r="V65" i="23"/>
  <c r="W65" i="23" s="1"/>
  <c r="U66" i="23"/>
  <c r="V66" i="23" s="1"/>
  <c r="W66" i="23" s="1"/>
  <c r="U67" i="23"/>
  <c r="V67" i="23" s="1"/>
  <c r="W67" i="23" s="1"/>
  <c r="U69" i="23"/>
  <c r="V69" i="23" s="1"/>
  <c r="W69" i="23" s="1"/>
  <c r="U43" i="23"/>
  <c r="V43" i="23" s="1"/>
  <c r="W43" i="23" s="1"/>
  <c r="U44" i="23"/>
  <c r="V44" i="23" s="1"/>
  <c r="W44" i="23" s="1"/>
  <c r="U41" i="23"/>
  <c r="V41" i="23" s="1"/>
  <c r="W41" i="23" s="1"/>
  <c r="U48" i="23"/>
  <c r="V48" i="23" s="1"/>
  <c r="W48" i="23" s="1"/>
  <c r="U40" i="23"/>
  <c r="V40" i="23" s="1"/>
  <c r="W40" i="23" s="1"/>
  <c r="U49" i="23"/>
  <c r="V49" i="23" s="1"/>
  <c r="W49" i="23" s="1"/>
  <c r="U42" i="23"/>
  <c r="V42" i="23" s="1"/>
  <c r="W42" i="23" s="1"/>
  <c r="U45" i="23"/>
  <c r="V45" i="23" s="1"/>
  <c r="W45" i="23" s="1"/>
  <c r="U47" i="23"/>
  <c r="V47" i="23" s="1"/>
  <c r="W47" i="23" s="1"/>
  <c r="U46" i="23"/>
  <c r="V46" i="23" s="1"/>
  <c r="W46" i="23" s="1"/>
  <c r="I84" i="33"/>
  <c r="R84" i="33" s="1"/>
  <c r="I84" i="28"/>
  <c r="R84" i="28" s="1"/>
  <c r="I83" i="33"/>
  <c r="R83" i="33" s="1"/>
  <c r="I83" i="28"/>
  <c r="R83" i="28" s="1"/>
  <c r="I82" i="33"/>
  <c r="R82" i="33" s="1"/>
  <c r="I82" i="28"/>
  <c r="R82" i="28" s="1"/>
  <c r="I79" i="33"/>
  <c r="R79" i="33" s="1"/>
  <c r="I79" i="28"/>
  <c r="R79" i="28" s="1"/>
  <c r="I76" i="33"/>
  <c r="R76" i="33" s="1"/>
  <c r="I76" i="28"/>
  <c r="R76" i="28" s="1"/>
  <c r="I75" i="33"/>
  <c r="R75" i="33" s="1"/>
  <c r="I75" i="28"/>
  <c r="R75" i="28" s="1"/>
  <c r="I80" i="33"/>
  <c r="R80" i="33" s="1"/>
  <c r="I80" i="28"/>
  <c r="R80" i="28" s="1"/>
  <c r="I77" i="33"/>
  <c r="R77" i="33" s="1"/>
  <c r="I77" i="28"/>
  <c r="R77" i="28" s="1"/>
  <c r="I81" i="33"/>
  <c r="R81" i="33" s="1"/>
  <c r="I81" i="28"/>
  <c r="R81" i="28" s="1"/>
  <c r="I85" i="33"/>
  <c r="R85" i="33" s="1"/>
  <c r="I85" i="28"/>
  <c r="R85" i="28" s="1"/>
  <c r="I78" i="33"/>
  <c r="R78" i="33" s="1"/>
  <c r="I78" i="28"/>
  <c r="R78" i="28" s="1"/>
  <c r="I74" i="33"/>
  <c r="R74" i="33" s="1"/>
  <c r="I74" i="28"/>
  <c r="R74" i="28" s="1"/>
  <c r="G181" i="28"/>
  <c r="P181" i="28" s="1"/>
  <c r="P133" i="28"/>
  <c r="G191" i="28"/>
  <c r="P191" i="28" s="1"/>
  <c r="P143" i="28"/>
  <c r="G177" i="28"/>
  <c r="P177" i="28" s="1"/>
  <c r="P129" i="28"/>
  <c r="G173" i="28"/>
  <c r="P173" i="28" s="1"/>
  <c r="P125" i="28"/>
  <c r="G172" i="28"/>
  <c r="P172" i="28" s="1"/>
  <c r="P124" i="28"/>
  <c r="G178" i="28"/>
  <c r="P178" i="28" s="1"/>
  <c r="P130" i="28"/>
  <c r="G179" i="28"/>
  <c r="P179" i="28" s="1"/>
  <c r="P131" i="28"/>
  <c r="G180" i="28"/>
  <c r="P180" i="28" s="1"/>
  <c r="P132" i="28"/>
  <c r="G182" i="28"/>
  <c r="P182" i="28" s="1"/>
  <c r="P134" i="28"/>
  <c r="G175" i="28"/>
  <c r="P175" i="28" s="1"/>
  <c r="P127" i="28"/>
  <c r="G176" i="28"/>
  <c r="P176" i="28" s="1"/>
  <c r="P128" i="28"/>
  <c r="G174" i="28"/>
  <c r="P174" i="28" s="1"/>
  <c r="P126" i="28"/>
  <c r="N160" i="28"/>
  <c r="E172" i="28"/>
  <c r="N146" i="28"/>
  <c r="E158" i="28"/>
  <c r="E169" i="28"/>
  <c r="N157" i="28"/>
  <c r="N164" i="28"/>
  <c r="E176" i="28"/>
  <c r="N156" i="28"/>
  <c r="E168" i="28"/>
  <c r="E177" i="28"/>
  <c r="N165" i="28"/>
  <c r="N162" i="28"/>
  <c r="E174" i="28"/>
  <c r="N154" i="28"/>
  <c r="E166" i="28"/>
  <c r="E167" i="28"/>
  <c r="N155" i="28"/>
  <c r="E173" i="28"/>
  <c r="N161" i="28"/>
  <c r="E171" i="28"/>
  <c r="N159" i="28"/>
  <c r="E175" i="28"/>
  <c r="N163" i="28"/>
  <c r="N125" i="27"/>
  <c r="G173" i="27"/>
  <c r="N173" i="27" s="1"/>
  <c r="N133" i="27"/>
  <c r="G181" i="27"/>
  <c r="N181" i="27" s="1"/>
  <c r="I156" i="27"/>
  <c r="P144" i="27"/>
  <c r="I159" i="27"/>
  <c r="P147" i="27"/>
  <c r="N132" i="27"/>
  <c r="G180" i="27"/>
  <c r="N180" i="27" s="1"/>
  <c r="N126" i="27"/>
  <c r="G174" i="27"/>
  <c r="N174" i="27" s="1"/>
  <c r="N129" i="27"/>
  <c r="G177" i="27"/>
  <c r="N177" i="27" s="1"/>
  <c r="N124" i="27"/>
  <c r="G172" i="27"/>
  <c r="N172" i="27" s="1"/>
  <c r="P148" i="27"/>
  <c r="I160" i="27"/>
  <c r="P146" i="27"/>
  <c r="I158" i="27"/>
  <c r="N143" i="27"/>
  <c r="G191" i="27"/>
  <c r="N191" i="27" s="1"/>
  <c r="N128" i="27"/>
  <c r="G176" i="27"/>
  <c r="N176" i="27" s="1"/>
  <c r="P143" i="27"/>
  <c r="I155" i="27"/>
  <c r="P163" i="27"/>
  <c r="I175" i="27"/>
  <c r="N130" i="27"/>
  <c r="G178" i="27"/>
  <c r="N178" i="27" s="1"/>
  <c r="N127" i="27"/>
  <c r="G175" i="27"/>
  <c r="N175" i="27" s="1"/>
  <c r="N131" i="27"/>
  <c r="G179" i="27"/>
  <c r="N179" i="27" s="1"/>
  <c r="N134" i="27"/>
  <c r="G182" i="27"/>
  <c r="N182" i="27" s="1"/>
  <c r="I164" i="27"/>
  <c r="P152" i="27"/>
  <c r="H164" i="26"/>
  <c r="Q164" i="26" s="1"/>
  <c r="H175" i="26"/>
  <c r="Q175" i="26" s="1"/>
  <c r="H160" i="26"/>
  <c r="Q160" i="26" s="1"/>
  <c r="P134" i="26"/>
  <c r="G182" i="26"/>
  <c r="P182" i="26" s="1"/>
  <c r="P125" i="26"/>
  <c r="G173" i="26"/>
  <c r="P173" i="26" s="1"/>
  <c r="P130" i="26"/>
  <c r="G178" i="26"/>
  <c r="P178" i="26" s="1"/>
  <c r="P127" i="26"/>
  <c r="G175" i="26"/>
  <c r="P175" i="26" s="1"/>
  <c r="P129" i="26"/>
  <c r="G177" i="26"/>
  <c r="P177" i="26" s="1"/>
  <c r="P128" i="26"/>
  <c r="G176" i="26"/>
  <c r="P176" i="26" s="1"/>
  <c r="P132" i="26"/>
  <c r="G180" i="26"/>
  <c r="P180" i="26" s="1"/>
  <c r="P131" i="26"/>
  <c r="G179" i="26"/>
  <c r="P179" i="26" s="1"/>
  <c r="H158" i="26"/>
  <c r="Q158" i="26" s="1"/>
  <c r="H171" i="26"/>
  <c r="Q171" i="26" s="1"/>
  <c r="H167" i="26"/>
  <c r="Q167" i="26" s="1"/>
  <c r="P124" i="26"/>
  <c r="G172" i="26"/>
  <c r="P172" i="26" s="1"/>
  <c r="P126" i="26"/>
  <c r="G174" i="26"/>
  <c r="P174" i="26" s="1"/>
  <c r="P143" i="26"/>
  <c r="G191" i="26"/>
  <c r="P191" i="26" s="1"/>
  <c r="H156" i="26"/>
  <c r="Q156" i="26" s="1"/>
  <c r="P133" i="26"/>
  <c r="G181" i="26"/>
  <c r="P181" i="26" s="1"/>
  <c r="I54" i="27"/>
  <c r="P54" i="27" s="1"/>
  <c r="I54" i="22"/>
  <c r="P54" i="22" s="1"/>
  <c r="Q54" i="22" s="1"/>
  <c r="P89" i="23"/>
  <c r="P96" i="23"/>
  <c r="P93" i="23"/>
  <c r="BF87" i="15"/>
  <c r="I75" i="23"/>
  <c r="R75" i="23" s="1"/>
  <c r="P90" i="23"/>
  <c r="P88" i="23"/>
  <c r="P91" i="23"/>
  <c r="BF97" i="15"/>
  <c r="I85" i="23"/>
  <c r="R85" i="23" s="1"/>
  <c r="U85" i="23" s="1"/>
  <c r="BF90" i="15"/>
  <c r="I78" i="23"/>
  <c r="R78" i="23" s="1"/>
  <c r="U78" i="23" s="1"/>
  <c r="V78" i="23" s="1"/>
  <c r="W78" i="23" s="1"/>
  <c r="I53" i="27"/>
  <c r="P53" i="27" s="1"/>
  <c r="I53" i="22"/>
  <c r="P53" i="22" s="1"/>
  <c r="Q53" i="22" s="1"/>
  <c r="I69" i="27"/>
  <c r="P69" i="27" s="1"/>
  <c r="I69" i="22"/>
  <c r="P69" i="22" s="1"/>
  <c r="Q69" i="22" s="1"/>
  <c r="P94" i="23"/>
  <c r="P97" i="23"/>
  <c r="BF89" i="15"/>
  <c r="I77" i="23"/>
  <c r="R77" i="23" s="1"/>
  <c r="U77" i="23" s="1"/>
  <c r="BF86" i="15"/>
  <c r="I74" i="23"/>
  <c r="R74" i="23" s="1"/>
  <c r="I61" i="27"/>
  <c r="P61" i="27" s="1"/>
  <c r="I61" i="22"/>
  <c r="P61" i="22" s="1"/>
  <c r="Q61" i="22" s="1"/>
  <c r="BF96" i="15"/>
  <c r="I84" i="23"/>
  <c r="R84" i="23" s="1"/>
  <c r="U84" i="23" s="1"/>
  <c r="BF92" i="15"/>
  <c r="I80" i="23"/>
  <c r="R80" i="23" s="1"/>
  <c r="U80" i="23" s="1"/>
  <c r="BF93" i="15"/>
  <c r="I81" i="23"/>
  <c r="R81" i="23" s="1"/>
  <c r="I58" i="27"/>
  <c r="P58" i="27" s="1"/>
  <c r="I58" i="22"/>
  <c r="P58" i="22" s="1"/>
  <c r="Q58" i="22" s="1"/>
  <c r="P92" i="23"/>
  <c r="BF95" i="15"/>
  <c r="I83" i="23"/>
  <c r="R83" i="23" s="1"/>
  <c r="BF94" i="15"/>
  <c r="I82" i="23"/>
  <c r="R82" i="23" s="1"/>
  <c r="BF91" i="15"/>
  <c r="I79" i="23"/>
  <c r="R79" i="23" s="1"/>
  <c r="U79" i="23" s="1"/>
  <c r="BF88" i="15"/>
  <c r="I76" i="23"/>
  <c r="R76" i="23" s="1"/>
  <c r="Q31" i="27"/>
  <c r="Q35" i="27"/>
  <c r="Q29" i="27"/>
  <c r="Q33" i="27"/>
  <c r="Q36" i="27"/>
  <c r="Q34" i="27"/>
  <c r="Q32" i="27"/>
  <c r="Q28" i="27"/>
  <c r="Q30" i="27"/>
  <c r="Q27" i="27"/>
  <c r="G141" i="27"/>
  <c r="N93" i="27"/>
  <c r="N88" i="27"/>
  <c r="G136" i="27"/>
  <c r="H58" i="20"/>
  <c r="Q58" i="20" s="1"/>
  <c r="H58" i="26"/>
  <c r="H53" i="20"/>
  <c r="Q53" i="20" s="1"/>
  <c r="H53" i="26"/>
  <c r="H69" i="20"/>
  <c r="Q69" i="20" s="1"/>
  <c r="H69" i="26"/>
  <c r="G137" i="28"/>
  <c r="G142" i="28"/>
  <c r="G140" i="28"/>
  <c r="G145" i="28"/>
  <c r="G144" i="28"/>
  <c r="G138" i="28"/>
  <c r="G141" i="28"/>
  <c r="G136" i="28"/>
  <c r="P91" i="26"/>
  <c r="G139" i="26"/>
  <c r="N92" i="27"/>
  <c r="G140" i="27"/>
  <c r="N97" i="27"/>
  <c r="G145" i="27"/>
  <c r="N96" i="27"/>
  <c r="G144" i="27"/>
  <c r="N90" i="27"/>
  <c r="G138" i="27"/>
  <c r="N91" i="27"/>
  <c r="G139" i="27"/>
  <c r="N89" i="27"/>
  <c r="G137" i="27"/>
  <c r="N94" i="27"/>
  <c r="G142" i="27"/>
  <c r="H54" i="20"/>
  <c r="Q54" i="20" s="1"/>
  <c r="H54" i="26"/>
  <c r="H61" i="20"/>
  <c r="Q61" i="20" s="1"/>
  <c r="H61" i="26"/>
  <c r="P89" i="26"/>
  <c r="G137" i="26"/>
  <c r="P94" i="26"/>
  <c r="G142" i="26"/>
  <c r="P92" i="26"/>
  <c r="G140" i="26"/>
  <c r="G145" i="26"/>
  <c r="P97" i="26"/>
  <c r="G144" i="26"/>
  <c r="P96" i="26"/>
  <c r="P90" i="26"/>
  <c r="G138" i="26"/>
  <c r="P93" i="26"/>
  <c r="G141" i="26"/>
  <c r="P88" i="26"/>
  <c r="G136" i="26"/>
  <c r="G139" i="28"/>
  <c r="E44" i="27"/>
  <c r="E56" i="27" s="1"/>
  <c r="L26" i="27"/>
  <c r="Q26" i="27" s="1"/>
  <c r="E46" i="27"/>
  <c r="L46" i="27" s="1"/>
  <c r="O38" i="28"/>
  <c r="F50" i="28"/>
  <c r="F60" i="28"/>
  <c r="O48" i="28"/>
  <c r="F54" i="28"/>
  <c r="O42" i="28"/>
  <c r="F57" i="28"/>
  <c r="O45" i="28"/>
  <c r="F53" i="28"/>
  <c r="O41" i="28"/>
  <c r="F55" i="28"/>
  <c r="O43" i="28"/>
  <c r="F52" i="28"/>
  <c r="O40" i="28"/>
  <c r="O46" i="28"/>
  <c r="F58" i="28"/>
  <c r="O44" i="28"/>
  <c r="F56" i="28"/>
  <c r="F59" i="28"/>
  <c r="O47" i="28"/>
  <c r="F51" i="28"/>
  <c r="O39" i="28"/>
  <c r="F61" i="28"/>
  <c r="O49" i="28"/>
  <c r="N32" i="28"/>
  <c r="U32" i="28" s="1"/>
  <c r="N34" i="28"/>
  <c r="U34" i="28" s="1"/>
  <c r="N36" i="28"/>
  <c r="U36" i="28" s="1"/>
  <c r="N27" i="28"/>
  <c r="U27" i="28" s="1"/>
  <c r="N26" i="28"/>
  <c r="U26" i="28" s="1"/>
  <c r="N31" i="28"/>
  <c r="U31" i="28" s="1"/>
  <c r="N30" i="28"/>
  <c r="U30" i="28" s="1"/>
  <c r="N35" i="28"/>
  <c r="U35" i="28" s="1"/>
  <c r="N28" i="28"/>
  <c r="U28" i="28" s="1"/>
  <c r="N29" i="28"/>
  <c r="U29" i="28" s="1"/>
  <c r="N33" i="28"/>
  <c r="U33" i="28" s="1"/>
  <c r="N37" i="28"/>
  <c r="U37" i="28" s="1"/>
  <c r="E53" i="27"/>
  <c r="L41" i="27"/>
  <c r="F53" i="27"/>
  <c r="M41" i="27"/>
  <c r="F55" i="27"/>
  <c r="M43" i="27"/>
  <c r="E60" i="27"/>
  <c r="L48" i="27"/>
  <c r="E59" i="27"/>
  <c r="L47" i="27"/>
  <c r="M38" i="27"/>
  <c r="F50" i="27"/>
  <c r="F57" i="27"/>
  <c r="M45" i="27"/>
  <c r="L42" i="27"/>
  <c r="E54" i="27"/>
  <c r="M48" i="27"/>
  <c r="F60" i="27"/>
  <c r="F56" i="27"/>
  <c r="M44" i="27"/>
  <c r="M42" i="27"/>
  <c r="F54" i="27"/>
  <c r="F52" i="27"/>
  <c r="M40" i="27"/>
  <c r="F51" i="27"/>
  <c r="M39" i="27"/>
  <c r="L38" i="27"/>
  <c r="E50" i="27"/>
  <c r="E57" i="27"/>
  <c r="L45" i="27"/>
  <c r="F59" i="27"/>
  <c r="M47" i="27"/>
  <c r="E51" i="27"/>
  <c r="L39" i="27"/>
  <c r="E61" i="27"/>
  <c r="L49" i="27"/>
  <c r="M46" i="27"/>
  <c r="F58" i="27"/>
  <c r="E52" i="27"/>
  <c r="L40" i="27"/>
  <c r="F49" i="27"/>
  <c r="M37" i="27"/>
  <c r="Q37" i="27" s="1"/>
  <c r="E55" i="27"/>
  <c r="L43" i="27"/>
  <c r="N46" i="26"/>
  <c r="E58" i="26"/>
  <c r="E51" i="26"/>
  <c r="N39" i="26"/>
  <c r="O46" i="26"/>
  <c r="F58" i="26"/>
  <c r="E56" i="26"/>
  <c r="N44" i="26"/>
  <c r="F55" i="26"/>
  <c r="O43" i="26"/>
  <c r="F53" i="26"/>
  <c r="O41" i="26"/>
  <c r="F51" i="26"/>
  <c r="O39" i="26"/>
  <c r="F59" i="26"/>
  <c r="O47" i="26"/>
  <c r="E61" i="26"/>
  <c r="N49" i="26"/>
  <c r="E60" i="26"/>
  <c r="N48" i="26"/>
  <c r="E52" i="26"/>
  <c r="N40" i="26"/>
  <c r="E50" i="26"/>
  <c r="N38" i="26"/>
  <c r="E57" i="26"/>
  <c r="N45" i="26"/>
  <c r="N42" i="26"/>
  <c r="E54" i="26"/>
  <c r="F50" i="26"/>
  <c r="O38" i="26"/>
  <c r="E59" i="26"/>
  <c r="N47" i="26"/>
  <c r="O42" i="26"/>
  <c r="F54" i="26"/>
  <c r="F52" i="26"/>
  <c r="O40" i="26"/>
  <c r="O44" i="26"/>
  <c r="F56" i="26"/>
  <c r="F57" i="26"/>
  <c r="O45" i="26"/>
  <c r="F61" i="26"/>
  <c r="O49" i="26"/>
  <c r="E55" i="26"/>
  <c r="N43" i="26"/>
  <c r="O48" i="26"/>
  <c r="F60" i="26"/>
  <c r="E53" i="26"/>
  <c r="N41" i="26"/>
  <c r="BG78" i="15"/>
  <c r="BI66" i="15"/>
  <c r="BG77" i="15"/>
  <c r="BI65" i="15"/>
  <c r="BG82" i="15"/>
  <c r="BI70" i="15"/>
  <c r="BG93" i="15"/>
  <c r="BI81" i="15"/>
  <c r="BG85" i="15"/>
  <c r="BI73" i="15"/>
  <c r="AZ12" i="16"/>
  <c r="DD12" i="16"/>
  <c r="AL12" i="16"/>
  <c r="AT68" i="16" l="1"/>
  <c r="CI69" i="16"/>
  <c r="CI68" i="16"/>
  <c r="DZ64" i="16"/>
  <c r="AB26" i="16"/>
  <c r="AC26" i="16" s="1"/>
  <c r="AD26" i="16" s="1"/>
  <c r="AE26" i="16" s="1"/>
  <c r="AF26" i="16" s="1"/>
  <c r="AG26" i="16" s="1"/>
  <c r="AE63" i="16"/>
  <c r="DY65" i="16"/>
  <c r="AD53" i="16"/>
  <c r="AE53" i="16" s="1"/>
  <c r="AF53" i="16" s="1"/>
  <c r="AG53" i="16" s="1"/>
  <c r="AF65" i="16"/>
  <c r="U83" i="23"/>
  <c r="V83" i="23" s="1"/>
  <c r="W83" i="23" s="1"/>
  <c r="V84" i="23"/>
  <c r="W84" i="23" s="1"/>
  <c r="U74" i="23"/>
  <c r="V74" i="23" s="1"/>
  <c r="W74" i="23" s="1"/>
  <c r="V85" i="23"/>
  <c r="W85" i="23" s="1"/>
  <c r="U75" i="23"/>
  <c r="V75" i="23" s="1"/>
  <c r="W75" i="23" s="1"/>
  <c r="U82" i="23"/>
  <c r="V82" i="23" s="1"/>
  <c r="W82" i="23" s="1"/>
  <c r="V79" i="23"/>
  <c r="W79" i="23" s="1"/>
  <c r="V80" i="23"/>
  <c r="W80" i="23" s="1"/>
  <c r="V77" i="23"/>
  <c r="W77" i="23" s="1"/>
  <c r="U81" i="23"/>
  <c r="V81" i="23" s="1"/>
  <c r="W81" i="23" s="1"/>
  <c r="U76" i="23"/>
  <c r="V76" i="23" s="1"/>
  <c r="W76" i="23" s="1"/>
  <c r="I95" i="33"/>
  <c r="R95" i="33" s="1"/>
  <c r="I95" i="28"/>
  <c r="R95" i="28" s="1"/>
  <c r="I93" i="33"/>
  <c r="R93" i="33" s="1"/>
  <c r="I93" i="28"/>
  <c r="R93" i="28" s="1"/>
  <c r="I96" i="33"/>
  <c r="R96" i="33" s="1"/>
  <c r="I96" i="28"/>
  <c r="R96" i="28" s="1"/>
  <c r="I86" i="33"/>
  <c r="R86" i="33" s="1"/>
  <c r="I86" i="28"/>
  <c r="R86" i="28" s="1"/>
  <c r="I97" i="33"/>
  <c r="R97" i="33" s="1"/>
  <c r="I97" i="28"/>
  <c r="R97" i="28" s="1"/>
  <c r="I91" i="33"/>
  <c r="R91" i="33" s="1"/>
  <c r="I91" i="28"/>
  <c r="R91" i="28" s="1"/>
  <c r="I88" i="33"/>
  <c r="R88" i="33" s="1"/>
  <c r="I88" i="28"/>
  <c r="R88" i="28" s="1"/>
  <c r="I94" i="33"/>
  <c r="R94" i="33" s="1"/>
  <c r="I94" i="28"/>
  <c r="R94" i="28" s="1"/>
  <c r="I87" i="33"/>
  <c r="R87" i="33" s="1"/>
  <c r="I87" i="28"/>
  <c r="R87" i="28" s="1"/>
  <c r="I92" i="33"/>
  <c r="R92" i="33" s="1"/>
  <c r="I92" i="28"/>
  <c r="R92" i="28" s="1"/>
  <c r="I89" i="33"/>
  <c r="R89" i="33" s="1"/>
  <c r="I89" i="28"/>
  <c r="R89" i="28" s="1"/>
  <c r="I90" i="33"/>
  <c r="R90" i="33" s="1"/>
  <c r="I90" i="28"/>
  <c r="R90" i="28" s="1"/>
  <c r="Q45" i="27"/>
  <c r="G184" i="28"/>
  <c r="P184" i="28" s="1"/>
  <c r="P136" i="28"/>
  <c r="G193" i="28"/>
  <c r="P193" i="28" s="1"/>
  <c r="P145" i="28"/>
  <c r="G189" i="28"/>
  <c r="P189" i="28" s="1"/>
  <c r="P141" i="28"/>
  <c r="G188" i="28"/>
  <c r="P188" i="28" s="1"/>
  <c r="P140" i="28"/>
  <c r="G186" i="28"/>
  <c r="P186" i="28" s="1"/>
  <c r="P138" i="28"/>
  <c r="G190" i="28"/>
  <c r="P190" i="28" s="1"/>
  <c r="P142" i="28"/>
  <c r="G187" i="28"/>
  <c r="P187" i="28" s="1"/>
  <c r="P139" i="28"/>
  <c r="G192" i="28"/>
  <c r="P192" i="28" s="1"/>
  <c r="P144" i="28"/>
  <c r="G185" i="28"/>
  <c r="P185" i="28" s="1"/>
  <c r="P137" i="28"/>
  <c r="E179" i="28"/>
  <c r="N167" i="28"/>
  <c r="N168" i="28"/>
  <c r="E180" i="28"/>
  <c r="N172" i="28"/>
  <c r="E184" i="28"/>
  <c r="E187" i="28"/>
  <c r="N175" i="28"/>
  <c r="E185" i="28"/>
  <c r="N173" i="28"/>
  <c r="E181" i="28"/>
  <c r="N169" i="28"/>
  <c r="E183" i="28"/>
  <c r="N171" i="28"/>
  <c r="N166" i="28"/>
  <c r="E178" i="28"/>
  <c r="E189" i="28"/>
  <c r="N177" i="28"/>
  <c r="N174" i="28"/>
  <c r="E186" i="28"/>
  <c r="N176" i="28"/>
  <c r="E188" i="28"/>
  <c r="N158" i="28"/>
  <c r="E170" i="28"/>
  <c r="N142" i="27"/>
  <c r="G190" i="27"/>
  <c r="N190" i="27" s="1"/>
  <c r="N139" i="27"/>
  <c r="G187" i="27"/>
  <c r="N187" i="27" s="1"/>
  <c r="N144" i="27"/>
  <c r="G192" i="27"/>
  <c r="N192" i="27" s="1"/>
  <c r="N140" i="27"/>
  <c r="G188" i="27"/>
  <c r="N188" i="27" s="1"/>
  <c r="P175" i="27"/>
  <c r="I187" i="27"/>
  <c r="P187" i="27" s="1"/>
  <c r="I170" i="27"/>
  <c r="P158" i="27"/>
  <c r="N141" i="27"/>
  <c r="G189" i="27"/>
  <c r="N189" i="27" s="1"/>
  <c r="P159" i="27"/>
  <c r="I171" i="27"/>
  <c r="N137" i="27"/>
  <c r="G185" i="27"/>
  <c r="N185" i="27" s="1"/>
  <c r="N138" i="27"/>
  <c r="G186" i="27"/>
  <c r="N186" i="27" s="1"/>
  <c r="N145" i="27"/>
  <c r="G193" i="27"/>
  <c r="N193" i="27" s="1"/>
  <c r="N136" i="27"/>
  <c r="G184" i="27"/>
  <c r="N184" i="27" s="1"/>
  <c r="I167" i="27"/>
  <c r="P155" i="27"/>
  <c r="P160" i="27"/>
  <c r="I172" i="27"/>
  <c r="P164" i="27"/>
  <c r="I176" i="27"/>
  <c r="P156" i="27"/>
  <c r="I168" i="27"/>
  <c r="P141" i="26"/>
  <c r="G189" i="26"/>
  <c r="P189" i="26" s="1"/>
  <c r="P140" i="26"/>
  <c r="G188" i="26"/>
  <c r="P188" i="26" s="1"/>
  <c r="P137" i="26"/>
  <c r="G185" i="26"/>
  <c r="P185" i="26" s="1"/>
  <c r="P139" i="26"/>
  <c r="G187" i="26"/>
  <c r="P187" i="26" s="1"/>
  <c r="H168" i="26"/>
  <c r="Q168" i="26" s="1"/>
  <c r="H179" i="26"/>
  <c r="Q179" i="26" s="1"/>
  <c r="H170" i="26"/>
  <c r="Q170" i="26" s="1"/>
  <c r="H187" i="26"/>
  <c r="Q187" i="26" s="1"/>
  <c r="P144" i="26"/>
  <c r="G192" i="26"/>
  <c r="P192" i="26" s="1"/>
  <c r="P136" i="26"/>
  <c r="G184" i="26"/>
  <c r="P184" i="26" s="1"/>
  <c r="P138" i="26"/>
  <c r="G186" i="26"/>
  <c r="P186" i="26" s="1"/>
  <c r="P142" i="26"/>
  <c r="G190" i="26"/>
  <c r="P190" i="26" s="1"/>
  <c r="H183" i="26"/>
  <c r="Q183" i="26" s="1"/>
  <c r="H172" i="26"/>
  <c r="Q172" i="26" s="1"/>
  <c r="H176" i="26"/>
  <c r="Q176" i="26" s="1"/>
  <c r="P145" i="26"/>
  <c r="G193" i="26"/>
  <c r="P193" i="26" s="1"/>
  <c r="Q40" i="27"/>
  <c r="Q38" i="27"/>
  <c r="Q39" i="27"/>
  <c r="BF105" i="15"/>
  <c r="I93" i="23"/>
  <c r="R93" i="23" s="1"/>
  <c r="BF99" i="15"/>
  <c r="I87" i="23"/>
  <c r="R87" i="23" s="1"/>
  <c r="I73" i="27"/>
  <c r="P73" i="27" s="1"/>
  <c r="I73" i="22"/>
  <c r="P73" i="22" s="1"/>
  <c r="Q73" i="22" s="1"/>
  <c r="I66" i="27"/>
  <c r="P66" i="27" s="1"/>
  <c r="I66" i="22"/>
  <c r="P66" i="22" s="1"/>
  <c r="Q66" i="22" s="1"/>
  <c r="BF100" i="15"/>
  <c r="I88" i="23"/>
  <c r="R88" i="23" s="1"/>
  <c r="U88" i="23" s="1"/>
  <c r="BF109" i="15"/>
  <c r="I97" i="23"/>
  <c r="R97" i="23" s="1"/>
  <c r="U97" i="23" s="1"/>
  <c r="BF108" i="15"/>
  <c r="I96" i="23"/>
  <c r="R96" i="23" s="1"/>
  <c r="BF98" i="15"/>
  <c r="I86" i="23"/>
  <c r="R86" i="23" s="1"/>
  <c r="I70" i="27"/>
  <c r="P70" i="27" s="1"/>
  <c r="I70" i="22"/>
  <c r="P70" i="22" s="1"/>
  <c r="Q70" i="22" s="1"/>
  <c r="BF106" i="15"/>
  <c r="I94" i="23"/>
  <c r="R94" i="23" s="1"/>
  <c r="I81" i="27"/>
  <c r="P81" i="27" s="1"/>
  <c r="I81" i="22"/>
  <c r="P81" i="22" s="1"/>
  <c r="Q81" i="22" s="1"/>
  <c r="I65" i="27"/>
  <c r="P65" i="27" s="1"/>
  <c r="I65" i="22"/>
  <c r="P65" i="22" s="1"/>
  <c r="Q65" i="22" s="1"/>
  <c r="BF103" i="15"/>
  <c r="I91" i="23"/>
  <c r="R91" i="23" s="1"/>
  <c r="U91" i="23" s="1"/>
  <c r="BF107" i="15"/>
  <c r="I95" i="23"/>
  <c r="R95" i="23" s="1"/>
  <c r="BF104" i="15"/>
  <c r="I92" i="23"/>
  <c r="R92" i="23" s="1"/>
  <c r="BF101" i="15"/>
  <c r="I89" i="23"/>
  <c r="R89" i="23" s="1"/>
  <c r="BF102" i="15"/>
  <c r="I90" i="23"/>
  <c r="R90" i="23" s="1"/>
  <c r="Q43" i="27"/>
  <c r="Q48" i="27"/>
  <c r="Q46" i="27"/>
  <c r="Q42" i="27"/>
  <c r="Q47" i="27"/>
  <c r="Q41" i="27"/>
  <c r="H73" i="20"/>
  <c r="Q73" i="20" s="1"/>
  <c r="H73" i="26"/>
  <c r="H70" i="20"/>
  <c r="Q70" i="20" s="1"/>
  <c r="H70" i="26"/>
  <c r="H81" i="20"/>
  <c r="Q81" i="20" s="1"/>
  <c r="H81" i="26"/>
  <c r="H65" i="20"/>
  <c r="Q65" i="20" s="1"/>
  <c r="H65" i="26"/>
  <c r="H66" i="20"/>
  <c r="Q66" i="20" s="1"/>
  <c r="H66" i="26"/>
  <c r="L44" i="27"/>
  <c r="Q44" i="27" s="1"/>
  <c r="E58" i="27"/>
  <c r="E70" i="27" s="1"/>
  <c r="O58" i="28"/>
  <c r="F70" i="28"/>
  <c r="F73" i="28"/>
  <c r="O61" i="28"/>
  <c r="F71" i="28"/>
  <c r="O59" i="28"/>
  <c r="F67" i="28"/>
  <c r="O55" i="28"/>
  <c r="F69" i="28"/>
  <c r="O57" i="28"/>
  <c r="O60" i="28"/>
  <c r="F72" i="28"/>
  <c r="F68" i="28"/>
  <c r="O56" i="28"/>
  <c r="O50" i="28"/>
  <c r="F62" i="28"/>
  <c r="F63" i="28"/>
  <c r="O51" i="28"/>
  <c r="O52" i="28"/>
  <c r="F64" i="28"/>
  <c r="F65" i="28"/>
  <c r="O53" i="28"/>
  <c r="O54" i="28"/>
  <c r="F66" i="28"/>
  <c r="N47" i="28"/>
  <c r="U47" i="28" s="1"/>
  <c r="N43" i="28"/>
  <c r="U43" i="28" s="1"/>
  <c r="N46" i="28"/>
  <c r="U46" i="28" s="1"/>
  <c r="N39" i="28"/>
  <c r="U39" i="28" s="1"/>
  <c r="N45" i="28"/>
  <c r="U45" i="28" s="1"/>
  <c r="N40" i="28"/>
  <c r="U40" i="28" s="1"/>
  <c r="N42" i="28"/>
  <c r="U42" i="28" s="1"/>
  <c r="N38" i="28"/>
  <c r="U38" i="28" s="1"/>
  <c r="N48" i="28"/>
  <c r="U48" i="28" s="1"/>
  <c r="N44" i="28"/>
  <c r="U44" i="28" s="1"/>
  <c r="N49" i="28"/>
  <c r="U49" i="28" s="1"/>
  <c r="N41" i="28"/>
  <c r="U41" i="28" s="1"/>
  <c r="F61" i="27"/>
  <c r="M49" i="27"/>
  <c r="Q49" i="27" s="1"/>
  <c r="F65" i="27"/>
  <c r="M53" i="27"/>
  <c r="E73" i="27"/>
  <c r="L61" i="27"/>
  <c r="F71" i="27"/>
  <c r="M59" i="27"/>
  <c r="F64" i="27"/>
  <c r="M52" i="27"/>
  <c r="F72" i="27"/>
  <c r="M60" i="27"/>
  <c r="L50" i="27"/>
  <c r="E62" i="27"/>
  <c r="E72" i="27"/>
  <c r="L60" i="27"/>
  <c r="E67" i="27"/>
  <c r="L55" i="27"/>
  <c r="E64" i="27"/>
  <c r="L52" i="27"/>
  <c r="M56" i="27"/>
  <c r="F68" i="27"/>
  <c r="F69" i="27"/>
  <c r="M57" i="27"/>
  <c r="E71" i="27"/>
  <c r="L59" i="27"/>
  <c r="F67" i="27"/>
  <c r="M55" i="27"/>
  <c r="E65" i="27"/>
  <c r="L53" i="27"/>
  <c r="M58" i="27"/>
  <c r="F70" i="27"/>
  <c r="E68" i="27"/>
  <c r="L56" i="27"/>
  <c r="E63" i="27"/>
  <c r="L51" i="27"/>
  <c r="E69" i="27"/>
  <c r="L57" i="27"/>
  <c r="F63" i="27"/>
  <c r="M51" i="27"/>
  <c r="M54" i="27"/>
  <c r="F66" i="27"/>
  <c r="L54" i="27"/>
  <c r="E66" i="27"/>
  <c r="M50" i="27"/>
  <c r="F62" i="27"/>
  <c r="F66" i="26"/>
  <c r="O54" i="26"/>
  <c r="E68" i="26"/>
  <c r="N56" i="26"/>
  <c r="E67" i="26"/>
  <c r="N55" i="26"/>
  <c r="O60" i="26"/>
  <c r="F72" i="26"/>
  <c r="F69" i="26"/>
  <c r="O57" i="26"/>
  <c r="F64" i="26"/>
  <c r="O52" i="26"/>
  <c r="O50" i="26"/>
  <c r="F62" i="26"/>
  <c r="F73" i="26"/>
  <c r="O61" i="26"/>
  <c r="F68" i="26"/>
  <c r="O56" i="26"/>
  <c r="N54" i="26"/>
  <c r="E66" i="26"/>
  <c r="E65" i="26"/>
  <c r="N53" i="26"/>
  <c r="E71" i="26"/>
  <c r="N59" i="26"/>
  <c r="E69" i="26"/>
  <c r="N57" i="26"/>
  <c r="E72" i="26"/>
  <c r="N60" i="26"/>
  <c r="F71" i="26"/>
  <c r="O59" i="26"/>
  <c r="F70" i="26"/>
  <c r="O58" i="26"/>
  <c r="N50" i="26"/>
  <c r="E62" i="26"/>
  <c r="F65" i="26"/>
  <c r="O53" i="26"/>
  <c r="F67" i="26"/>
  <c r="O55" i="26"/>
  <c r="E63" i="26"/>
  <c r="N51" i="26"/>
  <c r="E70" i="26"/>
  <c r="N58" i="26"/>
  <c r="E64" i="26"/>
  <c r="N52" i="26"/>
  <c r="E73" i="26"/>
  <c r="N61" i="26"/>
  <c r="F63" i="26"/>
  <c r="O51" i="26"/>
  <c r="BG97" i="15"/>
  <c r="BI85" i="15"/>
  <c r="BG105" i="15"/>
  <c r="BG117" i="15" s="1"/>
  <c r="BI117" i="15" s="1"/>
  <c r="BI93" i="15"/>
  <c r="BG94" i="15"/>
  <c r="BI82" i="15"/>
  <c r="BG89" i="15"/>
  <c r="BI77" i="15"/>
  <c r="BG90" i="15"/>
  <c r="BI78" i="15"/>
  <c r="CP26" i="16"/>
  <c r="CQ26" i="16" s="1"/>
  <c r="CR26" i="16" s="1"/>
  <c r="CS26" i="16" s="1"/>
  <c r="CT26" i="16" s="1"/>
  <c r="CU26" i="16" s="1"/>
  <c r="CV26" i="16" s="1"/>
  <c r="CW26" i="16" s="1"/>
  <c r="CX26" i="16" s="1"/>
  <c r="CY26" i="16" s="1"/>
  <c r="CZ26" i="16" s="1"/>
  <c r="DA26" i="16" s="1"/>
  <c r="DB26" i="16" s="1"/>
  <c r="AL13" i="16"/>
  <c r="AZ13" i="16"/>
  <c r="DD13" i="16"/>
  <c r="AH26" i="16" l="1"/>
  <c r="AE69" i="16"/>
  <c r="AH53" i="16"/>
  <c r="AF69" i="16"/>
  <c r="AT69" i="16"/>
  <c r="CI70" i="16"/>
  <c r="AE64" i="16"/>
  <c r="DZ65" i="16"/>
  <c r="DY66" i="16"/>
  <c r="AF66" i="16"/>
  <c r="U86" i="23"/>
  <c r="V86" i="23" s="1"/>
  <c r="W86" i="23" s="1"/>
  <c r="U87" i="23"/>
  <c r="V87" i="23" s="1"/>
  <c r="W87" i="23" s="1"/>
  <c r="U94" i="23"/>
  <c r="V94" i="23" s="1"/>
  <c r="W94" i="23" s="1"/>
  <c r="V91" i="23"/>
  <c r="W91" i="23" s="1"/>
  <c r="V88" i="23"/>
  <c r="W88" i="23" s="1"/>
  <c r="U89" i="23"/>
  <c r="V89" i="23" s="1"/>
  <c r="W89" i="23" s="1"/>
  <c r="U92" i="23"/>
  <c r="V92" i="23" s="1"/>
  <c r="W92" i="23" s="1"/>
  <c r="U96" i="23"/>
  <c r="V96" i="23" s="1"/>
  <c r="W96" i="23" s="1"/>
  <c r="U95" i="23"/>
  <c r="V95" i="23" s="1"/>
  <c r="W95" i="23" s="1"/>
  <c r="V97" i="23"/>
  <c r="W97" i="23" s="1"/>
  <c r="U93" i="23"/>
  <c r="V93" i="23" s="1"/>
  <c r="W93" i="23" s="1"/>
  <c r="U90" i="23"/>
  <c r="V90" i="23" s="1"/>
  <c r="W90" i="23" s="1"/>
  <c r="I102" i="33"/>
  <c r="R102" i="33" s="1"/>
  <c r="I102" i="28"/>
  <c r="R102" i="28" s="1"/>
  <c r="I104" i="33"/>
  <c r="R104" i="33" s="1"/>
  <c r="I104" i="28"/>
  <c r="R104" i="28" s="1"/>
  <c r="I103" i="33"/>
  <c r="R103" i="33" s="1"/>
  <c r="I103" i="28"/>
  <c r="R103" i="28" s="1"/>
  <c r="I108" i="23"/>
  <c r="R108" i="23" s="1"/>
  <c r="BF120" i="15"/>
  <c r="I108" i="33"/>
  <c r="R108" i="33" s="1"/>
  <c r="I108" i="28"/>
  <c r="I100" i="33"/>
  <c r="R100" i="33" s="1"/>
  <c r="I100" i="28"/>
  <c r="R100" i="28" s="1"/>
  <c r="I105" i="33"/>
  <c r="R105" i="33" s="1"/>
  <c r="I105" i="28"/>
  <c r="R105" i="28" s="1"/>
  <c r="I101" i="33"/>
  <c r="R101" i="33" s="1"/>
  <c r="I101" i="28"/>
  <c r="R101" i="28" s="1"/>
  <c r="I107" i="23"/>
  <c r="R107" i="23" s="1"/>
  <c r="BF119" i="15"/>
  <c r="I107" i="33"/>
  <c r="R107" i="33" s="1"/>
  <c r="I107" i="28"/>
  <c r="R107" i="28" s="1"/>
  <c r="I106" i="33"/>
  <c r="R106" i="33" s="1"/>
  <c r="I106" i="28"/>
  <c r="R106" i="28" s="1"/>
  <c r="I98" i="33"/>
  <c r="R98" i="33" s="1"/>
  <c r="I98" i="28"/>
  <c r="R98" i="28" s="1"/>
  <c r="I109" i="23"/>
  <c r="R109" i="23" s="1"/>
  <c r="BF121" i="15"/>
  <c r="I109" i="33"/>
  <c r="R109" i="33" s="1"/>
  <c r="I109" i="28"/>
  <c r="R109" i="28" s="1"/>
  <c r="I99" i="33"/>
  <c r="R99" i="33" s="1"/>
  <c r="I99" i="28"/>
  <c r="R99" i="28" s="1"/>
  <c r="N170" i="28"/>
  <c r="E182" i="28"/>
  <c r="N185" i="28"/>
  <c r="N186" i="28"/>
  <c r="E193" i="28"/>
  <c r="N181" i="28"/>
  <c r="N180" i="28"/>
  <c r="E192" i="28"/>
  <c r="E191" i="28"/>
  <c r="N179" i="28"/>
  <c r="N188" i="28"/>
  <c r="N189" i="28"/>
  <c r="N183" i="28"/>
  <c r="N187" i="28"/>
  <c r="N184" i="28"/>
  <c r="N178" i="28"/>
  <c r="E190" i="28"/>
  <c r="I180" i="27"/>
  <c r="P168" i="27"/>
  <c r="P172" i="27"/>
  <c r="I184" i="27"/>
  <c r="P184" i="27" s="1"/>
  <c r="P171" i="27"/>
  <c r="I183" i="27"/>
  <c r="P183" i="27" s="1"/>
  <c r="I182" i="27"/>
  <c r="P182" i="27" s="1"/>
  <c r="P170" i="27"/>
  <c r="I188" i="27"/>
  <c r="P188" i="27" s="1"/>
  <c r="P176" i="27"/>
  <c r="P167" i="27"/>
  <c r="I179" i="27"/>
  <c r="H184" i="26"/>
  <c r="Q184" i="26" s="1"/>
  <c r="H191" i="26"/>
  <c r="Q191" i="26" s="1"/>
  <c r="H188" i="26"/>
  <c r="Q188" i="26" s="1"/>
  <c r="H180" i="26"/>
  <c r="Q180" i="26" s="1"/>
  <c r="H182" i="26"/>
  <c r="Q182" i="26" s="1"/>
  <c r="Q60" i="27"/>
  <c r="I77" i="27"/>
  <c r="P77" i="27" s="1"/>
  <c r="I77" i="22"/>
  <c r="P77" i="22" s="1"/>
  <c r="Q77" i="22" s="1"/>
  <c r="BF114" i="15"/>
  <c r="I102" i="23"/>
  <c r="R102" i="23" s="1"/>
  <c r="I78" i="27"/>
  <c r="P78" i="27" s="1"/>
  <c r="I78" i="22"/>
  <c r="P78" i="22" s="1"/>
  <c r="Q78" i="22" s="1"/>
  <c r="I82" i="27"/>
  <c r="P82" i="27" s="1"/>
  <c r="I82" i="22"/>
  <c r="P82" i="22" s="1"/>
  <c r="Q82" i="22" s="1"/>
  <c r="I85" i="27"/>
  <c r="P85" i="27" s="1"/>
  <c r="I85" i="22"/>
  <c r="P85" i="22" s="1"/>
  <c r="Q85" i="22" s="1"/>
  <c r="BF116" i="15"/>
  <c r="I104" i="23"/>
  <c r="R104" i="23" s="1"/>
  <c r="BF115" i="15"/>
  <c r="I103" i="23"/>
  <c r="R103" i="23" s="1"/>
  <c r="BF110" i="15"/>
  <c r="I98" i="23"/>
  <c r="R98" i="23" s="1"/>
  <c r="BF117" i="15"/>
  <c r="I105" i="23"/>
  <c r="R105" i="23" s="1"/>
  <c r="I93" i="27"/>
  <c r="P93" i="27" s="1"/>
  <c r="I93" i="22"/>
  <c r="P93" i="22" s="1"/>
  <c r="Q93" i="22" s="1"/>
  <c r="BF113" i="15"/>
  <c r="I101" i="23"/>
  <c r="R101" i="23" s="1"/>
  <c r="BF112" i="15"/>
  <c r="I100" i="23"/>
  <c r="R100" i="23" s="1"/>
  <c r="I117" i="27"/>
  <c r="I117" i="22"/>
  <c r="P117" i="22" s="1"/>
  <c r="Q117" i="22" s="1"/>
  <c r="BF118" i="15"/>
  <c r="I106" i="23"/>
  <c r="R106" i="23" s="1"/>
  <c r="BF111" i="15"/>
  <c r="I99" i="23"/>
  <c r="R99" i="23" s="1"/>
  <c r="Q57" i="27"/>
  <c r="Q53" i="27"/>
  <c r="Q59" i="27"/>
  <c r="Q52" i="27"/>
  <c r="Q50" i="27"/>
  <c r="Q51" i="27"/>
  <c r="Q54" i="27"/>
  <c r="Q56" i="27"/>
  <c r="Q55" i="27"/>
  <c r="H77" i="20"/>
  <c r="Q77" i="20" s="1"/>
  <c r="H77" i="26"/>
  <c r="H93" i="20"/>
  <c r="Q93" i="20" s="1"/>
  <c r="H93" i="26"/>
  <c r="H78" i="20"/>
  <c r="Q78" i="20" s="1"/>
  <c r="H78" i="26"/>
  <c r="H82" i="20"/>
  <c r="Q82" i="20" s="1"/>
  <c r="H82" i="26"/>
  <c r="H85" i="20"/>
  <c r="Q85" i="20" s="1"/>
  <c r="H85" i="26"/>
  <c r="L58" i="27"/>
  <c r="Q58" i="27" s="1"/>
  <c r="F78" i="28"/>
  <c r="O66" i="28"/>
  <c r="F76" i="28"/>
  <c r="O64" i="28"/>
  <c r="O62" i="28"/>
  <c r="F74" i="28"/>
  <c r="F84" i="28"/>
  <c r="O72" i="28"/>
  <c r="F85" i="28"/>
  <c r="O73" i="28"/>
  <c r="O70" i="28"/>
  <c r="F82" i="28"/>
  <c r="F79" i="28"/>
  <c r="O67" i="28"/>
  <c r="F77" i="28"/>
  <c r="O65" i="28"/>
  <c r="F75" i="28"/>
  <c r="O63" i="28"/>
  <c r="O68" i="28"/>
  <c r="F80" i="28"/>
  <c r="F81" i="28"/>
  <c r="O69" i="28"/>
  <c r="F83" i="28"/>
  <c r="O71" i="28"/>
  <c r="N52" i="28"/>
  <c r="U52" i="28" s="1"/>
  <c r="N55" i="28"/>
  <c r="U55" i="28" s="1"/>
  <c r="N60" i="28"/>
  <c r="U60" i="28" s="1"/>
  <c r="N54" i="28"/>
  <c r="U54" i="28" s="1"/>
  <c r="N57" i="28"/>
  <c r="U57" i="28" s="1"/>
  <c r="N53" i="28"/>
  <c r="U53" i="28" s="1"/>
  <c r="N50" i="28"/>
  <c r="U50" i="28" s="1"/>
  <c r="N56" i="28"/>
  <c r="U56" i="28" s="1"/>
  <c r="N51" i="28"/>
  <c r="U51" i="28" s="1"/>
  <c r="N61" i="28"/>
  <c r="U61" i="28" s="1"/>
  <c r="N58" i="28"/>
  <c r="U58" i="28" s="1"/>
  <c r="N59" i="28"/>
  <c r="U59" i="28" s="1"/>
  <c r="F75" i="27"/>
  <c r="M63" i="27"/>
  <c r="F81" i="27"/>
  <c r="M69" i="27"/>
  <c r="M72" i="27"/>
  <c r="F84" i="27"/>
  <c r="M62" i="27"/>
  <c r="F74" i="27"/>
  <c r="M66" i="27"/>
  <c r="F78" i="27"/>
  <c r="F80" i="27"/>
  <c r="M68" i="27"/>
  <c r="L64" i="27"/>
  <c r="E76" i="27"/>
  <c r="L72" i="27"/>
  <c r="E84" i="27"/>
  <c r="F83" i="27"/>
  <c r="M71" i="27"/>
  <c r="L70" i="27"/>
  <c r="E82" i="27"/>
  <c r="M65" i="27"/>
  <c r="F77" i="27"/>
  <c r="E81" i="27"/>
  <c r="L69" i="27"/>
  <c r="E80" i="27"/>
  <c r="L68" i="27"/>
  <c r="E77" i="27"/>
  <c r="L65" i="27"/>
  <c r="E83" i="27"/>
  <c r="L71" i="27"/>
  <c r="M64" i="27"/>
  <c r="F76" i="27"/>
  <c r="F73" i="27"/>
  <c r="M61" i="27"/>
  <c r="Q61" i="27" s="1"/>
  <c r="E75" i="27"/>
  <c r="L63" i="27"/>
  <c r="F79" i="27"/>
  <c r="M67" i="27"/>
  <c r="L66" i="27"/>
  <c r="E78" i="27"/>
  <c r="M70" i="27"/>
  <c r="F82" i="27"/>
  <c r="E79" i="27"/>
  <c r="L67" i="27"/>
  <c r="L62" i="27"/>
  <c r="E74" i="27"/>
  <c r="E85" i="27"/>
  <c r="L73" i="27"/>
  <c r="N62" i="26"/>
  <c r="E74" i="26"/>
  <c r="O70" i="26"/>
  <c r="F82" i="26"/>
  <c r="E84" i="26"/>
  <c r="N72" i="26"/>
  <c r="F84" i="26"/>
  <c r="O72" i="26"/>
  <c r="F75" i="26"/>
  <c r="O63" i="26"/>
  <c r="N64" i="26"/>
  <c r="E76" i="26"/>
  <c r="F77" i="26"/>
  <c r="O65" i="26"/>
  <c r="F80" i="26"/>
  <c r="O68" i="26"/>
  <c r="O64" i="26"/>
  <c r="F76" i="26"/>
  <c r="N68" i="26"/>
  <c r="E80" i="26"/>
  <c r="O66" i="26"/>
  <c r="F78" i="26"/>
  <c r="F83" i="26"/>
  <c r="O71" i="26"/>
  <c r="E83" i="26"/>
  <c r="N71" i="26"/>
  <c r="E77" i="26"/>
  <c r="N65" i="26"/>
  <c r="N66" i="26"/>
  <c r="E78" i="26"/>
  <c r="O62" i="26"/>
  <c r="F74" i="26"/>
  <c r="E85" i="26"/>
  <c r="N73" i="26"/>
  <c r="N70" i="26"/>
  <c r="E82" i="26"/>
  <c r="E75" i="26"/>
  <c r="N63" i="26"/>
  <c r="F79" i="26"/>
  <c r="O67" i="26"/>
  <c r="E81" i="26"/>
  <c r="N69" i="26"/>
  <c r="O73" i="26"/>
  <c r="F85" i="26"/>
  <c r="F81" i="26"/>
  <c r="O69" i="26"/>
  <c r="E79" i="26"/>
  <c r="N67" i="26"/>
  <c r="BG102" i="15"/>
  <c r="BI90" i="15"/>
  <c r="BG101" i="15"/>
  <c r="BI89" i="15"/>
  <c r="BG109" i="15"/>
  <c r="BI97" i="15"/>
  <c r="BG106" i="15"/>
  <c r="BI94" i="15"/>
  <c r="BI105" i="15"/>
  <c r="AL14" i="16"/>
  <c r="CW67" i="16"/>
  <c r="CW72" i="16"/>
  <c r="CW70" i="16"/>
  <c r="CW68" i="16"/>
  <c r="CW64" i="16"/>
  <c r="CW66" i="16"/>
  <c r="CW65" i="16"/>
  <c r="CW63" i="16"/>
  <c r="CW69" i="16"/>
  <c r="CW61" i="16"/>
  <c r="CW62" i="16"/>
  <c r="CW71" i="16"/>
  <c r="DD14" i="16"/>
  <c r="AZ14" i="16"/>
  <c r="Q69" i="27" l="1"/>
  <c r="AI26" i="16"/>
  <c r="AJ26" i="16" s="1"/>
  <c r="AE70" i="16"/>
  <c r="AI53" i="16"/>
  <c r="AF70" i="16"/>
  <c r="AT70" i="16"/>
  <c r="CI72" i="16"/>
  <c r="CI71" i="16"/>
  <c r="DZ66" i="16"/>
  <c r="AE65" i="16"/>
  <c r="DY67" i="16"/>
  <c r="AF68" i="16"/>
  <c r="AF67" i="16"/>
  <c r="U106" i="23"/>
  <c r="V106" i="23" s="1"/>
  <c r="W106" i="23" s="1"/>
  <c r="U100" i="23"/>
  <c r="V100" i="23" s="1"/>
  <c r="W100" i="23" s="1"/>
  <c r="U98" i="23"/>
  <c r="V98" i="23" s="1"/>
  <c r="W98" i="23" s="1"/>
  <c r="U104" i="23"/>
  <c r="V104" i="23" s="1"/>
  <c r="W104" i="23" s="1"/>
  <c r="U102" i="23"/>
  <c r="V102" i="23" s="1"/>
  <c r="W102" i="23" s="1"/>
  <c r="U109" i="23"/>
  <c r="V109" i="23" s="1"/>
  <c r="W109" i="23" s="1"/>
  <c r="U107" i="23"/>
  <c r="V107" i="23" s="1"/>
  <c r="W107" i="23" s="1"/>
  <c r="U108" i="23"/>
  <c r="V108" i="23" s="1"/>
  <c r="W108" i="23" s="1"/>
  <c r="U99" i="23"/>
  <c r="V99" i="23" s="1"/>
  <c r="W99" i="23" s="1"/>
  <c r="U101" i="23"/>
  <c r="V101" i="23" s="1"/>
  <c r="W101" i="23" s="1"/>
  <c r="U105" i="23"/>
  <c r="V105" i="23" s="1"/>
  <c r="W105" i="23" s="1"/>
  <c r="U103" i="23"/>
  <c r="V103" i="23" s="1"/>
  <c r="W103" i="23" s="1"/>
  <c r="I121" i="28"/>
  <c r="I121" i="33"/>
  <c r="R121" i="33" s="1"/>
  <c r="I121" i="23"/>
  <c r="R121" i="23" s="1"/>
  <c r="I119" i="28"/>
  <c r="I119" i="23"/>
  <c r="R119" i="23" s="1"/>
  <c r="I119" i="33"/>
  <c r="R119" i="33" s="1"/>
  <c r="BI109" i="15"/>
  <c r="BG121" i="15"/>
  <c r="BI121" i="15" s="1"/>
  <c r="I118" i="33"/>
  <c r="R118" i="33" s="1"/>
  <c r="I118" i="23"/>
  <c r="R118" i="23" s="1"/>
  <c r="I118" i="28"/>
  <c r="I112" i="23"/>
  <c r="R112" i="23" s="1"/>
  <c r="I112" i="33"/>
  <c r="R112" i="33" s="1"/>
  <c r="I112" i="28"/>
  <c r="I110" i="23"/>
  <c r="R110" i="23" s="1"/>
  <c r="I110" i="33"/>
  <c r="R110" i="33" s="1"/>
  <c r="I110" i="28"/>
  <c r="I116" i="23"/>
  <c r="R116" i="23" s="1"/>
  <c r="I116" i="33"/>
  <c r="R116" i="33" s="1"/>
  <c r="I116" i="28"/>
  <c r="I114" i="23"/>
  <c r="R114" i="23" s="1"/>
  <c r="I114" i="33"/>
  <c r="R114" i="33" s="1"/>
  <c r="I114" i="28"/>
  <c r="R108" i="28"/>
  <c r="I120" i="28"/>
  <c r="R120" i="28" s="1"/>
  <c r="I120" i="23"/>
  <c r="R120" i="23" s="1"/>
  <c r="I120" i="33"/>
  <c r="R120" i="33" s="1"/>
  <c r="I111" i="23"/>
  <c r="R111" i="23" s="1"/>
  <c r="I111" i="33"/>
  <c r="R111" i="33" s="1"/>
  <c r="I111" i="28"/>
  <c r="I113" i="23"/>
  <c r="R113" i="23" s="1"/>
  <c r="I113" i="33"/>
  <c r="R113" i="33" s="1"/>
  <c r="I113" i="28"/>
  <c r="I117" i="23"/>
  <c r="R117" i="23" s="1"/>
  <c r="I117" i="33"/>
  <c r="R117" i="33" s="1"/>
  <c r="I117" i="28"/>
  <c r="I115" i="23"/>
  <c r="R115" i="23" s="1"/>
  <c r="I115" i="33"/>
  <c r="R115" i="33" s="1"/>
  <c r="I115" i="28"/>
  <c r="Q71" i="27"/>
  <c r="N190" i="28"/>
  <c r="N191" i="28"/>
  <c r="N182" i="28"/>
  <c r="N192" i="28"/>
  <c r="N193" i="28"/>
  <c r="P180" i="27"/>
  <c r="I192" i="27"/>
  <c r="P192" i="27" s="1"/>
  <c r="P117" i="27"/>
  <c r="P179" i="27"/>
  <c r="I191" i="27"/>
  <c r="P191" i="27" s="1"/>
  <c r="H192" i="26"/>
  <c r="Q192" i="26" s="1"/>
  <c r="I105" i="27"/>
  <c r="P105" i="27" s="1"/>
  <c r="I105" i="22"/>
  <c r="P105" i="22" s="1"/>
  <c r="Q105" i="22" s="1"/>
  <c r="I89" i="27"/>
  <c r="P89" i="27" s="1"/>
  <c r="I89" i="22"/>
  <c r="P89" i="22" s="1"/>
  <c r="Q89" i="22" s="1"/>
  <c r="I109" i="27"/>
  <c r="I109" i="22"/>
  <c r="P109" i="22" s="1"/>
  <c r="Q109" i="22" s="1"/>
  <c r="I94" i="27"/>
  <c r="P94" i="27" s="1"/>
  <c r="I94" i="22"/>
  <c r="P94" i="22" s="1"/>
  <c r="Q94" i="22" s="1"/>
  <c r="I97" i="27"/>
  <c r="P97" i="27" s="1"/>
  <c r="I97" i="22"/>
  <c r="P97" i="22" s="1"/>
  <c r="Q97" i="22" s="1"/>
  <c r="I90" i="27"/>
  <c r="P90" i="27" s="1"/>
  <c r="I90" i="22"/>
  <c r="P90" i="22" s="1"/>
  <c r="Q90" i="22" s="1"/>
  <c r="Q66" i="27"/>
  <c r="Q68" i="27"/>
  <c r="Q70" i="27"/>
  <c r="Q72" i="27"/>
  <c r="Q67" i="27"/>
  <c r="Q63" i="27"/>
  <c r="Q65" i="27"/>
  <c r="Q62" i="27"/>
  <c r="Q64" i="27"/>
  <c r="BI106" i="15"/>
  <c r="H106" i="20" s="1"/>
  <c r="Q106" i="20" s="1"/>
  <c r="BG118" i="15"/>
  <c r="BI118" i="15" s="1"/>
  <c r="H89" i="20"/>
  <c r="Q89" i="20" s="1"/>
  <c r="H89" i="26"/>
  <c r="H105" i="20"/>
  <c r="Q105" i="20" s="1"/>
  <c r="H105" i="26"/>
  <c r="H97" i="20"/>
  <c r="Q97" i="20" s="1"/>
  <c r="H97" i="26"/>
  <c r="H90" i="20"/>
  <c r="Q90" i="20" s="1"/>
  <c r="H90" i="26"/>
  <c r="H94" i="20"/>
  <c r="Q94" i="20" s="1"/>
  <c r="H94" i="26"/>
  <c r="H117" i="20"/>
  <c r="Q117" i="20" s="1"/>
  <c r="H117" i="26"/>
  <c r="H109" i="20"/>
  <c r="Q109" i="20" s="1"/>
  <c r="H109" i="26"/>
  <c r="F92" i="28"/>
  <c r="O80" i="28"/>
  <c r="O82" i="28"/>
  <c r="F94" i="28"/>
  <c r="O83" i="28"/>
  <c r="F95" i="28"/>
  <c r="F89" i="28"/>
  <c r="O77" i="28"/>
  <c r="O84" i="28"/>
  <c r="F96" i="28"/>
  <c r="O76" i="28"/>
  <c r="F88" i="28"/>
  <c r="F86" i="28"/>
  <c r="O74" i="28"/>
  <c r="O81" i="28"/>
  <c r="F93" i="28"/>
  <c r="F87" i="28"/>
  <c r="O75" i="28"/>
  <c r="F91" i="28"/>
  <c r="O79" i="28"/>
  <c r="O85" i="28"/>
  <c r="F97" i="28"/>
  <c r="O78" i="28"/>
  <c r="F90" i="28"/>
  <c r="N66" i="28"/>
  <c r="U66" i="28" s="1"/>
  <c r="N71" i="28"/>
  <c r="U71" i="28" s="1"/>
  <c r="N73" i="28"/>
  <c r="U73" i="28" s="1"/>
  <c r="N65" i="28"/>
  <c r="U65" i="28" s="1"/>
  <c r="N67" i="28"/>
  <c r="U67" i="28" s="1"/>
  <c r="N70" i="28"/>
  <c r="U70" i="28" s="1"/>
  <c r="N62" i="28"/>
  <c r="U62" i="28" s="1"/>
  <c r="N72" i="28"/>
  <c r="U72" i="28" s="1"/>
  <c r="N64" i="28"/>
  <c r="U64" i="28" s="1"/>
  <c r="N68" i="28"/>
  <c r="U68" i="28" s="1"/>
  <c r="N63" i="28"/>
  <c r="U63" i="28" s="1"/>
  <c r="N69" i="28"/>
  <c r="U69" i="28" s="1"/>
  <c r="L74" i="27"/>
  <c r="E86" i="27"/>
  <c r="M82" i="27"/>
  <c r="F94" i="27"/>
  <c r="E87" i="27"/>
  <c r="L75" i="27"/>
  <c r="F89" i="27"/>
  <c r="M77" i="27"/>
  <c r="E88" i="27"/>
  <c r="L76" i="27"/>
  <c r="M81" i="27"/>
  <c r="F93" i="27"/>
  <c r="E91" i="27"/>
  <c r="L79" i="27"/>
  <c r="L78" i="27"/>
  <c r="E90" i="27"/>
  <c r="F88" i="27"/>
  <c r="M76" i="27"/>
  <c r="E95" i="27"/>
  <c r="L83" i="27"/>
  <c r="L80" i="27"/>
  <c r="E92" i="27"/>
  <c r="F95" i="27"/>
  <c r="M83" i="27"/>
  <c r="M78" i="27"/>
  <c r="F90" i="27"/>
  <c r="F96" i="27"/>
  <c r="M84" i="27"/>
  <c r="E97" i="27"/>
  <c r="L85" i="27"/>
  <c r="E89" i="27"/>
  <c r="L77" i="27"/>
  <c r="E93" i="27"/>
  <c r="L81" i="27"/>
  <c r="M80" i="27"/>
  <c r="F92" i="27"/>
  <c r="M74" i="27"/>
  <c r="F86" i="27"/>
  <c r="F91" i="27"/>
  <c r="M79" i="27"/>
  <c r="M73" i="27"/>
  <c r="Q73" i="27" s="1"/>
  <c r="F85" i="27"/>
  <c r="L82" i="27"/>
  <c r="E94" i="27"/>
  <c r="E96" i="27"/>
  <c r="L84" i="27"/>
  <c r="F87" i="27"/>
  <c r="M75" i="27"/>
  <c r="F97" i="26"/>
  <c r="O85" i="26"/>
  <c r="F86" i="26"/>
  <c r="O74" i="26"/>
  <c r="E91" i="26"/>
  <c r="N79" i="26"/>
  <c r="E93" i="26"/>
  <c r="N81" i="26"/>
  <c r="E87" i="26"/>
  <c r="N75" i="26"/>
  <c r="E97" i="26"/>
  <c r="N85" i="26"/>
  <c r="E89" i="26"/>
  <c r="N77" i="26"/>
  <c r="O80" i="26"/>
  <c r="F92" i="26"/>
  <c r="E88" i="26"/>
  <c r="N76" i="26"/>
  <c r="N74" i="26"/>
  <c r="E86" i="26"/>
  <c r="N82" i="26"/>
  <c r="E94" i="26"/>
  <c r="O76" i="26"/>
  <c r="F88" i="26"/>
  <c r="F96" i="26"/>
  <c r="O84" i="26"/>
  <c r="N84" i="26"/>
  <c r="E96" i="26"/>
  <c r="E90" i="26"/>
  <c r="N78" i="26"/>
  <c r="F93" i="26"/>
  <c r="O81" i="26"/>
  <c r="F91" i="26"/>
  <c r="O79" i="26"/>
  <c r="E95" i="26"/>
  <c r="N83" i="26"/>
  <c r="F95" i="26"/>
  <c r="O83" i="26"/>
  <c r="O82" i="26"/>
  <c r="F94" i="26"/>
  <c r="O78" i="26"/>
  <c r="F90" i="26"/>
  <c r="N80" i="26"/>
  <c r="E92" i="26"/>
  <c r="F89" i="26"/>
  <c r="O77" i="26"/>
  <c r="O75" i="26"/>
  <c r="F87" i="26"/>
  <c r="BG113" i="15"/>
  <c r="BI113" i="15" s="1"/>
  <c r="BI101" i="15"/>
  <c r="BG114" i="15"/>
  <c r="BI114" i="15" s="1"/>
  <c r="BI102" i="15"/>
  <c r="DD15" i="16"/>
  <c r="DD16" i="16" s="1"/>
  <c r="DD17" i="16" s="1"/>
  <c r="DD18" i="16" s="1"/>
  <c r="DD19" i="16" s="1"/>
  <c r="DD20" i="16" s="1"/>
  <c r="DD21" i="16" s="1"/>
  <c r="DD22" i="16" s="1"/>
  <c r="DD23" i="16" s="1"/>
  <c r="DD24" i="16" s="1"/>
  <c r="DD25" i="16" s="1"/>
  <c r="AL15" i="16"/>
  <c r="AZ15" i="16"/>
  <c r="AZ16" i="16" s="1"/>
  <c r="AZ17" i="16" s="1"/>
  <c r="AZ18" i="16" s="1"/>
  <c r="AZ19" i="16" s="1"/>
  <c r="AZ20" i="16" s="1"/>
  <c r="AZ21" i="16" s="1"/>
  <c r="AZ22" i="16" s="1"/>
  <c r="AZ23" i="16" s="1"/>
  <c r="AZ24" i="16" s="1"/>
  <c r="AZ25" i="16" s="1"/>
  <c r="B103" i="14"/>
  <c r="B103" i="15" s="1"/>
  <c r="B103" i="33" s="1"/>
  <c r="B104" i="14"/>
  <c r="B104" i="15" s="1"/>
  <c r="B104" i="33" s="1"/>
  <c r="B105" i="14"/>
  <c r="B105" i="15" s="1"/>
  <c r="B105" i="33" s="1"/>
  <c r="B106" i="14"/>
  <c r="B106" i="15" s="1"/>
  <c r="B106" i="33" s="1"/>
  <c r="B107" i="14"/>
  <c r="B107" i="15" s="1"/>
  <c r="B107" i="33" s="1"/>
  <c r="B108" i="14"/>
  <c r="B108" i="15" s="1"/>
  <c r="B108" i="33" s="1"/>
  <c r="B109" i="14"/>
  <c r="B109" i="15" s="1"/>
  <c r="B109" i="33" s="1"/>
  <c r="B38" i="14"/>
  <c r="B38" i="15" s="1"/>
  <c r="B38" i="33" s="1"/>
  <c r="B39" i="14"/>
  <c r="B39" i="15" s="1"/>
  <c r="B39" i="33" s="1"/>
  <c r="B40" i="14"/>
  <c r="B40" i="15" s="1"/>
  <c r="B40" i="33" s="1"/>
  <c r="B41" i="14"/>
  <c r="B41" i="15" s="1"/>
  <c r="B41" i="33" s="1"/>
  <c r="B42" i="14"/>
  <c r="B42" i="15" s="1"/>
  <c r="B42" i="33" s="1"/>
  <c r="B43" i="14"/>
  <c r="B43" i="15" s="1"/>
  <c r="B43" i="33" s="1"/>
  <c r="B44" i="14"/>
  <c r="B44" i="15" s="1"/>
  <c r="B44" i="33" s="1"/>
  <c r="B45" i="14"/>
  <c r="B45" i="15" s="1"/>
  <c r="B45" i="33" s="1"/>
  <c r="B46" i="14"/>
  <c r="B46" i="15" s="1"/>
  <c r="B46" i="33" s="1"/>
  <c r="B47" i="14"/>
  <c r="B47" i="15" s="1"/>
  <c r="B47" i="33" s="1"/>
  <c r="B48" i="14"/>
  <c r="B48" i="15" s="1"/>
  <c r="B48" i="33" s="1"/>
  <c r="B49" i="14"/>
  <c r="B49" i="15" s="1"/>
  <c r="B49" i="33" s="1"/>
  <c r="B50" i="14"/>
  <c r="B50" i="15" s="1"/>
  <c r="B50" i="33" s="1"/>
  <c r="B51" i="14"/>
  <c r="B51" i="15" s="1"/>
  <c r="B51" i="33" s="1"/>
  <c r="B52" i="14"/>
  <c r="B52" i="15" s="1"/>
  <c r="B52" i="33" s="1"/>
  <c r="B53" i="14"/>
  <c r="B53" i="15" s="1"/>
  <c r="B53" i="33" s="1"/>
  <c r="B54" i="14"/>
  <c r="B54" i="15" s="1"/>
  <c r="B54" i="33" s="1"/>
  <c r="B55" i="14"/>
  <c r="B55" i="15" s="1"/>
  <c r="B55" i="33" s="1"/>
  <c r="B56" i="14"/>
  <c r="B56" i="15" s="1"/>
  <c r="B56" i="33" s="1"/>
  <c r="B57" i="14"/>
  <c r="B57" i="15" s="1"/>
  <c r="B57" i="33" s="1"/>
  <c r="B58" i="14"/>
  <c r="B58" i="15" s="1"/>
  <c r="B58" i="33" s="1"/>
  <c r="B59" i="14"/>
  <c r="B59" i="15" s="1"/>
  <c r="B59" i="33" s="1"/>
  <c r="B60" i="14"/>
  <c r="B60" i="15" s="1"/>
  <c r="B60" i="33" s="1"/>
  <c r="B61" i="14"/>
  <c r="B61" i="15" s="1"/>
  <c r="B61" i="33" s="1"/>
  <c r="B62" i="14"/>
  <c r="B62" i="15" s="1"/>
  <c r="B62" i="33" s="1"/>
  <c r="B63" i="14"/>
  <c r="B63" i="15" s="1"/>
  <c r="B63" i="33" s="1"/>
  <c r="B64" i="14"/>
  <c r="B64" i="15" s="1"/>
  <c r="B64" i="33" s="1"/>
  <c r="B65" i="14"/>
  <c r="B65" i="15" s="1"/>
  <c r="B65" i="33" s="1"/>
  <c r="B66" i="14"/>
  <c r="B66" i="15" s="1"/>
  <c r="B66" i="33" s="1"/>
  <c r="B67" i="14"/>
  <c r="B67" i="15" s="1"/>
  <c r="B67" i="33" s="1"/>
  <c r="B68" i="14"/>
  <c r="B68" i="15" s="1"/>
  <c r="B68" i="33" s="1"/>
  <c r="B69" i="14"/>
  <c r="B69" i="15" s="1"/>
  <c r="B69" i="33" s="1"/>
  <c r="B70" i="14"/>
  <c r="B70" i="15" s="1"/>
  <c r="B70" i="33" s="1"/>
  <c r="B71" i="14"/>
  <c r="B71" i="15" s="1"/>
  <c r="B71" i="33" s="1"/>
  <c r="B72" i="14"/>
  <c r="B72" i="15" s="1"/>
  <c r="B72" i="33" s="1"/>
  <c r="B73" i="14"/>
  <c r="B73" i="15" s="1"/>
  <c r="B73" i="33" s="1"/>
  <c r="B74" i="14"/>
  <c r="B74" i="15" s="1"/>
  <c r="B74" i="33" s="1"/>
  <c r="B75" i="14"/>
  <c r="B75" i="15" s="1"/>
  <c r="B75" i="33" s="1"/>
  <c r="B76" i="14"/>
  <c r="B76" i="15" s="1"/>
  <c r="B76" i="33" s="1"/>
  <c r="B77" i="14"/>
  <c r="B77" i="15" s="1"/>
  <c r="B77" i="33" s="1"/>
  <c r="B78" i="14"/>
  <c r="B78" i="15" s="1"/>
  <c r="B78" i="33" s="1"/>
  <c r="B79" i="14"/>
  <c r="B79" i="15" s="1"/>
  <c r="B79" i="33" s="1"/>
  <c r="B80" i="14"/>
  <c r="B80" i="15" s="1"/>
  <c r="B80" i="33" s="1"/>
  <c r="B81" i="14"/>
  <c r="B81" i="15" s="1"/>
  <c r="B81" i="33" s="1"/>
  <c r="B82" i="14"/>
  <c r="B82" i="15" s="1"/>
  <c r="B82" i="33" s="1"/>
  <c r="B83" i="14"/>
  <c r="B83" i="15" s="1"/>
  <c r="B83" i="33" s="1"/>
  <c r="B84" i="14"/>
  <c r="B84" i="15" s="1"/>
  <c r="B84" i="33" s="1"/>
  <c r="B85" i="14"/>
  <c r="B85" i="15" s="1"/>
  <c r="B85" i="33" s="1"/>
  <c r="B86" i="14"/>
  <c r="B86" i="15" s="1"/>
  <c r="B86" i="33" s="1"/>
  <c r="B87" i="14"/>
  <c r="B87" i="15" s="1"/>
  <c r="B87" i="33" s="1"/>
  <c r="B88" i="14"/>
  <c r="B88" i="15" s="1"/>
  <c r="B88" i="33" s="1"/>
  <c r="B89" i="14"/>
  <c r="B89" i="15" s="1"/>
  <c r="B89" i="33" s="1"/>
  <c r="B90" i="14"/>
  <c r="B90" i="15" s="1"/>
  <c r="B90" i="33" s="1"/>
  <c r="B91" i="14"/>
  <c r="B91" i="15" s="1"/>
  <c r="B91" i="33" s="1"/>
  <c r="B92" i="14"/>
  <c r="B92" i="15" s="1"/>
  <c r="B92" i="33" s="1"/>
  <c r="B93" i="14"/>
  <c r="B93" i="15" s="1"/>
  <c r="B93" i="33" s="1"/>
  <c r="B94" i="14"/>
  <c r="B94" i="15" s="1"/>
  <c r="B94" i="33" s="1"/>
  <c r="B95" i="14"/>
  <c r="B95" i="15" s="1"/>
  <c r="B95" i="33" s="1"/>
  <c r="B96" i="14"/>
  <c r="B96" i="15" s="1"/>
  <c r="B96" i="33" s="1"/>
  <c r="B97" i="14"/>
  <c r="B97" i="15" s="1"/>
  <c r="B97" i="33" s="1"/>
  <c r="B98" i="14"/>
  <c r="B98" i="15" s="1"/>
  <c r="B98" i="33" s="1"/>
  <c r="B99" i="14"/>
  <c r="B99" i="15" s="1"/>
  <c r="B99" i="33" s="1"/>
  <c r="B100" i="14"/>
  <c r="B100" i="15" s="1"/>
  <c r="B100" i="33" s="1"/>
  <c r="B101" i="14"/>
  <c r="B101" i="15" s="1"/>
  <c r="B101" i="33" s="1"/>
  <c r="B102" i="14"/>
  <c r="B102" i="15" s="1"/>
  <c r="B102" i="33" s="1"/>
  <c r="AJ53" i="16" l="1"/>
  <c r="AF72" i="16" s="1"/>
  <c r="AF71" i="16"/>
  <c r="AT72" i="16"/>
  <c r="AT71" i="16"/>
  <c r="AE66" i="16"/>
  <c r="DZ67" i="16"/>
  <c r="DY68" i="16"/>
  <c r="U117" i="23"/>
  <c r="V117" i="23" s="1"/>
  <c r="W117" i="23" s="1"/>
  <c r="U120" i="23"/>
  <c r="V120" i="23" s="1"/>
  <c r="W120" i="23" s="1"/>
  <c r="U110" i="23"/>
  <c r="V110" i="23" s="1"/>
  <c r="W110" i="23" s="1"/>
  <c r="U121" i="23"/>
  <c r="V121" i="23" s="1"/>
  <c r="W121" i="23" s="1"/>
  <c r="U113" i="23"/>
  <c r="V113" i="23" s="1"/>
  <c r="W113" i="23" s="1"/>
  <c r="U112" i="23"/>
  <c r="V112" i="23" s="1"/>
  <c r="W112" i="23" s="1"/>
  <c r="U115" i="23"/>
  <c r="V115" i="23" s="1"/>
  <c r="W115" i="23" s="1"/>
  <c r="U116" i="23"/>
  <c r="V116" i="23" s="1"/>
  <c r="W116" i="23" s="1"/>
  <c r="U118" i="23"/>
  <c r="V118" i="23" s="1"/>
  <c r="W118" i="23" s="1"/>
  <c r="U111" i="23"/>
  <c r="V111" i="23" s="1"/>
  <c r="W111" i="23" s="1"/>
  <c r="U114" i="23"/>
  <c r="V114" i="23" s="1"/>
  <c r="W114" i="23" s="1"/>
  <c r="U119" i="23"/>
  <c r="V119" i="23" s="1"/>
  <c r="W119" i="23" s="1"/>
  <c r="I144" i="28"/>
  <c r="R132" i="28"/>
  <c r="R116" i="28"/>
  <c r="R119" i="28"/>
  <c r="R111" i="28"/>
  <c r="R114" i="28"/>
  <c r="R118" i="28"/>
  <c r="R113" i="28"/>
  <c r="R112" i="28"/>
  <c r="I118" i="27"/>
  <c r="H118" i="20"/>
  <c r="Q118" i="20" s="1"/>
  <c r="U118" i="20" s="1"/>
  <c r="V118" i="20" s="1"/>
  <c r="W118" i="20" s="1"/>
  <c r="I118" i="22"/>
  <c r="P118" i="22" s="1"/>
  <c r="Q118" i="22" s="1"/>
  <c r="R118" i="22" s="1"/>
  <c r="S118" i="22" s="1"/>
  <c r="H118" i="26"/>
  <c r="R115" i="28"/>
  <c r="I121" i="27"/>
  <c r="P121" i="27" s="1"/>
  <c r="H121" i="26"/>
  <c r="I121" i="22"/>
  <c r="P121" i="22" s="1"/>
  <c r="Q121" i="22" s="1"/>
  <c r="R121" i="22" s="1"/>
  <c r="S121" i="22" s="1"/>
  <c r="H121" i="20"/>
  <c r="Q121" i="20" s="1"/>
  <c r="U121" i="20" s="1"/>
  <c r="V121" i="20" s="1"/>
  <c r="W121" i="20" s="1"/>
  <c r="R117" i="28"/>
  <c r="R110" i="28"/>
  <c r="R121" i="28"/>
  <c r="Q77" i="27"/>
  <c r="P118" i="27"/>
  <c r="P109" i="27"/>
  <c r="I141" i="27"/>
  <c r="P129" i="27"/>
  <c r="Q82" i="27"/>
  <c r="I113" i="27"/>
  <c r="I113" i="22"/>
  <c r="P113" i="22" s="1"/>
  <c r="Q113" i="22" s="1"/>
  <c r="I114" i="27"/>
  <c r="I114" i="22"/>
  <c r="P114" i="22" s="1"/>
  <c r="Q114" i="22" s="1"/>
  <c r="I106" i="27"/>
  <c r="P106" i="27" s="1"/>
  <c r="I106" i="22"/>
  <c r="P106" i="22" s="1"/>
  <c r="Q106" i="22" s="1"/>
  <c r="I102" i="27"/>
  <c r="P102" i="27" s="1"/>
  <c r="I102" i="22"/>
  <c r="P102" i="22" s="1"/>
  <c r="Q102" i="22" s="1"/>
  <c r="I101" i="27"/>
  <c r="P101" i="27" s="1"/>
  <c r="I101" i="22"/>
  <c r="P101" i="22" s="1"/>
  <c r="Q101" i="22" s="1"/>
  <c r="H106" i="26"/>
  <c r="Q78" i="27"/>
  <c r="Q84" i="27"/>
  <c r="Q81" i="27"/>
  <c r="Q79" i="27"/>
  <c r="Q76" i="27"/>
  <c r="Q75" i="27"/>
  <c r="Q80" i="27"/>
  <c r="Q74" i="27"/>
  <c r="Q83" i="27"/>
  <c r="H113" i="20"/>
  <c r="Q113" i="20" s="1"/>
  <c r="H113" i="26"/>
  <c r="H102" i="20"/>
  <c r="Q102" i="20" s="1"/>
  <c r="H102" i="26"/>
  <c r="H101" i="20"/>
  <c r="Q101" i="20" s="1"/>
  <c r="H101" i="26"/>
  <c r="H114" i="20"/>
  <c r="Q114" i="20" s="1"/>
  <c r="H114" i="26"/>
  <c r="B101" i="20"/>
  <c r="B101" i="28"/>
  <c r="B101" i="27"/>
  <c r="B101" i="26"/>
  <c r="B101" i="23"/>
  <c r="B101" i="22"/>
  <c r="B100" i="20"/>
  <c r="B100" i="28"/>
  <c r="B100" i="27"/>
  <c r="B100" i="26"/>
  <c r="B100" i="23"/>
  <c r="B100" i="22"/>
  <c r="B88" i="20"/>
  <c r="B88" i="28"/>
  <c r="B88" i="27"/>
  <c r="B88" i="26"/>
  <c r="B88" i="23"/>
  <c r="B88" i="22"/>
  <c r="B99" i="20"/>
  <c r="B99" i="28"/>
  <c r="B99" i="27"/>
  <c r="B99" i="26"/>
  <c r="B99" i="23"/>
  <c r="B99" i="22"/>
  <c r="B95" i="20"/>
  <c r="B95" i="28"/>
  <c r="B95" i="27"/>
  <c r="B95" i="26"/>
  <c r="B95" i="23"/>
  <c r="B95" i="22"/>
  <c r="B91" i="20"/>
  <c r="B91" i="28"/>
  <c r="B91" i="27"/>
  <c r="B91" i="26"/>
  <c r="B91" i="23"/>
  <c r="B91" i="22"/>
  <c r="B87" i="20"/>
  <c r="B87" i="28"/>
  <c r="B87" i="27"/>
  <c r="B87" i="26"/>
  <c r="B87" i="23"/>
  <c r="B87" i="22"/>
  <c r="B83" i="20"/>
  <c r="B83" i="28"/>
  <c r="B83" i="27"/>
  <c r="B83" i="26"/>
  <c r="B83" i="23"/>
  <c r="B83" i="22"/>
  <c r="B79" i="20"/>
  <c r="B79" i="28"/>
  <c r="B79" i="27"/>
  <c r="B79" i="26"/>
  <c r="B79" i="23"/>
  <c r="B79" i="22"/>
  <c r="B75" i="20"/>
  <c r="B75" i="28"/>
  <c r="B75" i="27"/>
  <c r="B75" i="26"/>
  <c r="B75" i="23"/>
  <c r="B75" i="22"/>
  <c r="B71" i="20"/>
  <c r="B71" i="28"/>
  <c r="B71" i="27"/>
  <c r="B71" i="26"/>
  <c r="B71" i="23"/>
  <c r="B71" i="22"/>
  <c r="B67" i="20"/>
  <c r="B67" i="28"/>
  <c r="B67" i="27"/>
  <c r="B67" i="26"/>
  <c r="B67" i="22"/>
  <c r="B67" i="23"/>
  <c r="B63" i="20"/>
  <c r="B63" i="28"/>
  <c r="B63" i="27"/>
  <c r="B63" i="26"/>
  <c r="B63" i="23"/>
  <c r="B63" i="22"/>
  <c r="B59" i="20"/>
  <c r="B59" i="28"/>
  <c r="B59" i="27"/>
  <c r="B59" i="26"/>
  <c r="B59" i="22"/>
  <c r="B59" i="23"/>
  <c r="B55" i="20"/>
  <c r="B55" i="28"/>
  <c r="B55" i="27"/>
  <c r="B55" i="26"/>
  <c r="B55" i="23"/>
  <c r="B55" i="22"/>
  <c r="B51" i="20"/>
  <c r="B51" i="28"/>
  <c r="B51" i="27"/>
  <c r="B51" i="26"/>
  <c r="B51" i="23"/>
  <c r="B51" i="22"/>
  <c r="B47" i="20"/>
  <c r="B47" i="28"/>
  <c r="B47" i="27"/>
  <c r="B47" i="26"/>
  <c r="B47" i="23"/>
  <c r="B47" i="22"/>
  <c r="B43" i="20"/>
  <c r="B43" i="28"/>
  <c r="B43" i="27"/>
  <c r="B43" i="26"/>
  <c r="B43" i="23"/>
  <c r="B43" i="22"/>
  <c r="B39" i="20"/>
  <c r="B39" i="28"/>
  <c r="B39" i="27"/>
  <c r="B39" i="26"/>
  <c r="B39" i="23"/>
  <c r="B39" i="22"/>
  <c r="B107" i="20"/>
  <c r="B107" i="28"/>
  <c r="B107" i="27"/>
  <c r="B107" i="26"/>
  <c r="B107" i="22"/>
  <c r="B107" i="23"/>
  <c r="B103" i="20"/>
  <c r="B103" i="27"/>
  <c r="B103" i="28"/>
  <c r="B103" i="26"/>
  <c r="B103" i="23"/>
  <c r="B103" i="22"/>
  <c r="B97" i="20"/>
  <c r="B97" i="28"/>
  <c r="B97" i="27"/>
  <c r="B97" i="26"/>
  <c r="B97" i="23"/>
  <c r="B97" i="22"/>
  <c r="B96" i="20"/>
  <c r="B96" i="28"/>
  <c r="B96" i="27"/>
  <c r="B96" i="26"/>
  <c r="B96" i="23"/>
  <c r="B96" i="22"/>
  <c r="B102" i="20"/>
  <c r="B102" i="28"/>
  <c r="B102" i="27"/>
  <c r="B102" i="26"/>
  <c r="B102" i="22"/>
  <c r="B102" i="23"/>
  <c r="B98" i="20"/>
  <c r="B98" i="28"/>
  <c r="B98" i="27"/>
  <c r="B98" i="26"/>
  <c r="B98" i="23"/>
  <c r="B98" i="22"/>
  <c r="B94" i="20"/>
  <c r="B94" i="28"/>
  <c r="B94" i="27"/>
  <c r="B94" i="26"/>
  <c r="B94" i="23"/>
  <c r="B94" i="22"/>
  <c r="B90" i="20"/>
  <c r="B90" i="28"/>
  <c r="B90" i="27"/>
  <c r="B90" i="26"/>
  <c r="B90" i="23"/>
  <c r="B90" i="22"/>
  <c r="B86" i="20"/>
  <c r="B86" i="28"/>
  <c r="B86" i="27"/>
  <c r="B86" i="26"/>
  <c r="B86" i="23"/>
  <c r="B86" i="22"/>
  <c r="B82" i="20"/>
  <c r="B82" i="28"/>
  <c r="B82" i="27"/>
  <c r="B82" i="26"/>
  <c r="B82" i="23"/>
  <c r="B82" i="22"/>
  <c r="B78" i="20"/>
  <c r="B78" i="28"/>
  <c r="B78" i="27"/>
  <c r="B78" i="26"/>
  <c r="B78" i="23"/>
  <c r="B78" i="22"/>
  <c r="B74" i="20"/>
  <c r="B74" i="28"/>
  <c r="B74" i="27"/>
  <c r="B74" i="26"/>
  <c r="B74" i="23"/>
  <c r="B74" i="22"/>
  <c r="B70" i="20"/>
  <c r="B70" i="28"/>
  <c r="B70" i="27"/>
  <c r="B70" i="26"/>
  <c r="B70" i="23"/>
  <c r="B70" i="22"/>
  <c r="B66" i="20"/>
  <c r="B66" i="28"/>
  <c r="B66" i="27"/>
  <c r="B66" i="26"/>
  <c r="B66" i="23"/>
  <c r="B66" i="22"/>
  <c r="B62" i="20"/>
  <c r="B62" i="28"/>
  <c r="B62" i="27"/>
  <c r="B62" i="26"/>
  <c r="B62" i="22"/>
  <c r="B62" i="23"/>
  <c r="B58" i="20"/>
  <c r="B58" i="28"/>
  <c r="B58" i="27"/>
  <c r="B58" i="26"/>
  <c r="B58" i="23"/>
  <c r="B58" i="22"/>
  <c r="B54" i="20"/>
  <c r="B54" i="28"/>
  <c r="B54" i="27"/>
  <c r="B54" i="26"/>
  <c r="B54" i="22"/>
  <c r="B54" i="23"/>
  <c r="B50" i="20"/>
  <c r="B50" i="28"/>
  <c r="B50" i="27"/>
  <c r="B50" i="26"/>
  <c r="B50" i="23"/>
  <c r="B50" i="22"/>
  <c r="B46" i="20"/>
  <c r="B46" i="28"/>
  <c r="B46" i="27"/>
  <c r="B46" i="26"/>
  <c r="B46" i="23"/>
  <c r="B46" i="22"/>
  <c r="B42" i="20"/>
  <c r="B42" i="28"/>
  <c r="B42" i="27"/>
  <c r="B42" i="26"/>
  <c r="B42" i="23"/>
  <c r="B42" i="22"/>
  <c r="B38" i="20"/>
  <c r="B38" i="28"/>
  <c r="B38" i="27"/>
  <c r="B38" i="26"/>
  <c r="B38" i="23"/>
  <c r="B38" i="22"/>
  <c r="B106" i="20"/>
  <c r="B106" i="28"/>
  <c r="B106" i="27"/>
  <c r="B106" i="26"/>
  <c r="B106" i="23"/>
  <c r="B106" i="22"/>
  <c r="B93" i="20"/>
  <c r="B93" i="28"/>
  <c r="B93" i="27"/>
  <c r="B93" i="26"/>
  <c r="B93" i="23"/>
  <c r="B93" i="22"/>
  <c r="B89" i="20"/>
  <c r="B89" i="28"/>
  <c r="B89" i="27"/>
  <c r="B89" i="26"/>
  <c r="B89" i="23"/>
  <c r="B89" i="22"/>
  <c r="B85" i="20"/>
  <c r="B85" i="28"/>
  <c r="B85" i="27"/>
  <c r="B85" i="26"/>
  <c r="B85" i="23"/>
  <c r="B85" i="22"/>
  <c r="B81" i="20"/>
  <c r="B81" i="28"/>
  <c r="B81" i="27"/>
  <c r="B81" i="26"/>
  <c r="B81" i="23"/>
  <c r="B81" i="22"/>
  <c r="B77" i="20"/>
  <c r="B77" i="28"/>
  <c r="B77" i="27"/>
  <c r="B77" i="26"/>
  <c r="B77" i="23"/>
  <c r="B77" i="22"/>
  <c r="B73" i="20"/>
  <c r="B73" i="28"/>
  <c r="B73" i="27"/>
  <c r="B73" i="26"/>
  <c r="B73" i="23"/>
  <c r="B73" i="22"/>
  <c r="B69" i="20"/>
  <c r="B69" i="28"/>
  <c r="B69" i="27"/>
  <c r="B69" i="26"/>
  <c r="B69" i="23"/>
  <c r="B69" i="22"/>
  <c r="B65" i="20"/>
  <c r="B65" i="28"/>
  <c r="B65" i="27"/>
  <c r="B65" i="26"/>
  <c r="B65" i="22"/>
  <c r="B65" i="23"/>
  <c r="B61" i="20"/>
  <c r="B61" i="28"/>
  <c r="B61" i="27"/>
  <c r="B61" i="26"/>
  <c r="B61" i="23"/>
  <c r="B61" i="22"/>
  <c r="B57" i="20"/>
  <c r="B57" i="28"/>
  <c r="B57" i="27"/>
  <c r="B57" i="26"/>
  <c r="B57" i="22"/>
  <c r="B57" i="23"/>
  <c r="B53" i="20"/>
  <c r="B53" i="28"/>
  <c r="B53" i="27"/>
  <c r="B53" i="26"/>
  <c r="B53" i="23"/>
  <c r="B53" i="22"/>
  <c r="B49" i="20"/>
  <c r="B49" i="28"/>
  <c r="B49" i="27"/>
  <c r="B49" i="26"/>
  <c r="B49" i="23"/>
  <c r="B49" i="22"/>
  <c r="B45" i="20"/>
  <c r="B45" i="28"/>
  <c r="B45" i="27"/>
  <c r="B45" i="26"/>
  <c r="B45" i="23"/>
  <c r="B45" i="22"/>
  <c r="B41" i="20"/>
  <c r="B41" i="28"/>
  <c r="B41" i="27"/>
  <c r="B41" i="26"/>
  <c r="B41" i="23"/>
  <c r="B41" i="22"/>
  <c r="B109" i="20"/>
  <c r="B109" i="28"/>
  <c r="B109" i="27"/>
  <c r="B109" i="26"/>
  <c r="B109" i="23"/>
  <c r="B109" i="22"/>
  <c r="B105" i="20"/>
  <c r="B105" i="28"/>
  <c r="B105" i="27"/>
  <c r="B105" i="26"/>
  <c r="B105" i="22"/>
  <c r="B105" i="23"/>
  <c r="B92" i="20"/>
  <c r="B92" i="28"/>
  <c r="B92" i="27"/>
  <c r="B92" i="26"/>
  <c r="B92" i="23"/>
  <c r="B92" i="22"/>
  <c r="B84" i="20"/>
  <c r="B84" i="28"/>
  <c r="B84" i="27"/>
  <c r="B84" i="26"/>
  <c r="B84" i="23"/>
  <c r="B84" i="22"/>
  <c r="B80" i="20"/>
  <c r="B80" i="28"/>
  <c r="B80" i="27"/>
  <c r="B80" i="26"/>
  <c r="B80" i="23"/>
  <c r="B80" i="22"/>
  <c r="B76" i="20"/>
  <c r="B76" i="28"/>
  <c r="B76" i="27"/>
  <c r="B76" i="26"/>
  <c r="B76" i="23"/>
  <c r="B76" i="22"/>
  <c r="B72" i="20"/>
  <c r="B72" i="28"/>
  <c r="B72" i="27"/>
  <c r="B72" i="26"/>
  <c r="B72" i="23"/>
  <c r="B72" i="22"/>
  <c r="B68" i="20"/>
  <c r="B68" i="28"/>
  <c r="B68" i="27"/>
  <c r="B68" i="26"/>
  <c r="B68" i="23"/>
  <c r="B68" i="22"/>
  <c r="B64" i="20"/>
  <c r="B64" i="28"/>
  <c r="B64" i="27"/>
  <c r="B64" i="26"/>
  <c r="B64" i="23"/>
  <c r="B64" i="22"/>
  <c r="B60" i="20"/>
  <c r="B60" i="28"/>
  <c r="B60" i="27"/>
  <c r="B60" i="26"/>
  <c r="B60" i="23"/>
  <c r="B60" i="22"/>
  <c r="B56" i="20"/>
  <c r="B56" i="28"/>
  <c r="B56" i="27"/>
  <c r="B56" i="26"/>
  <c r="B56" i="23"/>
  <c r="B56" i="22"/>
  <c r="B52" i="20"/>
  <c r="B52" i="28"/>
  <c r="B52" i="27"/>
  <c r="B52" i="26"/>
  <c r="B52" i="23"/>
  <c r="B52" i="22"/>
  <c r="B48" i="20"/>
  <c r="B48" i="28"/>
  <c r="B48" i="27"/>
  <c r="B48" i="26"/>
  <c r="B48" i="22"/>
  <c r="B48" i="23"/>
  <c r="B44" i="20"/>
  <c r="B44" i="28"/>
  <c r="B44" i="27"/>
  <c r="B44" i="26"/>
  <c r="B44" i="23"/>
  <c r="B44" i="22"/>
  <c r="B40" i="20"/>
  <c r="B40" i="28"/>
  <c r="B40" i="27"/>
  <c r="B40" i="26"/>
  <c r="B40" i="23"/>
  <c r="B40" i="22"/>
  <c r="B108" i="20"/>
  <c r="B108" i="28"/>
  <c r="B108" i="27"/>
  <c r="B108" i="26"/>
  <c r="B108" i="23"/>
  <c r="B108" i="22"/>
  <c r="B104" i="20"/>
  <c r="B104" i="28"/>
  <c r="B104" i="27"/>
  <c r="B104" i="26"/>
  <c r="B104" i="23"/>
  <c r="B104" i="22"/>
  <c r="O93" i="28"/>
  <c r="F105" i="28"/>
  <c r="O94" i="28"/>
  <c r="F106" i="28"/>
  <c r="F118" i="28" s="1"/>
  <c r="O91" i="28"/>
  <c r="F103" i="28"/>
  <c r="O89" i="28"/>
  <c r="F101" i="28"/>
  <c r="O97" i="28"/>
  <c r="F109" i="28"/>
  <c r="F121" i="28" s="1"/>
  <c r="O96" i="28"/>
  <c r="F108" i="28"/>
  <c r="F120" i="28" s="1"/>
  <c r="O95" i="28"/>
  <c r="F107" i="28"/>
  <c r="F119" i="28" s="1"/>
  <c r="O90" i="28"/>
  <c r="F102" i="28"/>
  <c r="O88" i="28"/>
  <c r="F100" i="28"/>
  <c r="O87" i="28"/>
  <c r="F99" i="28"/>
  <c r="O86" i="28"/>
  <c r="F98" i="28"/>
  <c r="O92" i="28"/>
  <c r="F104" i="28"/>
  <c r="N81" i="28"/>
  <c r="U81" i="28" s="1"/>
  <c r="N80" i="28"/>
  <c r="U80" i="28" s="1"/>
  <c r="N84" i="28"/>
  <c r="U84" i="28" s="1"/>
  <c r="N83" i="28"/>
  <c r="U83" i="28" s="1"/>
  <c r="N74" i="28"/>
  <c r="U74" i="28" s="1"/>
  <c r="N78" i="28"/>
  <c r="U78" i="28" s="1"/>
  <c r="N82" i="28"/>
  <c r="U82" i="28" s="1"/>
  <c r="N77" i="28"/>
  <c r="U77" i="28" s="1"/>
  <c r="N75" i="28"/>
  <c r="U75" i="28" s="1"/>
  <c r="N76" i="28"/>
  <c r="U76" i="28" s="1"/>
  <c r="N79" i="28"/>
  <c r="U79" i="28" s="1"/>
  <c r="N85" i="28"/>
  <c r="U85" i="28" s="1"/>
  <c r="M94" i="27"/>
  <c r="F106" i="27"/>
  <c r="F118" i="27" s="1"/>
  <c r="F130" i="27" s="1"/>
  <c r="F99" i="27"/>
  <c r="M87" i="27"/>
  <c r="E101" i="27"/>
  <c r="L89" i="27"/>
  <c r="M96" i="27"/>
  <c r="F108" i="27"/>
  <c r="F120" i="27" s="1"/>
  <c r="F107" i="27"/>
  <c r="F119" i="27" s="1"/>
  <c r="M95" i="27"/>
  <c r="E107" i="27"/>
  <c r="E119" i="27" s="1"/>
  <c r="L95" i="27"/>
  <c r="M89" i="27"/>
  <c r="F101" i="27"/>
  <c r="F104" i="27"/>
  <c r="M92" i="27"/>
  <c r="L90" i="27"/>
  <c r="E102" i="27"/>
  <c r="M86" i="27"/>
  <c r="F98" i="27"/>
  <c r="M90" i="27"/>
  <c r="F102" i="27"/>
  <c r="E104" i="27"/>
  <c r="L92" i="27"/>
  <c r="L86" i="27"/>
  <c r="E98" i="27"/>
  <c r="L94" i="27"/>
  <c r="E106" i="27"/>
  <c r="E118" i="27" s="1"/>
  <c r="E130" i="27" s="1"/>
  <c r="F97" i="27"/>
  <c r="M85" i="27"/>
  <c r="Q85" i="27" s="1"/>
  <c r="F105" i="27"/>
  <c r="M93" i="27"/>
  <c r="L96" i="27"/>
  <c r="E108" i="27"/>
  <c r="E120" i="27" s="1"/>
  <c r="F103" i="27"/>
  <c r="M91" i="27"/>
  <c r="E105" i="27"/>
  <c r="L93" i="27"/>
  <c r="E109" i="27"/>
  <c r="E121" i="27" s="1"/>
  <c r="L97" i="27"/>
  <c r="M88" i="27"/>
  <c r="F100" i="27"/>
  <c r="E103" i="27"/>
  <c r="L91" i="27"/>
  <c r="L88" i="27"/>
  <c r="E100" i="27"/>
  <c r="E99" i="27"/>
  <c r="L87" i="27"/>
  <c r="N86" i="26"/>
  <c r="E98" i="26"/>
  <c r="E100" i="26"/>
  <c r="N88" i="26"/>
  <c r="O96" i="26"/>
  <c r="F108" i="26"/>
  <c r="F120" i="26" s="1"/>
  <c r="E107" i="26"/>
  <c r="E119" i="26" s="1"/>
  <c r="N95" i="26"/>
  <c r="F103" i="26"/>
  <c r="O91" i="26"/>
  <c r="N96" i="26"/>
  <c r="E108" i="26"/>
  <c r="E120" i="26" s="1"/>
  <c r="O92" i="26"/>
  <c r="F104" i="26"/>
  <c r="E109" i="26"/>
  <c r="E121" i="26" s="1"/>
  <c r="N97" i="26"/>
  <c r="E105" i="26"/>
  <c r="N93" i="26"/>
  <c r="O87" i="26"/>
  <c r="F99" i="26"/>
  <c r="E104" i="26"/>
  <c r="N92" i="26"/>
  <c r="O90" i="26"/>
  <c r="F102" i="26"/>
  <c r="F100" i="26"/>
  <c r="O88" i="26"/>
  <c r="N94" i="26"/>
  <c r="E106" i="26"/>
  <c r="E118" i="26" s="1"/>
  <c r="E130" i="26" s="1"/>
  <c r="F109" i="26"/>
  <c r="F121" i="26" s="1"/>
  <c r="O97" i="26"/>
  <c r="O94" i="26"/>
  <c r="F106" i="26"/>
  <c r="F118" i="26" s="1"/>
  <c r="F130" i="26" s="1"/>
  <c r="F101" i="26"/>
  <c r="O89" i="26"/>
  <c r="F107" i="26"/>
  <c r="F119" i="26" s="1"/>
  <c r="O95" i="26"/>
  <c r="F105" i="26"/>
  <c r="O93" i="26"/>
  <c r="E102" i="26"/>
  <c r="N90" i="26"/>
  <c r="E101" i="26"/>
  <c r="N89" i="26"/>
  <c r="E99" i="26"/>
  <c r="N87" i="26"/>
  <c r="E103" i="26"/>
  <c r="N91" i="26"/>
  <c r="O86" i="26"/>
  <c r="F98" i="26"/>
  <c r="AL16" i="16"/>
  <c r="AL17" i="16" s="1"/>
  <c r="AL18" i="16" s="1"/>
  <c r="AL19" i="16" s="1"/>
  <c r="AL20" i="16" s="1"/>
  <c r="AL21" i="16" s="1"/>
  <c r="AL22" i="16" s="1"/>
  <c r="AL23" i="16" s="1"/>
  <c r="AL24" i="16" s="1"/>
  <c r="AL25" i="16" s="1"/>
  <c r="B26" i="14"/>
  <c r="B26" i="15" s="1"/>
  <c r="B26" i="33" s="1"/>
  <c r="B27" i="14"/>
  <c r="B27" i="15" s="1"/>
  <c r="B27" i="33" s="1"/>
  <c r="B28" i="14"/>
  <c r="B28" i="15" s="1"/>
  <c r="B28" i="33" s="1"/>
  <c r="B29" i="14"/>
  <c r="B29" i="15" s="1"/>
  <c r="B29" i="33" s="1"/>
  <c r="B30" i="14"/>
  <c r="B30" i="15" s="1"/>
  <c r="B30" i="33" s="1"/>
  <c r="B31" i="14"/>
  <c r="B31" i="15" s="1"/>
  <c r="B31" i="33" s="1"/>
  <c r="B32" i="14"/>
  <c r="B32" i="15" s="1"/>
  <c r="B32" i="33" s="1"/>
  <c r="B33" i="14"/>
  <c r="B33" i="15" s="1"/>
  <c r="B33" i="33" s="1"/>
  <c r="B34" i="14"/>
  <c r="B34" i="15" s="1"/>
  <c r="B34" i="33" s="1"/>
  <c r="B35" i="14"/>
  <c r="B35" i="15" s="1"/>
  <c r="B35" i="33" s="1"/>
  <c r="B36" i="14"/>
  <c r="B36" i="15" s="1"/>
  <c r="B36" i="33" s="1"/>
  <c r="B37" i="14"/>
  <c r="B37" i="15" s="1"/>
  <c r="B37" i="33" s="1"/>
  <c r="DZ68" i="16" l="1"/>
  <c r="AE68" i="16"/>
  <c r="AE67" i="16"/>
  <c r="W134" i="23"/>
  <c r="S18" i="25" s="1"/>
  <c r="DY69" i="16"/>
  <c r="O120" i="28"/>
  <c r="U120" i="28" s="1"/>
  <c r="F132" i="28"/>
  <c r="O118" i="28"/>
  <c r="U118" i="28" s="1"/>
  <c r="F130" i="28"/>
  <c r="O119" i="28"/>
  <c r="U119" i="28" s="1"/>
  <c r="F131" i="28"/>
  <c r="O121" i="28"/>
  <c r="U121" i="28" s="1"/>
  <c r="F133" i="28"/>
  <c r="L120" i="27"/>
  <c r="E132" i="27"/>
  <c r="M119" i="27"/>
  <c r="F131" i="27"/>
  <c r="M120" i="27"/>
  <c r="F132" i="27"/>
  <c r="L121" i="27"/>
  <c r="E133" i="27"/>
  <c r="L119" i="27"/>
  <c r="E131" i="27"/>
  <c r="N120" i="26"/>
  <c r="E132" i="26"/>
  <c r="O119" i="26"/>
  <c r="F131" i="26"/>
  <c r="N121" i="26"/>
  <c r="E133" i="26"/>
  <c r="N119" i="26"/>
  <c r="E131" i="26"/>
  <c r="O121" i="26"/>
  <c r="F133" i="26"/>
  <c r="O120" i="26"/>
  <c r="F132" i="26"/>
  <c r="I145" i="28"/>
  <c r="R133" i="28"/>
  <c r="R129" i="28"/>
  <c r="I141" i="28"/>
  <c r="R122" i="28"/>
  <c r="I134" i="28"/>
  <c r="R125" i="28"/>
  <c r="I137" i="28"/>
  <c r="R123" i="28"/>
  <c r="I135" i="28"/>
  <c r="I156" i="28"/>
  <c r="R144" i="28"/>
  <c r="I139" i="28"/>
  <c r="R127" i="28"/>
  <c r="I136" i="28"/>
  <c r="R124" i="28"/>
  <c r="I142" i="28"/>
  <c r="R130" i="28"/>
  <c r="I138" i="28"/>
  <c r="R126" i="28"/>
  <c r="R131" i="28"/>
  <c r="I143" i="28"/>
  <c r="I140" i="28"/>
  <c r="R128" i="28"/>
  <c r="Q87" i="27"/>
  <c r="Q88" i="27"/>
  <c r="P113" i="27"/>
  <c r="P114" i="27"/>
  <c r="P130" i="27"/>
  <c r="I142" i="27"/>
  <c r="I153" i="27"/>
  <c r="P141" i="27"/>
  <c r="Q91" i="27"/>
  <c r="Q92" i="27"/>
  <c r="Q96" i="27"/>
  <c r="Q94" i="27"/>
  <c r="Q93" i="27"/>
  <c r="Q89" i="27"/>
  <c r="Q86" i="27"/>
  <c r="Q90" i="27"/>
  <c r="Q95" i="27"/>
  <c r="H141" i="26"/>
  <c r="Q141" i="26" s="1"/>
  <c r="B35" i="20"/>
  <c r="B35" i="28"/>
  <c r="B35" i="27"/>
  <c r="B35" i="26"/>
  <c r="B35" i="22"/>
  <c r="B35" i="23"/>
  <c r="B34" i="20"/>
  <c r="B34" i="28"/>
  <c r="B34" i="27"/>
  <c r="B34" i="26"/>
  <c r="B34" i="23"/>
  <c r="B34" i="22"/>
  <c r="B31" i="20"/>
  <c r="B31" i="28"/>
  <c r="B31" i="27"/>
  <c r="B31" i="26"/>
  <c r="B31" i="23"/>
  <c r="B31" i="22"/>
  <c r="B27" i="20"/>
  <c r="B27" i="28"/>
  <c r="B27" i="27"/>
  <c r="B27" i="26"/>
  <c r="B27" i="23"/>
  <c r="B27" i="22"/>
  <c r="B30" i="20"/>
  <c r="B30" i="28"/>
  <c r="B30" i="27"/>
  <c r="B30" i="26"/>
  <c r="B30" i="23"/>
  <c r="B30" i="22"/>
  <c r="B26" i="20"/>
  <c r="B26" i="28"/>
  <c r="B26" i="27"/>
  <c r="B26" i="26"/>
  <c r="B26" i="23"/>
  <c r="B26" i="22"/>
  <c r="B37" i="20"/>
  <c r="B37" i="28"/>
  <c r="B37" i="27"/>
  <c r="B37" i="26"/>
  <c r="B37" i="23"/>
  <c r="B37" i="22"/>
  <c r="B33" i="20"/>
  <c r="B33" i="28"/>
  <c r="B33" i="27"/>
  <c r="B33" i="26"/>
  <c r="B33" i="23"/>
  <c r="B33" i="22"/>
  <c r="B29" i="20"/>
  <c r="B29" i="28"/>
  <c r="B29" i="27"/>
  <c r="B29" i="26"/>
  <c r="B29" i="22"/>
  <c r="B29" i="23"/>
  <c r="B36" i="20"/>
  <c r="B36" i="28"/>
  <c r="B36" i="27"/>
  <c r="B36" i="26"/>
  <c r="B36" i="23"/>
  <c r="B36" i="22"/>
  <c r="B32" i="20"/>
  <c r="B32" i="28"/>
  <c r="B32" i="27"/>
  <c r="B32" i="26"/>
  <c r="B32" i="23"/>
  <c r="B32" i="22"/>
  <c r="B28" i="20"/>
  <c r="B28" i="28"/>
  <c r="B28" i="27"/>
  <c r="B28" i="26"/>
  <c r="B28" i="23"/>
  <c r="B28" i="22"/>
  <c r="O108" i="28"/>
  <c r="O106" i="28"/>
  <c r="O107" i="28"/>
  <c r="O109" i="28"/>
  <c r="O104" i="28"/>
  <c r="F116" i="28"/>
  <c r="F128" i="28" s="1"/>
  <c r="O102" i="28"/>
  <c r="F114" i="28"/>
  <c r="F126" i="28" s="1"/>
  <c r="O98" i="28"/>
  <c r="F110" i="28"/>
  <c r="F122" i="28" s="1"/>
  <c r="O100" i="28"/>
  <c r="F112" i="28"/>
  <c r="F124" i="28" s="1"/>
  <c r="O103" i="28"/>
  <c r="F115" i="28"/>
  <c r="F127" i="28" s="1"/>
  <c r="F117" i="28"/>
  <c r="F129" i="28" s="1"/>
  <c r="O105" i="28"/>
  <c r="O99" i="28"/>
  <c r="F111" i="28"/>
  <c r="F123" i="28" s="1"/>
  <c r="O101" i="28"/>
  <c r="F113" i="28"/>
  <c r="F125" i="28" s="1"/>
  <c r="N109" i="28"/>
  <c r="N97" i="28"/>
  <c r="U97" i="28" s="1"/>
  <c r="N88" i="28"/>
  <c r="U88" i="28" s="1"/>
  <c r="N89" i="28"/>
  <c r="U89" i="28" s="1"/>
  <c r="N92" i="28"/>
  <c r="U92" i="28" s="1"/>
  <c r="N94" i="28"/>
  <c r="U94" i="28" s="1"/>
  <c r="N106" i="28"/>
  <c r="N86" i="28"/>
  <c r="U86" i="28" s="1"/>
  <c r="N90" i="28"/>
  <c r="U90" i="28" s="1"/>
  <c r="N107" i="28"/>
  <c r="N95" i="28"/>
  <c r="U95" i="28" s="1"/>
  <c r="N91" i="28"/>
  <c r="U91" i="28" s="1"/>
  <c r="N87" i="28"/>
  <c r="U87" i="28" s="1"/>
  <c r="N108" i="28"/>
  <c r="N96" i="28"/>
  <c r="U96" i="28" s="1"/>
  <c r="N93" i="28"/>
  <c r="U93" i="28" s="1"/>
  <c r="L106" i="27"/>
  <c r="M107" i="27"/>
  <c r="L109" i="27"/>
  <c r="M108" i="27"/>
  <c r="L108" i="27"/>
  <c r="L107" i="27"/>
  <c r="M106" i="27"/>
  <c r="L98" i="27"/>
  <c r="E110" i="27"/>
  <c r="E122" i="27" s="1"/>
  <c r="M104" i="27"/>
  <c r="F116" i="27"/>
  <c r="F128" i="27" s="1"/>
  <c r="E117" i="27"/>
  <c r="E129" i="27" s="1"/>
  <c r="L105" i="27"/>
  <c r="M97" i="27"/>
  <c r="Q97" i="27" s="1"/>
  <c r="F109" i="27"/>
  <c r="F121" i="27" s="1"/>
  <c r="L102" i="27"/>
  <c r="E114" i="27"/>
  <c r="E126" i="27" s="1"/>
  <c r="F113" i="27"/>
  <c r="F125" i="27" s="1"/>
  <c r="M101" i="27"/>
  <c r="F111" i="27"/>
  <c r="F123" i="27" s="1"/>
  <c r="M99" i="27"/>
  <c r="E111" i="27"/>
  <c r="E123" i="27" s="1"/>
  <c r="L99" i="27"/>
  <c r="E115" i="27"/>
  <c r="E127" i="27" s="1"/>
  <c r="L103" i="27"/>
  <c r="L104" i="27"/>
  <c r="E116" i="27"/>
  <c r="E128" i="27" s="1"/>
  <c r="M98" i="27"/>
  <c r="F110" i="27"/>
  <c r="F122" i="27" s="1"/>
  <c r="E112" i="27"/>
  <c r="E124" i="27" s="1"/>
  <c r="L100" i="27"/>
  <c r="F112" i="27"/>
  <c r="F124" i="27" s="1"/>
  <c r="M100" i="27"/>
  <c r="F115" i="27"/>
  <c r="F127" i="27" s="1"/>
  <c r="M103" i="27"/>
  <c r="M105" i="27"/>
  <c r="F117" i="27"/>
  <c r="F129" i="27" s="1"/>
  <c r="M102" i="27"/>
  <c r="F114" i="27"/>
  <c r="F126" i="27" s="1"/>
  <c r="E113" i="27"/>
  <c r="E125" i="27" s="1"/>
  <c r="L101" i="27"/>
  <c r="O107" i="26"/>
  <c r="N108" i="26"/>
  <c r="N106" i="26"/>
  <c r="N107" i="26"/>
  <c r="O106" i="26"/>
  <c r="O109" i="26"/>
  <c r="N109" i="26"/>
  <c r="O108" i="26"/>
  <c r="O98" i="26"/>
  <c r="F110" i="26"/>
  <c r="F122" i="26" s="1"/>
  <c r="E111" i="26"/>
  <c r="E123" i="26" s="1"/>
  <c r="N99" i="26"/>
  <c r="N102" i="26"/>
  <c r="E114" i="26"/>
  <c r="E126" i="26" s="1"/>
  <c r="F116" i="26"/>
  <c r="F128" i="26" s="1"/>
  <c r="O104" i="26"/>
  <c r="O103" i="26"/>
  <c r="F115" i="26"/>
  <c r="F127" i="26" s="1"/>
  <c r="N100" i="26"/>
  <c r="E112" i="26"/>
  <c r="E124" i="26" s="1"/>
  <c r="F112" i="26"/>
  <c r="F124" i="26" s="1"/>
  <c r="O100" i="26"/>
  <c r="E116" i="26"/>
  <c r="E128" i="26" s="1"/>
  <c r="N104" i="26"/>
  <c r="E117" i="26"/>
  <c r="E129" i="26" s="1"/>
  <c r="N105" i="26"/>
  <c r="N98" i="26"/>
  <c r="E110" i="26"/>
  <c r="E122" i="26" s="1"/>
  <c r="E115" i="26"/>
  <c r="E127" i="26" s="1"/>
  <c r="N103" i="26"/>
  <c r="E113" i="26"/>
  <c r="E125" i="26" s="1"/>
  <c r="N101" i="26"/>
  <c r="F117" i="26"/>
  <c r="F129" i="26" s="1"/>
  <c r="O105" i="26"/>
  <c r="O101" i="26"/>
  <c r="F113" i="26"/>
  <c r="F125" i="26" s="1"/>
  <c r="O102" i="26"/>
  <c r="F114" i="26"/>
  <c r="F126" i="26" s="1"/>
  <c r="F111" i="26"/>
  <c r="F123" i="26" s="1"/>
  <c r="O99" i="26"/>
  <c r="AZ26" i="16"/>
  <c r="BA26" i="16" s="1"/>
  <c r="BB26" i="16" s="1"/>
  <c r="BC26" i="16" s="1"/>
  <c r="BD26" i="16" s="1"/>
  <c r="BE26" i="16" s="1"/>
  <c r="BF26" i="16" s="1"/>
  <c r="BG26" i="16" s="1"/>
  <c r="BH26" i="16" s="1"/>
  <c r="DD26" i="16"/>
  <c r="DE26" i="16" s="1"/>
  <c r="DF26" i="16" s="1"/>
  <c r="DG26" i="16" s="1"/>
  <c r="DH26" i="16" s="1"/>
  <c r="DI26" i="16" s="1"/>
  <c r="DJ26" i="16" s="1"/>
  <c r="DK26" i="16" s="1"/>
  <c r="DL26" i="16" s="1"/>
  <c r="DM26" i="16" s="1"/>
  <c r="DN26" i="16" s="1"/>
  <c r="DO26" i="16" s="1"/>
  <c r="DP26" i="16" s="1"/>
  <c r="B25" i="14"/>
  <c r="B25" i="15" s="1"/>
  <c r="B25" i="33" s="1"/>
  <c r="B24" i="14"/>
  <c r="B24" i="15" s="1"/>
  <c r="B24" i="33" s="1"/>
  <c r="B23" i="14"/>
  <c r="B23" i="15" s="1"/>
  <c r="B23" i="33" s="1"/>
  <c r="B22" i="14"/>
  <c r="B22" i="15" s="1"/>
  <c r="B22" i="33" s="1"/>
  <c r="B21" i="14"/>
  <c r="B21" i="15" s="1"/>
  <c r="B21" i="33" s="1"/>
  <c r="B20" i="14"/>
  <c r="B20" i="15" s="1"/>
  <c r="B20" i="33" s="1"/>
  <c r="B19" i="14"/>
  <c r="B19" i="15" s="1"/>
  <c r="B19" i="33" s="1"/>
  <c r="B18" i="14"/>
  <c r="B18" i="15" s="1"/>
  <c r="B18" i="33" s="1"/>
  <c r="B17" i="14"/>
  <c r="B17" i="15" s="1"/>
  <c r="B17" i="33" s="1"/>
  <c r="B16" i="14"/>
  <c r="B16" i="15" s="1"/>
  <c r="B16" i="33" s="1"/>
  <c r="B15" i="14"/>
  <c r="B15" i="15" s="1"/>
  <c r="B15" i="33" s="1"/>
  <c r="B14" i="14"/>
  <c r="B14" i="15" s="1"/>
  <c r="B14" i="33" s="1"/>
  <c r="B13" i="14"/>
  <c r="B13" i="15" s="1"/>
  <c r="B13" i="33" s="1"/>
  <c r="B12" i="14"/>
  <c r="B12" i="15" s="1"/>
  <c r="B12" i="33" s="1"/>
  <c r="B11" i="14"/>
  <c r="B11" i="15" s="1"/>
  <c r="B11" i="33" s="1"/>
  <c r="B10" i="14"/>
  <c r="B10" i="15" s="1"/>
  <c r="B10" i="33" s="1"/>
  <c r="B9" i="14"/>
  <c r="B9" i="15" s="1"/>
  <c r="B9" i="33" s="1"/>
  <c r="B8" i="14"/>
  <c r="B8" i="15" s="1"/>
  <c r="B8" i="33" s="1"/>
  <c r="B7" i="14"/>
  <c r="B7" i="15" s="1"/>
  <c r="B7" i="33" s="1"/>
  <c r="B6" i="14"/>
  <c r="B6" i="15" s="1"/>
  <c r="B6" i="33" s="1"/>
  <c r="B5" i="14"/>
  <c r="B5" i="15" s="1"/>
  <c r="B5" i="33" s="1"/>
  <c r="B4" i="14"/>
  <c r="B4" i="15" s="1"/>
  <c r="B4" i="33" s="1"/>
  <c r="B3" i="14"/>
  <c r="B3" i="15" s="1"/>
  <c r="B3" i="33" s="1"/>
  <c r="B2" i="14"/>
  <c r="B2" i="15" s="1"/>
  <c r="BI26" i="16" l="1"/>
  <c r="BJ26" i="16" s="1"/>
  <c r="DZ69" i="16"/>
  <c r="DY70" i="16"/>
  <c r="Q120" i="27"/>
  <c r="Q119" i="27"/>
  <c r="M121" i="27"/>
  <c r="Q121" i="27" s="1"/>
  <c r="F133" i="27"/>
  <c r="U108" i="28"/>
  <c r="U107" i="28"/>
  <c r="U109" i="28"/>
  <c r="U106" i="28"/>
  <c r="I152" i="28"/>
  <c r="R140" i="28"/>
  <c r="R138" i="28"/>
  <c r="I150" i="28"/>
  <c r="I148" i="28"/>
  <c r="R136" i="28"/>
  <c r="R141" i="28"/>
  <c r="I153" i="28"/>
  <c r="R143" i="28"/>
  <c r="I155" i="28"/>
  <c r="R156" i="28"/>
  <c r="I168" i="28"/>
  <c r="R137" i="28"/>
  <c r="I149" i="28"/>
  <c r="B2" i="33"/>
  <c r="D14" i="19"/>
  <c r="H21" i="32" s="1"/>
  <c r="J14" i="19"/>
  <c r="H22" i="32" s="1"/>
  <c r="M14" i="31"/>
  <c r="Q14" i="31" s="1"/>
  <c r="U14" i="31"/>
  <c r="H5" i="32" s="1"/>
  <c r="C14" i="31"/>
  <c r="H3" i="32" s="1"/>
  <c r="AD14" i="31"/>
  <c r="AL14" i="31"/>
  <c r="D14" i="31"/>
  <c r="H14" i="31" s="1"/>
  <c r="V14" i="31"/>
  <c r="Z14" i="31" s="1"/>
  <c r="L14" i="31"/>
  <c r="H4" i="32" s="1"/>
  <c r="R142" i="28"/>
  <c r="I154" i="28"/>
  <c r="I151" i="28"/>
  <c r="R139" i="28"/>
  <c r="I147" i="28"/>
  <c r="R135" i="28"/>
  <c r="I146" i="28"/>
  <c r="R134" i="28"/>
  <c r="I157" i="28"/>
  <c r="R145" i="28"/>
  <c r="Q107" i="27"/>
  <c r="Q104" i="27"/>
  <c r="I145" i="27"/>
  <c r="P133" i="27"/>
  <c r="I154" i="27"/>
  <c r="P142" i="27"/>
  <c r="P126" i="27"/>
  <c r="I138" i="27"/>
  <c r="I137" i="27"/>
  <c r="P125" i="27"/>
  <c r="P153" i="27"/>
  <c r="I165" i="27"/>
  <c r="H153" i="26"/>
  <c r="Q153" i="26" s="1"/>
  <c r="Q108" i="27"/>
  <c r="Q101" i="27"/>
  <c r="Q103" i="27"/>
  <c r="Q105" i="27"/>
  <c r="Q102" i="27"/>
  <c r="Q98" i="27"/>
  <c r="Q100" i="27"/>
  <c r="Q99" i="27"/>
  <c r="Q106" i="27"/>
  <c r="O8" i="18"/>
  <c r="O9" i="18"/>
  <c r="O4" i="18"/>
  <c r="O12" i="18"/>
  <c r="O7" i="18"/>
  <c r="O11" i="18"/>
  <c r="O6" i="18"/>
  <c r="AD7" i="31"/>
  <c r="O5" i="18"/>
  <c r="O10" i="18"/>
  <c r="H142" i="26"/>
  <c r="Q142" i="26" s="1"/>
  <c r="H137" i="26"/>
  <c r="Q137" i="26" s="1"/>
  <c r="U2" i="26"/>
  <c r="R2" i="22"/>
  <c r="H145" i="26"/>
  <c r="Q145" i="26" s="1"/>
  <c r="H138" i="26"/>
  <c r="Q138" i="26" s="1"/>
  <c r="B3" i="20"/>
  <c r="B3" i="28"/>
  <c r="B3" i="27"/>
  <c r="B3" i="26"/>
  <c r="B3" i="22"/>
  <c r="B3" i="23"/>
  <c r="B11" i="20"/>
  <c r="B11" i="28"/>
  <c r="B11" i="27"/>
  <c r="B11" i="26"/>
  <c r="B11" i="23"/>
  <c r="B11" i="22"/>
  <c r="B19" i="20"/>
  <c r="B19" i="28"/>
  <c r="B19" i="27"/>
  <c r="B19" i="26"/>
  <c r="B19" i="23"/>
  <c r="B19" i="22"/>
  <c r="B8" i="20"/>
  <c r="B8" i="28"/>
  <c r="B8" i="27"/>
  <c r="B8" i="26"/>
  <c r="B8" i="23"/>
  <c r="B8" i="22"/>
  <c r="B16" i="20"/>
  <c r="B16" i="28"/>
  <c r="B16" i="27"/>
  <c r="B16" i="26"/>
  <c r="B16" i="23"/>
  <c r="B16" i="22"/>
  <c r="B20" i="20"/>
  <c r="B20" i="28"/>
  <c r="B20" i="27"/>
  <c r="B20" i="26"/>
  <c r="B20" i="22"/>
  <c r="B20" i="23"/>
  <c r="B24" i="20"/>
  <c r="B24" i="28"/>
  <c r="B24" i="27"/>
  <c r="B24" i="26"/>
  <c r="B24" i="23"/>
  <c r="B24" i="22"/>
  <c r="B5" i="20"/>
  <c r="B5" i="28"/>
  <c r="B5" i="27"/>
  <c r="B5" i="26"/>
  <c r="B5" i="23"/>
  <c r="B5" i="22"/>
  <c r="B9" i="20"/>
  <c r="B9" i="28"/>
  <c r="B9" i="27"/>
  <c r="B9" i="26"/>
  <c r="B9" i="22"/>
  <c r="B9" i="23"/>
  <c r="B13" i="20"/>
  <c r="B13" i="28"/>
  <c r="B13" i="27"/>
  <c r="B13" i="26"/>
  <c r="B13" i="22"/>
  <c r="B13" i="23"/>
  <c r="B17" i="20"/>
  <c r="B17" i="28"/>
  <c r="B17" i="27"/>
  <c r="B17" i="26"/>
  <c r="B17" i="23"/>
  <c r="B17" i="22"/>
  <c r="B21" i="20"/>
  <c r="B21" i="28"/>
  <c r="B21" i="27"/>
  <c r="B21" i="26"/>
  <c r="B21" i="22"/>
  <c r="B21" i="23"/>
  <c r="B25" i="20"/>
  <c r="B25" i="28"/>
  <c r="B25" i="27"/>
  <c r="B25" i="26"/>
  <c r="B25" i="23"/>
  <c r="B25" i="22"/>
  <c r="B7" i="20"/>
  <c r="B7" i="28"/>
  <c r="B7" i="27"/>
  <c r="B7" i="26"/>
  <c r="B7" i="23"/>
  <c r="B7" i="22"/>
  <c r="B15" i="20"/>
  <c r="B15" i="28"/>
  <c r="B15" i="27"/>
  <c r="B15" i="26"/>
  <c r="B15" i="23"/>
  <c r="B15" i="22"/>
  <c r="B23" i="20"/>
  <c r="B23" i="28"/>
  <c r="B23" i="27"/>
  <c r="B23" i="26"/>
  <c r="B23" i="23"/>
  <c r="B23" i="22"/>
  <c r="B4" i="20"/>
  <c r="B4" i="28"/>
  <c r="B4" i="27"/>
  <c r="B4" i="26"/>
  <c r="B4" i="22"/>
  <c r="B4" i="23"/>
  <c r="B12" i="20"/>
  <c r="B12" i="28"/>
  <c r="B12" i="27"/>
  <c r="B12" i="26"/>
  <c r="B12" i="23"/>
  <c r="B12" i="22"/>
  <c r="B2" i="20"/>
  <c r="B2" i="28"/>
  <c r="B2" i="27"/>
  <c r="B2" i="26"/>
  <c r="B2" i="23"/>
  <c r="B2" i="22"/>
  <c r="M12" i="31"/>
  <c r="Q12" i="31" s="1"/>
  <c r="AD12" i="31"/>
  <c r="M11" i="31"/>
  <c r="Q11" i="31" s="1"/>
  <c r="L8" i="31"/>
  <c r="L11" i="31"/>
  <c r="E4" i="32" s="1"/>
  <c r="U9" i="31"/>
  <c r="C5" i="32" s="1"/>
  <c r="U5" i="31"/>
  <c r="AD11" i="31"/>
  <c r="L9" i="31"/>
  <c r="C4" i="32" s="1"/>
  <c r="D9" i="31"/>
  <c r="H9" i="31" s="1"/>
  <c r="D8" i="31"/>
  <c r="H8" i="31" s="1"/>
  <c r="D7" i="31"/>
  <c r="H7" i="31" s="1"/>
  <c r="D6" i="31"/>
  <c r="H6" i="31" s="1"/>
  <c r="V7" i="31"/>
  <c r="Z7" i="31" s="1"/>
  <c r="AL11" i="31"/>
  <c r="M10" i="31"/>
  <c r="Q10" i="31" s="1"/>
  <c r="AD9" i="31"/>
  <c r="C9" i="31"/>
  <c r="C3" i="32" s="1"/>
  <c r="M6" i="31"/>
  <c r="Q6" i="31" s="1"/>
  <c r="AD5" i="31"/>
  <c r="C5" i="31"/>
  <c r="K10" i="18"/>
  <c r="S4" i="18"/>
  <c r="S9" i="18"/>
  <c r="S10" i="18"/>
  <c r="H35" i="32"/>
  <c r="C4" i="18"/>
  <c r="J5" i="19"/>
  <c r="K12" i="18"/>
  <c r="D7" i="19"/>
  <c r="J8" i="19"/>
  <c r="G7" i="18"/>
  <c r="J10" i="19"/>
  <c r="C9" i="18"/>
  <c r="J12" i="19"/>
  <c r="F22" i="32" s="1"/>
  <c r="C11" i="18"/>
  <c r="G13" i="18"/>
  <c r="H34" i="32" s="1"/>
  <c r="C12" i="31"/>
  <c r="F3" i="32" s="1"/>
  <c r="V13" i="31"/>
  <c r="Z13" i="31" s="1"/>
  <c r="U8" i="31"/>
  <c r="AL10" i="31"/>
  <c r="V10" i="31"/>
  <c r="Z10" i="31" s="1"/>
  <c r="AL12" i="31"/>
  <c r="D11" i="31"/>
  <c r="H11" i="31" s="1"/>
  <c r="AD10" i="31"/>
  <c r="C10" i="31"/>
  <c r="D3" i="32" s="1"/>
  <c r="M7" i="31"/>
  <c r="Q7" i="31" s="1"/>
  <c r="AD6" i="31"/>
  <c r="C6" i="31"/>
  <c r="S6" i="18"/>
  <c r="S8" i="18"/>
  <c r="K6" i="18"/>
  <c r="K9" i="18"/>
  <c r="J6" i="19"/>
  <c r="J29" i="19" s="1"/>
  <c r="G6" i="18"/>
  <c r="J9" i="19"/>
  <c r="C22" i="32" s="1"/>
  <c r="G8" i="18"/>
  <c r="J11" i="19"/>
  <c r="E22" i="32" s="1"/>
  <c r="C10" i="18"/>
  <c r="D13" i="19"/>
  <c r="G11" i="18"/>
  <c r="M13" i="31"/>
  <c r="Q13" i="31" s="1"/>
  <c r="C11" i="31"/>
  <c r="E3" i="32" s="1"/>
  <c r="V6" i="31"/>
  <c r="Z6" i="31" s="1"/>
  <c r="L5" i="31"/>
  <c r="L13" i="31"/>
  <c r="V12" i="31"/>
  <c r="Z12" i="31" s="1"/>
  <c r="U7" i="31"/>
  <c r="L6" i="31"/>
  <c r="U13" i="31"/>
  <c r="G5" i="32" s="1"/>
  <c r="U12" i="31"/>
  <c r="F5" i="32" s="1"/>
  <c r="U11" i="31"/>
  <c r="E5" i="32" s="1"/>
  <c r="V8" i="31"/>
  <c r="Z8" i="31" s="1"/>
  <c r="V5" i="31"/>
  <c r="Z5" i="31" s="1"/>
  <c r="AL13" i="31"/>
  <c r="D12" i="31"/>
  <c r="H12" i="31" s="1"/>
  <c r="M8" i="31"/>
  <c r="Q8" i="31" s="1"/>
  <c r="C7" i="31"/>
  <c r="S7" i="18"/>
  <c r="S12" i="18"/>
  <c r="K4" i="18"/>
  <c r="D5" i="19"/>
  <c r="K7" i="18"/>
  <c r="J7" i="19"/>
  <c r="C5" i="18"/>
  <c r="C7" i="18"/>
  <c r="C8" i="18"/>
  <c r="D10" i="19"/>
  <c r="G9" i="18"/>
  <c r="G10" i="18"/>
  <c r="C12" i="18"/>
  <c r="AD13" i="31"/>
  <c r="L10" i="31"/>
  <c r="D4" i="32" s="1"/>
  <c r="L12" i="31"/>
  <c r="F4" i="32" s="1"/>
  <c r="V11" i="31"/>
  <c r="Z11" i="31" s="1"/>
  <c r="U10" i="31"/>
  <c r="D5" i="32" s="1"/>
  <c r="U6" i="31"/>
  <c r="L7" i="31"/>
  <c r="D10" i="31"/>
  <c r="H10" i="31" s="1"/>
  <c r="AL9" i="31"/>
  <c r="AL8" i="31"/>
  <c r="AL7" i="31"/>
  <c r="AL6" i="31"/>
  <c r="AL5" i="31"/>
  <c r="D5" i="31"/>
  <c r="H5" i="31" s="1"/>
  <c r="V9" i="31"/>
  <c r="Z9" i="31" s="1"/>
  <c r="C13" i="31"/>
  <c r="G3" i="32" s="1"/>
  <c r="D13" i="31"/>
  <c r="H13" i="31" s="1"/>
  <c r="M9" i="31"/>
  <c r="Q9" i="31" s="1"/>
  <c r="AD8" i="31"/>
  <c r="C8" i="31"/>
  <c r="M5" i="31"/>
  <c r="Q5" i="31" s="1"/>
  <c r="S11" i="18"/>
  <c r="S5" i="18"/>
  <c r="K8" i="18"/>
  <c r="G4" i="18"/>
  <c r="K11" i="18"/>
  <c r="K5" i="18"/>
  <c r="D6" i="19"/>
  <c r="D29" i="19" s="1"/>
  <c r="G5" i="18"/>
  <c r="H5" i="18" s="1"/>
  <c r="C6" i="18"/>
  <c r="D8" i="19"/>
  <c r="D9" i="19"/>
  <c r="C21" i="32" s="1"/>
  <c r="D11" i="19"/>
  <c r="D12" i="19"/>
  <c r="F21" i="32" s="1"/>
  <c r="J13" i="19"/>
  <c r="G12" i="18"/>
  <c r="B6" i="20"/>
  <c r="B6" i="28"/>
  <c r="B6" i="27"/>
  <c r="B6" i="26"/>
  <c r="B6" i="23"/>
  <c r="B6" i="22"/>
  <c r="B10" i="20"/>
  <c r="B10" i="28"/>
  <c r="B10" i="27"/>
  <c r="B10" i="26"/>
  <c r="B10" i="23"/>
  <c r="B10" i="22"/>
  <c r="B14" i="20"/>
  <c r="B14" i="28"/>
  <c r="B14" i="27"/>
  <c r="B14" i="26"/>
  <c r="B14" i="23"/>
  <c r="B14" i="22"/>
  <c r="B18" i="20"/>
  <c r="B18" i="28"/>
  <c r="B18" i="27"/>
  <c r="B18" i="26"/>
  <c r="B18" i="22"/>
  <c r="B18" i="23"/>
  <c r="B22" i="20"/>
  <c r="B22" i="28"/>
  <c r="B22" i="27"/>
  <c r="B22" i="26"/>
  <c r="B22" i="23"/>
  <c r="B22" i="22"/>
  <c r="O113" i="28"/>
  <c r="O112" i="28"/>
  <c r="O114" i="28"/>
  <c r="O117" i="28"/>
  <c r="O111" i="28"/>
  <c r="O115" i="28"/>
  <c r="O110" i="28"/>
  <c r="O116" i="28"/>
  <c r="N98" i="28"/>
  <c r="U98" i="28" s="1"/>
  <c r="N110" i="28"/>
  <c r="N111" i="28"/>
  <c r="N99" i="28"/>
  <c r="U99" i="28" s="1"/>
  <c r="N112" i="28"/>
  <c r="N100" i="28"/>
  <c r="U100" i="28" s="1"/>
  <c r="N102" i="28"/>
  <c r="U102" i="28" s="1"/>
  <c r="N114" i="28"/>
  <c r="N113" i="28"/>
  <c r="N101" i="28"/>
  <c r="U101" i="28" s="1"/>
  <c r="N105" i="28"/>
  <c r="U105" i="28" s="1"/>
  <c r="N117" i="28"/>
  <c r="N116" i="28"/>
  <c r="N104" i="28"/>
  <c r="U104" i="28" s="1"/>
  <c r="N115" i="28"/>
  <c r="N103" i="28"/>
  <c r="U103" i="28" s="1"/>
  <c r="M118" i="27"/>
  <c r="L118" i="27"/>
  <c r="L113" i="27"/>
  <c r="L116" i="27"/>
  <c r="L115" i="27"/>
  <c r="M111" i="27"/>
  <c r="L117" i="27"/>
  <c r="L110" i="27"/>
  <c r="M114" i="27"/>
  <c r="M112" i="27"/>
  <c r="M109" i="27"/>
  <c r="Q109" i="27" s="1"/>
  <c r="M115" i="27"/>
  <c r="M110" i="27"/>
  <c r="L111" i="27"/>
  <c r="M113" i="27"/>
  <c r="M116" i="27"/>
  <c r="M117" i="27"/>
  <c r="L112" i="27"/>
  <c r="L114" i="27"/>
  <c r="O118" i="26"/>
  <c r="N118" i="26"/>
  <c r="O117" i="26"/>
  <c r="N113" i="26"/>
  <c r="O114" i="26"/>
  <c r="N115" i="26"/>
  <c r="O110" i="26"/>
  <c r="N112" i="26"/>
  <c r="O115" i="26"/>
  <c r="N114" i="26"/>
  <c r="O111" i="26"/>
  <c r="O113" i="26"/>
  <c r="N117" i="26"/>
  <c r="O112" i="26"/>
  <c r="N110" i="26"/>
  <c r="N116" i="26"/>
  <c r="O116" i="26"/>
  <c r="N111" i="26"/>
  <c r="AT3" i="15"/>
  <c r="S3" i="33" s="1"/>
  <c r="W3" i="33" s="1"/>
  <c r="X3" i="33" s="1"/>
  <c r="U2" i="20"/>
  <c r="AL26" i="16"/>
  <c r="AM26" i="16" s="1"/>
  <c r="AN26" i="16" s="1"/>
  <c r="AO26" i="16" s="1"/>
  <c r="AP26" i="16" s="1"/>
  <c r="DK62" i="16"/>
  <c r="DK61" i="16"/>
  <c r="DK66" i="16"/>
  <c r="DK67" i="16"/>
  <c r="DK68" i="16"/>
  <c r="DK65" i="16"/>
  <c r="DK63" i="16"/>
  <c r="DK70" i="16"/>
  <c r="DK64" i="16"/>
  <c r="DK71" i="16"/>
  <c r="DK69" i="16"/>
  <c r="DK72" i="16"/>
  <c r="BG62" i="16"/>
  <c r="BG66" i="16"/>
  <c r="BG68" i="16"/>
  <c r="BG67" i="16"/>
  <c r="BG64" i="16"/>
  <c r="BG63" i="16"/>
  <c r="BG65" i="16"/>
  <c r="D22" i="32" l="1"/>
  <c r="D21" i="32"/>
  <c r="D28" i="19"/>
  <c r="BG69" i="16"/>
  <c r="BK26" i="16"/>
  <c r="BL26" i="16" s="1"/>
  <c r="BG70" i="16"/>
  <c r="AQ26" i="16"/>
  <c r="AR26" i="16" s="1"/>
  <c r="AS26" i="16" s="1"/>
  <c r="AT26" i="16" s="1"/>
  <c r="AU26" i="16" s="1"/>
  <c r="AV26" i="16" s="1"/>
  <c r="AW26" i="16" s="1"/>
  <c r="AX26" i="16" s="1"/>
  <c r="AS72" i="16" s="1"/>
  <c r="DZ70" i="16"/>
  <c r="DY72" i="16"/>
  <c r="DY71" i="16"/>
  <c r="R14" i="25"/>
  <c r="Q14" i="25"/>
  <c r="K14" i="25"/>
  <c r="J14" i="25"/>
  <c r="D14" i="25"/>
  <c r="C14" i="25"/>
  <c r="AM14" i="31"/>
  <c r="H37" i="32"/>
  <c r="AE14" i="31"/>
  <c r="AF14" i="31" s="1"/>
  <c r="AG14" i="31" s="1"/>
  <c r="H36" i="32"/>
  <c r="H23" i="32"/>
  <c r="E6" i="31"/>
  <c r="U113" i="28"/>
  <c r="N14" i="31"/>
  <c r="U115" i="28"/>
  <c r="D5" i="18"/>
  <c r="U116" i="28"/>
  <c r="U117" i="28"/>
  <c r="U110" i="28"/>
  <c r="U114" i="28"/>
  <c r="U111" i="28"/>
  <c r="U112" i="28"/>
  <c r="I180" i="28"/>
  <c r="R168" i="28"/>
  <c r="R153" i="28"/>
  <c r="I165" i="28"/>
  <c r="I162" i="28"/>
  <c r="R150" i="28"/>
  <c r="I169" i="28"/>
  <c r="R157" i="28"/>
  <c r="R147" i="28"/>
  <c r="I159" i="28"/>
  <c r="AN14" i="31"/>
  <c r="W14" i="31"/>
  <c r="C14" i="19"/>
  <c r="E14" i="19" s="1"/>
  <c r="AD53" i="33"/>
  <c r="AC53" i="33"/>
  <c r="I166" i="28"/>
  <c r="R154" i="28"/>
  <c r="I161" i="28"/>
  <c r="R149" i="28"/>
  <c r="R155" i="28"/>
  <c r="I167" i="28"/>
  <c r="R146" i="28"/>
  <c r="I158" i="28"/>
  <c r="R151" i="28"/>
  <c r="I163" i="28"/>
  <c r="E14" i="31"/>
  <c r="R148" i="28"/>
  <c r="I160" i="28"/>
  <c r="I164" i="28"/>
  <c r="R152" i="28"/>
  <c r="AM64" i="20"/>
  <c r="AK64" i="20"/>
  <c r="AJ64" i="20"/>
  <c r="AL64" i="20"/>
  <c r="Q114" i="27"/>
  <c r="S2" i="22"/>
  <c r="X53" i="22"/>
  <c r="N13" i="31"/>
  <c r="G4" i="32"/>
  <c r="Q111" i="27"/>
  <c r="I149" i="27"/>
  <c r="P137" i="27"/>
  <c r="I166" i="27"/>
  <c r="P154" i="27"/>
  <c r="P165" i="27"/>
  <c r="I177" i="27"/>
  <c r="I150" i="27"/>
  <c r="P138" i="27"/>
  <c r="I157" i="27"/>
  <c r="P145" i="27"/>
  <c r="H157" i="26"/>
  <c r="Q157" i="26" s="1"/>
  <c r="H149" i="26"/>
  <c r="Q149" i="26" s="1"/>
  <c r="H165" i="26"/>
  <c r="Q165" i="26" s="1"/>
  <c r="H150" i="26"/>
  <c r="Q150" i="26" s="1"/>
  <c r="H154" i="26"/>
  <c r="Q154" i="26" s="1"/>
  <c r="Q112" i="27"/>
  <c r="E8" i="31"/>
  <c r="Q118" i="27"/>
  <c r="Q110" i="27"/>
  <c r="Q117" i="27"/>
  <c r="Q115" i="27"/>
  <c r="Q113" i="27"/>
  <c r="Q116" i="27"/>
  <c r="N6" i="31"/>
  <c r="D6" i="18"/>
  <c r="E13" i="31"/>
  <c r="E11" i="31"/>
  <c r="N11" i="31"/>
  <c r="E7" i="31"/>
  <c r="N7" i="31"/>
  <c r="N12" i="31"/>
  <c r="E9" i="31"/>
  <c r="U3" i="26"/>
  <c r="R3" i="22"/>
  <c r="S3" i="22" s="1"/>
  <c r="N10" i="31"/>
  <c r="L7" i="18"/>
  <c r="L5" i="18"/>
  <c r="Y12" i="31"/>
  <c r="AA12" i="31" s="1"/>
  <c r="F23" i="32"/>
  <c r="H12" i="18"/>
  <c r="G34" i="32"/>
  <c r="E21" i="32"/>
  <c r="L11" i="18"/>
  <c r="F35" i="32"/>
  <c r="AE6" i="31"/>
  <c r="AF6" i="31" s="1"/>
  <c r="AG6" i="31" s="1"/>
  <c r="I6" i="19" s="1"/>
  <c r="K6" i="19" s="1"/>
  <c r="P5" i="18"/>
  <c r="D12" i="18"/>
  <c r="G33" i="32"/>
  <c r="AM13" i="31"/>
  <c r="AN13" i="31" s="1"/>
  <c r="T12" i="18"/>
  <c r="G37" i="32"/>
  <c r="H6" i="18"/>
  <c r="D36" i="32"/>
  <c r="P9" i="18"/>
  <c r="AE10" i="31"/>
  <c r="AF10" i="31" s="1"/>
  <c r="AG10" i="31" s="1"/>
  <c r="E10" i="31"/>
  <c r="H7" i="18"/>
  <c r="G35" i="32"/>
  <c r="L12" i="18"/>
  <c r="D37" i="32"/>
  <c r="T9" i="18"/>
  <c r="AM10" i="31"/>
  <c r="AN10" i="31" s="1"/>
  <c r="AO10" i="31" s="1"/>
  <c r="D7" i="32" s="1"/>
  <c r="E35" i="32"/>
  <c r="L10" i="18"/>
  <c r="W5" i="31"/>
  <c r="C5" i="19"/>
  <c r="AG62" i="22"/>
  <c r="J8" i="25"/>
  <c r="AH62" i="22"/>
  <c r="J4" i="25"/>
  <c r="J10" i="25"/>
  <c r="AI62" i="22"/>
  <c r="J11" i="25"/>
  <c r="J5" i="25"/>
  <c r="J13" i="25"/>
  <c r="J7" i="25"/>
  <c r="AF62" i="22"/>
  <c r="J6" i="25"/>
  <c r="J9" i="25"/>
  <c r="J12" i="25"/>
  <c r="G22" i="32"/>
  <c r="D8" i="18"/>
  <c r="C33" i="32"/>
  <c r="AE9" i="31"/>
  <c r="AF9" i="31" s="1"/>
  <c r="AG9" i="31" s="1"/>
  <c r="P8" i="18"/>
  <c r="C36" i="32"/>
  <c r="C11" i="19"/>
  <c r="E11" i="19" s="1"/>
  <c r="W11" i="31"/>
  <c r="N5" i="31"/>
  <c r="F34" i="32"/>
  <c r="H11" i="18"/>
  <c r="H8" i="18"/>
  <c r="C34" i="32"/>
  <c r="D35" i="32"/>
  <c r="L9" i="18"/>
  <c r="AM9" i="31"/>
  <c r="AN9" i="31" s="1"/>
  <c r="AO9" i="31" s="1"/>
  <c r="C7" i="32" s="1"/>
  <c r="T8" i="18"/>
  <c r="C37" i="32"/>
  <c r="E12" i="31"/>
  <c r="AE5" i="31"/>
  <c r="AF5" i="31" s="1"/>
  <c r="AG5" i="31" s="1"/>
  <c r="I5" i="19" s="1"/>
  <c r="K5" i="19" s="1"/>
  <c r="C9" i="19"/>
  <c r="E9" i="19" s="1"/>
  <c r="W9" i="31"/>
  <c r="AL62" i="23"/>
  <c r="AI53" i="23"/>
  <c r="AG54" i="23"/>
  <c r="AI55" i="23"/>
  <c r="AE56" i="23"/>
  <c r="AM58" i="23"/>
  <c r="AK61" i="23"/>
  <c r="AJ59" i="23"/>
  <c r="AF60" i="23"/>
  <c r="R12" i="25"/>
  <c r="Q6" i="25"/>
  <c r="AK57" i="23"/>
  <c r="AD61" i="23"/>
  <c r="AE59" i="23"/>
  <c r="R6" i="25"/>
  <c r="R5" i="25"/>
  <c r="AG61" i="23"/>
  <c r="AC62" i="23"/>
  <c r="Q11" i="25"/>
  <c r="AM62" i="23"/>
  <c r="AH60" i="23"/>
  <c r="AG53" i="23"/>
  <c r="AK54" i="23"/>
  <c r="AJ55" i="23"/>
  <c r="AD58" i="23"/>
  <c r="AH59" i="23"/>
  <c r="AD54" i="23"/>
  <c r="AH62" i="23"/>
  <c r="AC53" i="23"/>
  <c r="AC55" i="23"/>
  <c r="AC56" i="23"/>
  <c r="AK56" i="23"/>
  <c r="AM59" i="23"/>
  <c r="Q5" i="25"/>
  <c r="AL56" i="23"/>
  <c r="AG62" i="23"/>
  <c r="AE53" i="23"/>
  <c r="AE54" i="23"/>
  <c r="AK55" i="23"/>
  <c r="AI56" i="23"/>
  <c r="AG57" i="23"/>
  <c r="Q4" i="25"/>
  <c r="AJ62" i="23"/>
  <c r="Q13" i="25"/>
  <c r="Q7" i="25"/>
  <c r="AC54" i="23"/>
  <c r="AM54" i="23"/>
  <c r="AE55" i="23"/>
  <c r="AM55" i="23"/>
  <c r="AK58" i="23"/>
  <c r="AM61" i="23"/>
  <c r="AL54" i="23"/>
  <c r="AL58" i="23"/>
  <c r="AF61" i="23"/>
  <c r="AM57" i="23"/>
  <c r="R8" i="25"/>
  <c r="R4" i="25"/>
  <c r="R10" i="25"/>
  <c r="Q12" i="25"/>
  <c r="Q8" i="25"/>
  <c r="AD60" i="23"/>
  <c r="AI61" i="23"/>
  <c r="R11" i="25"/>
  <c r="S11" i="25" s="1"/>
  <c r="AK62" i="23"/>
  <c r="AD59" i="23"/>
  <c r="R7" i="25"/>
  <c r="AF58" i="23"/>
  <c r="Q10" i="25"/>
  <c r="AI62" i="23"/>
  <c r="AK53" i="23"/>
  <c r="AG55" i="23"/>
  <c r="AG56" i="23"/>
  <c r="AE57" i="23"/>
  <c r="Q9" i="25"/>
  <c r="AE61" i="23"/>
  <c r="AE62" i="23"/>
  <c r="AM53" i="23"/>
  <c r="AI54" i="23"/>
  <c r="AM56" i="23"/>
  <c r="AC57" i="23"/>
  <c r="AI57" i="23"/>
  <c r="AM60" i="23"/>
  <c r="AI60" i="23"/>
  <c r="R9" i="25"/>
  <c r="R13" i="25"/>
  <c r="AB60" i="23"/>
  <c r="AC60" i="23"/>
  <c r="AB61" i="23"/>
  <c r="AL57" i="23"/>
  <c r="AL59" i="23"/>
  <c r="AH54" i="23"/>
  <c r="AF59" i="23"/>
  <c r="AB62" i="23"/>
  <c r="AL53" i="23"/>
  <c r="AD57" i="23"/>
  <c r="AF54" i="23"/>
  <c r="AD62" i="23"/>
  <c r="AB55" i="23"/>
  <c r="AD53" i="23"/>
  <c r="AH58" i="23"/>
  <c r="AG60" i="23"/>
  <c r="AI58" i="23"/>
  <c r="AL55" i="23"/>
  <c r="AC59" i="23"/>
  <c r="AB56" i="23"/>
  <c r="AG58" i="23"/>
  <c r="AD55" i="23"/>
  <c r="AB53" i="23"/>
  <c r="AH61" i="23"/>
  <c r="AH55" i="23"/>
  <c r="AI59" i="23"/>
  <c r="AJ60" i="23"/>
  <c r="AH56" i="23"/>
  <c r="AJ53" i="23"/>
  <c r="AB57" i="23"/>
  <c r="AF53" i="23"/>
  <c r="AE60" i="23"/>
  <c r="AF56" i="23"/>
  <c r="AH57" i="23"/>
  <c r="AB58" i="23"/>
  <c r="AD56" i="23"/>
  <c r="AK59" i="23"/>
  <c r="AC61" i="23"/>
  <c r="AC58" i="23"/>
  <c r="AH53" i="23"/>
  <c r="AF62" i="23"/>
  <c r="AL61" i="23"/>
  <c r="AJ54" i="23"/>
  <c r="AJ61" i="23"/>
  <c r="AJ56" i="23"/>
  <c r="AJ58" i="23"/>
  <c r="AJ57" i="23"/>
  <c r="AK60" i="23"/>
  <c r="AB54" i="23"/>
  <c r="AF57" i="23"/>
  <c r="AB59" i="23"/>
  <c r="AG59" i="23"/>
  <c r="AF55" i="23"/>
  <c r="AE58" i="23"/>
  <c r="AL60" i="23"/>
  <c r="Y5" i="31"/>
  <c r="AA5" i="31" s="1"/>
  <c r="Y6" i="31"/>
  <c r="AA6" i="31" s="1"/>
  <c r="Y7" i="31"/>
  <c r="AA7" i="31" s="1"/>
  <c r="Y8" i="31"/>
  <c r="AA8" i="31" s="1"/>
  <c r="Y9" i="31"/>
  <c r="AA9" i="31" s="1"/>
  <c r="Y10" i="31"/>
  <c r="AA10" i="31" s="1"/>
  <c r="Y11" i="31"/>
  <c r="AA11" i="31" s="1"/>
  <c r="AM6" i="31"/>
  <c r="AN6" i="31" s="1"/>
  <c r="AO6" i="31" s="1"/>
  <c r="T5" i="18"/>
  <c r="C6" i="19"/>
  <c r="W6" i="31"/>
  <c r="H10" i="18"/>
  <c r="E34" i="32"/>
  <c r="D7" i="18"/>
  <c r="AE12" i="31"/>
  <c r="AF12" i="31" s="1"/>
  <c r="AG12" i="31" s="1"/>
  <c r="F36" i="32"/>
  <c r="P11" i="18"/>
  <c r="C12" i="19"/>
  <c r="E12" i="19" s="1"/>
  <c r="W12" i="31"/>
  <c r="C7" i="19"/>
  <c r="E7" i="19" s="1"/>
  <c r="W7" i="31"/>
  <c r="G21" i="32"/>
  <c r="E36" i="32"/>
  <c r="AE11" i="31"/>
  <c r="AF11" i="31" s="1"/>
  <c r="AG11" i="31" s="1"/>
  <c r="P10" i="18"/>
  <c r="AM7" i="31"/>
  <c r="AN7" i="31" s="1"/>
  <c r="AO7" i="31" s="1"/>
  <c r="T6" i="18"/>
  <c r="W8" i="31"/>
  <c r="C8" i="19"/>
  <c r="E8" i="19" s="1"/>
  <c r="H13" i="18"/>
  <c r="D33" i="32"/>
  <c r="D9" i="18"/>
  <c r="AM11" i="31"/>
  <c r="AN11" i="31" s="1"/>
  <c r="AO11" i="31" s="1"/>
  <c r="E7" i="32" s="1"/>
  <c r="T10" i="18"/>
  <c r="E37" i="32"/>
  <c r="E5" i="31"/>
  <c r="N9" i="31"/>
  <c r="C35" i="32"/>
  <c r="L8" i="18"/>
  <c r="AM12" i="31"/>
  <c r="AN12" i="31" s="1"/>
  <c r="AO12" i="31" s="1"/>
  <c r="F7" i="32" s="1"/>
  <c r="T11" i="18"/>
  <c r="F37" i="32"/>
  <c r="C10" i="19"/>
  <c r="W10" i="31"/>
  <c r="D34" i="32"/>
  <c r="H9" i="18"/>
  <c r="E5" i="19"/>
  <c r="AM8" i="31"/>
  <c r="AN8" i="31" s="1"/>
  <c r="AO8" i="31" s="1"/>
  <c r="T7" i="18"/>
  <c r="C13" i="19"/>
  <c r="E13" i="19" s="1"/>
  <c r="F15" i="19" s="1"/>
  <c r="W13" i="31"/>
  <c r="E33" i="32"/>
  <c r="D10" i="18"/>
  <c r="AE8" i="31"/>
  <c r="AF8" i="31" s="1"/>
  <c r="AG8" i="31" s="1"/>
  <c r="I8" i="19" s="1"/>
  <c r="K8" i="19" s="1"/>
  <c r="P7" i="18"/>
  <c r="P6" i="18"/>
  <c r="AE7" i="31"/>
  <c r="AF7" i="31" s="1"/>
  <c r="AG7" i="31" s="1"/>
  <c r="I7" i="19" s="1"/>
  <c r="K7" i="19" s="1"/>
  <c r="L6" i="18"/>
  <c r="G36" i="32"/>
  <c r="AE13" i="31"/>
  <c r="AF13" i="31" s="1"/>
  <c r="P12" i="18"/>
  <c r="F33" i="32"/>
  <c r="D11" i="18"/>
  <c r="AM5" i="31"/>
  <c r="AN5" i="31" s="1"/>
  <c r="AO5" i="31" s="1"/>
  <c r="N8" i="31"/>
  <c r="C7" i="25"/>
  <c r="C9" i="25"/>
  <c r="C8" i="25"/>
  <c r="C5" i="25"/>
  <c r="C10" i="25"/>
  <c r="C11" i="25"/>
  <c r="C4" i="25"/>
  <c r="C12" i="25"/>
  <c r="C13" i="25"/>
  <c r="C6" i="25"/>
  <c r="V2" i="20"/>
  <c r="Y13" i="31"/>
  <c r="AA13" i="31" s="1"/>
  <c r="F140" i="28"/>
  <c r="O128" i="28"/>
  <c r="U128" i="28" s="1"/>
  <c r="F139" i="28"/>
  <c r="O127" i="28"/>
  <c r="U127" i="28" s="1"/>
  <c r="F141" i="28"/>
  <c r="O129" i="28"/>
  <c r="U129" i="28" s="1"/>
  <c r="F136" i="28"/>
  <c r="O124" i="28"/>
  <c r="U124" i="28" s="1"/>
  <c r="F144" i="28"/>
  <c r="O132" i="28"/>
  <c r="U132" i="28" s="1"/>
  <c r="F142" i="28"/>
  <c r="O130" i="28"/>
  <c r="U130" i="28" s="1"/>
  <c r="F134" i="28"/>
  <c r="O122" i="28"/>
  <c r="U122" i="28" s="1"/>
  <c r="F135" i="28"/>
  <c r="O123" i="28"/>
  <c r="U123" i="28" s="1"/>
  <c r="F138" i="28"/>
  <c r="O126" i="28"/>
  <c r="U126" i="28" s="1"/>
  <c r="F137" i="28"/>
  <c r="O125" i="28"/>
  <c r="U125" i="28" s="1"/>
  <c r="F143" i="28"/>
  <c r="O131" i="28"/>
  <c r="U131" i="28" s="1"/>
  <c r="F145" i="28"/>
  <c r="O133" i="28"/>
  <c r="U133" i="28" s="1"/>
  <c r="E138" i="27"/>
  <c r="L126" i="27"/>
  <c r="F141" i="27"/>
  <c r="M129" i="27"/>
  <c r="F137" i="27"/>
  <c r="M125" i="27"/>
  <c r="F134" i="27"/>
  <c r="M122" i="27"/>
  <c r="F138" i="27"/>
  <c r="M126" i="27"/>
  <c r="E141" i="27"/>
  <c r="L129" i="27"/>
  <c r="E139" i="27"/>
  <c r="L127" i="27"/>
  <c r="E137" i="27"/>
  <c r="L125" i="27"/>
  <c r="E145" i="27"/>
  <c r="L133" i="27"/>
  <c r="F142" i="27"/>
  <c r="M130" i="27"/>
  <c r="F144" i="27"/>
  <c r="M132" i="27"/>
  <c r="E136" i="27"/>
  <c r="L124" i="27"/>
  <c r="F140" i="27"/>
  <c r="M128" i="27"/>
  <c r="E135" i="27"/>
  <c r="L123" i="27"/>
  <c r="F139" i="27"/>
  <c r="M127" i="27"/>
  <c r="F136" i="27"/>
  <c r="M124" i="27"/>
  <c r="E134" i="27"/>
  <c r="L122" i="27"/>
  <c r="F135" i="27"/>
  <c r="M123" i="27"/>
  <c r="E140" i="27"/>
  <c r="L128" i="27"/>
  <c r="E142" i="27"/>
  <c r="L130" i="27"/>
  <c r="E144" i="27"/>
  <c r="L132" i="27"/>
  <c r="F143" i="27"/>
  <c r="M131" i="27"/>
  <c r="E143" i="27"/>
  <c r="L131" i="27"/>
  <c r="N123" i="26"/>
  <c r="R123" i="26"/>
  <c r="N128" i="26"/>
  <c r="R128" i="26"/>
  <c r="O126" i="26"/>
  <c r="S126" i="26"/>
  <c r="O129" i="26"/>
  <c r="S129" i="26"/>
  <c r="O130" i="26"/>
  <c r="S130" i="26"/>
  <c r="N131" i="26"/>
  <c r="R131" i="26"/>
  <c r="O132" i="26"/>
  <c r="S132" i="26"/>
  <c r="N133" i="26"/>
  <c r="R133" i="26"/>
  <c r="O124" i="26"/>
  <c r="S124" i="26"/>
  <c r="O125" i="26"/>
  <c r="S125" i="26"/>
  <c r="N126" i="26"/>
  <c r="R126" i="26"/>
  <c r="N124" i="26"/>
  <c r="R124" i="26"/>
  <c r="O128" i="26"/>
  <c r="S128" i="26"/>
  <c r="N122" i="26"/>
  <c r="R122" i="26"/>
  <c r="N127" i="26"/>
  <c r="R127" i="26"/>
  <c r="N125" i="26"/>
  <c r="R125" i="26"/>
  <c r="N130" i="26"/>
  <c r="R130" i="26"/>
  <c r="O131" i="26"/>
  <c r="S131" i="26"/>
  <c r="O133" i="26"/>
  <c r="S133" i="26"/>
  <c r="N132" i="26"/>
  <c r="R132" i="26"/>
  <c r="N129" i="26"/>
  <c r="R129" i="26"/>
  <c r="O123" i="26"/>
  <c r="S123" i="26"/>
  <c r="O127" i="26"/>
  <c r="S127" i="26"/>
  <c r="O122" i="26"/>
  <c r="S122" i="26"/>
  <c r="E141" i="26"/>
  <c r="F135" i="26"/>
  <c r="F139" i="26"/>
  <c r="F134" i="26"/>
  <c r="E142" i="26"/>
  <c r="F143" i="26"/>
  <c r="F145" i="26"/>
  <c r="E144" i="26"/>
  <c r="E135" i="26"/>
  <c r="E140" i="26"/>
  <c r="F138" i="26"/>
  <c r="F141" i="26"/>
  <c r="F136" i="26"/>
  <c r="F137" i="26"/>
  <c r="E138" i="26"/>
  <c r="E136" i="26"/>
  <c r="F142" i="26"/>
  <c r="E143" i="26"/>
  <c r="F144" i="26"/>
  <c r="E145" i="26"/>
  <c r="F140" i="26"/>
  <c r="E134" i="26"/>
  <c r="E139" i="26"/>
  <c r="E137" i="26"/>
  <c r="AT4" i="15"/>
  <c r="S4" i="33" s="1"/>
  <c r="W4" i="33" s="1"/>
  <c r="X4" i="33" s="1"/>
  <c r="U3" i="20"/>
  <c r="V3" i="20" s="1"/>
  <c r="BG61" i="16"/>
  <c r="AS61" i="16"/>
  <c r="AS62" i="16"/>
  <c r="AS64" i="16"/>
  <c r="AS63" i="16"/>
  <c r="D23" i="32" l="1"/>
  <c r="Y15" i="31"/>
  <c r="AA15" i="31" s="1"/>
  <c r="E10" i="19"/>
  <c r="C28" i="19"/>
  <c r="E28" i="19" s="1"/>
  <c r="E6" i="19"/>
  <c r="C29" i="19"/>
  <c r="E29" i="19" s="1"/>
  <c r="AS65" i="16"/>
  <c r="AS70" i="16"/>
  <c r="BG71" i="16"/>
  <c r="AS69" i="16"/>
  <c r="AS71" i="16"/>
  <c r="AS66" i="16"/>
  <c r="E14" i="25"/>
  <c r="S14" i="25"/>
  <c r="DZ72" i="16"/>
  <c r="DZ71" i="16"/>
  <c r="L14" i="25"/>
  <c r="H38" i="32"/>
  <c r="I14" i="19"/>
  <c r="K14" i="19" s="1"/>
  <c r="H6" i="32"/>
  <c r="F14" i="19"/>
  <c r="I172" i="28"/>
  <c r="R160" i="28"/>
  <c r="R163" i="28"/>
  <c r="I175" i="28"/>
  <c r="R167" i="28"/>
  <c r="I179" i="28"/>
  <c r="AE53" i="33"/>
  <c r="AO14" i="31"/>
  <c r="H7" i="32" s="1"/>
  <c r="I181" i="28"/>
  <c r="R169" i="28"/>
  <c r="R166" i="28"/>
  <c r="I178" i="28"/>
  <c r="R159" i="28"/>
  <c r="I171" i="28"/>
  <c r="R158" i="28"/>
  <c r="I170" i="28"/>
  <c r="I174" i="28"/>
  <c r="R162" i="28"/>
  <c r="R180" i="28"/>
  <c r="I192" i="28"/>
  <c r="R192" i="28" s="1"/>
  <c r="R164" i="28"/>
  <c r="I176" i="28"/>
  <c r="R161" i="28"/>
  <c r="I173" i="28"/>
  <c r="I177" i="28"/>
  <c r="R165" i="28"/>
  <c r="Y14" i="31"/>
  <c r="AA14" i="31" s="1"/>
  <c r="P14" i="31"/>
  <c r="R14" i="31" s="1"/>
  <c r="Q130" i="27"/>
  <c r="W2" i="20"/>
  <c r="AB55" i="20"/>
  <c r="W3" i="20"/>
  <c r="AC55" i="20"/>
  <c r="D29" i="32"/>
  <c r="O143" i="28"/>
  <c r="U143" i="28" s="1"/>
  <c r="F155" i="28"/>
  <c r="O138" i="28"/>
  <c r="U138" i="28" s="1"/>
  <c r="F150" i="28"/>
  <c r="O134" i="28"/>
  <c r="U134" i="28" s="1"/>
  <c r="F146" i="28"/>
  <c r="O144" i="28"/>
  <c r="U144" i="28" s="1"/>
  <c r="F156" i="28"/>
  <c r="O141" i="28"/>
  <c r="U141" i="28" s="1"/>
  <c r="F153" i="28"/>
  <c r="O140" i="28"/>
  <c r="U140" i="28" s="1"/>
  <c r="F152" i="28"/>
  <c r="O145" i="28"/>
  <c r="U145" i="28" s="1"/>
  <c r="F157" i="28"/>
  <c r="O137" i="28"/>
  <c r="U137" i="28" s="1"/>
  <c r="F149" i="28"/>
  <c r="O135" i="28"/>
  <c r="U135" i="28" s="1"/>
  <c r="F147" i="28"/>
  <c r="O142" i="28"/>
  <c r="U142" i="28" s="1"/>
  <c r="F154" i="28"/>
  <c r="O136" i="28"/>
  <c r="U136" i="28" s="1"/>
  <c r="F148" i="28"/>
  <c r="O139" i="28"/>
  <c r="U139" i="28" s="1"/>
  <c r="F151" i="28"/>
  <c r="P150" i="27"/>
  <c r="I162" i="27"/>
  <c r="I178" i="27"/>
  <c r="P166" i="27"/>
  <c r="P177" i="27"/>
  <c r="I189" i="27"/>
  <c r="P189" i="27" s="1"/>
  <c r="P157" i="27"/>
  <c r="I169" i="27"/>
  <c r="P149" i="27"/>
  <c r="I161" i="27"/>
  <c r="M143" i="27"/>
  <c r="F155" i="27"/>
  <c r="L142" i="27"/>
  <c r="E154" i="27"/>
  <c r="M135" i="27"/>
  <c r="F147" i="27"/>
  <c r="M136" i="27"/>
  <c r="F148" i="27"/>
  <c r="L135" i="27"/>
  <c r="E147" i="27"/>
  <c r="L136" i="27"/>
  <c r="E148" i="27"/>
  <c r="M142" i="27"/>
  <c r="F154" i="27"/>
  <c r="L137" i="27"/>
  <c r="E149" i="27"/>
  <c r="L141" i="27"/>
  <c r="E153" i="27"/>
  <c r="M137" i="27"/>
  <c r="F149" i="27"/>
  <c r="L138" i="27"/>
  <c r="E150" i="27"/>
  <c r="L143" i="27"/>
  <c r="E155" i="27"/>
  <c r="L144" i="27"/>
  <c r="E156" i="27"/>
  <c r="L140" i="27"/>
  <c r="E152" i="27"/>
  <c r="L134" i="27"/>
  <c r="E146" i="27"/>
  <c r="M139" i="27"/>
  <c r="F151" i="27"/>
  <c r="M140" i="27"/>
  <c r="F152" i="27"/>
  <c r="M144" i="27"/>
  <c r="F156" i="27"/>
  <c r="L145" i="27"/>
  <c r="E157" i="27"/>
  <c r="L139" i="27"/>
  <c r="E151" i="27"/>
  <c r="M138" i="27"/>
  <c r="F150" i="27"/>
  <c r="M134" i="27"/>
  <c r="F146" i="27"/>
  <c r="M141" i="27"/>
  <c r="F153" i="27"/>
  <c r="H162" i="26"/>
  <c r="Q162" i="26" s="1"/>
  <c r="H161" i="26"/>
  <c r="Q161" i="26" s="1"/>
  <c r="H166" i="26"/>
  <c r="Q166" i="26" s="1"/>
  <c r="H177" i="26"/>
  <c r="Q177" i="26" s="1"/>
  <c r="H169" i="26"/>
  <c r="Q169" i="26" s="1"/>
  <c r="I145" i="26"/>
  <c r="R145" i="26" s="1"/>
  <c r="E157" i="26"/>
  <c r="E169" i="26" s="1"/>
  <c r="E181" i="26" s="1"/>
  <c r="I139" i="26"/>
  <c r="R139" i="26" s="1"/>
  <c r="E151" i="26"/>
  <c r="J144" i="26"/>
  <c r="S144" i="26" s="1"/>
  <c r="F156" i="26"/>
  <c r="F168" i="26" s="1"/>
  <c r="I138" i="26"/>
  <c r="R138" i="26" s="1"/>
  <c r="E150" i="26"/>
  <c r="J138" i="26"/>
  <c r="S138" i="26" s="1"/>
  <c r="F150" i="26"/>
  <c r="J145" i="26"/>
  <c r="S145" i="26" s="1"/>
  <c r="F157" i="26"/>
  <c r="F169" i="26" s="1"/>
  <c r="F181" i="26" s="1"/>
  <c r="J139" i="26"/>
  <c r="S139" i="26" s="1"/>
  <c r="F151" i="26"/>
  <c r="I137" i="26"/>
  <c r="R137" i="26" s="1"/>
  <c r="E149" i="26"/>
  <c r="I136" i="26"/>
  <c r="R136" i="26" s="1"/>
  <c r="E148" i="26"/>
  <c r="J141" i="26"/>
  <c r="S141" i="26" s="1"/>
  <c r="F153" i="26"/>
  <c r="J134" i="26"/>
  <c r="S134" i="26" s="1"/>
  <c r="F146" i="26"/>
  <c r="I134" i="26"/>
  <c r="R134" i="26" s="1"/>
  <c r="E146" i="26"/>
  <c r="I143" i="26"/>
  <c r="R143" i="26" s="1"/>
  <c r="E155" i="26"/>
  <c r="E167" i="26" s="1"/>
  <c r="J137" i="26"/>
  <c r="S137" i="26" s="1"/>
  <c r="F149" i="26"/>
  <c r="I140" i="26"/>
  <c r="R140" i="26" s="1"/>
  <c r="E152" i="26"/>
  <c r="J143" i="26"/>
  <c r="S143" i="26" s="1"/>
  <c r="F155" i="26"/>
  <c r="F167" i="26" s="1"/>
  <c r="J135" i="26"/>
  <c r="S135" i="26" s="1"/>
  <c r="F147" i="26"/>
  <c r="I144" i="26"/>
  <c r="R144" i="26" s="1"/>
  <c r="E156" i="26"/>
  <c r="E168" i="26" s="1"/>
  <c r="J140" i="26"/>
  <c r="S140" i="26" s="1"/>
  <c r="F152" i="26"/>
  <c r="J142" i="26"/>
  <c r="S142" i="26" s="1"/>
  <c r="F154" i="26"/>
  <c r="F166" i="26" s="1"/>
  <c r="J136" i="26"/>
  <c r="S136" i="26" s="1"/>
  <c r="F148" i="26"/>
  <c r="I135" i="26"/>
  <c r="R135" i="26" s="1"/>
  <c r="E147" i="26"/>
  <c r="I142" i="26"/>
  <c r="R142" i="26" s="1"/>
  <c r="E154" i="26"/>
  <c r="E166" i="26" s="1"/>
  <c r="I141" i="26"/>
  <c r="R141" i="26" s="1"/>
  <c r="E153" i="26"/>
  <c r="Q122" i="27"/>
  <c r="Q128" i="27"/>
  <c r="Q132" i="27"/>
  <c r="Q125" i="27"/>
  <c r="Q129" i="27"/>
  <c r="Q131" i="27"/>
  <c r="Q127" i="27"/>
  <c r="Q123" i="27"/>
  <c r="Q124" i="27"/>
  <c r="Q126" i="27"/>
  <c r="S6" i="25"/>
  <c r="F12" i="19"/>
  <c r="AE63" i="23"/>
  <c r="S7" i="25"/>
  <c r="S13" i="25"/>
  <c r="U4" i="26"/>
  <c r="L7" i="19"/>
  <c r="Y53" i="22"/>
  <c r="L8" i="19"/>
  <c r="AN54" i="23"/>
  <c r="AG63" i="23"/>
  <c r="S9" i="25"/>
  <c r="AI63" i="23"/>
  <c r="F10" i="19"/>
  <c r="F9" i="19"/>
  <c r="C15" i="25"/>
  <c r="F6" i="32"/>
  <c r="I12" i="19"/>
  <c r="K12" i="19" s="1"/>
  <c r="AN56" i="23"/>
  <c r="AN60" i="23"/>
  <c r="AJ63" i="23"/>
  <c r="AN59" i="23"/>
  <c r="AM63" i="23"/>
  <c r="S8" i="25"/>
  <c r="AD63" i="23"/>
  <c r="AC63" i="23"/>
  <c r="AF63" i="23"/>
  <c r="R15" i="25"/>
  <c r="G23" i="32"/>
  <c r="E23" i="32"/>
  <c r="F38" i="32"/>
  <c r="F13" i="19"/>
  <c r="AN58" i="23"/>
  <c r="AN61" i="23"/>
  <c r="AN57" i="23"/>
  <c r="AH63" i="23"/>
  <c r="C38" i="32"/>
  <c r="G38" i="32"/>
  <c r="C23" i="32"/>
  <c r="I11" i="19"/>
  <c r="K11" i="19" s="1"/>
  <c r="E6" i="32"/>
  <c r="AG13" i="31"/>
  <c r="E38" i="32"/>
  <c r="AB63" i="23"/>
  <c r="AN53" i="23"/>
  <c r="AL63" i="23"/>
  <c r="S10" i="25"/>
  <c r="S4" i="25"/>
  <c r="I10" i="19"/>
  <c r="K10" i="19" s="1"/>
  <c r="D6" i="32"/>
  <c r="D38" i="32"/>
  <c r="AO13" i="31"/>
  <c r="G7" i="32" s="1"/>
  <c r="AK63" i="23"/>
  <c r="AN55" i="23"/>
  <c r="AN62" i="23"/>
  <c r="Q15" i="25"/>
  <c r="S5" i="25"/>
  <c r="S12" i="25"/>
  <c r="F11" i="19"/>
  <c r="C6" i="32"/>
  <c r="I9" i="19"/>
  <c r="K9" i="19" s="1"/>
  <c r="J15" i="25"/>
  <c r="L6" i="19"/>
  <c r="F145" i="27"/>
  <c r="M133" i="27"/>
  <c r="Q133" i="27" s="1"/>
  <c r="N137" i="26"/>
  <c r="N134" i="26"/>
  <c r="N145" i="26"/>
  <c r="N143" i="26"/>
  <c r="N136" i="26"/>
  <c r="O137" i="26"/>
  <c r="O141" i="26"/>
  <c r="N140" i="26"/>
  <c r="N144" i="26"/>
  <c r="O143" i="26"/>
  <c r="O134" i="26"/>
  <c r="O135" i="26"/>
  <c r="N139" i="26"/>
  <c r="O140" i="26"/>
  <c r="O144" i="26"/>
  <c r="O142" i="26"/>
  <c r="N138" i="26"/>
  <c r="O136" i="26"/>
  <c r="O138" i="26"/>
  <c r="N135" i="26"/>
  <c r="O145" i="26"/>
  <c r="N142" i="26"/>
  <c r="O139" i="26"/>
  <c r="N141" i="26"/>
  <c r="AT5" i="15"/>
  <c r="S5" i="33" s="1"/>
  <c r="W5" i="33" s="1"/>
  <c r="U4" i="20"/>
  <c r="Z72" i="16"/>
  <c r="AE72" i="16"/>
  <c r="Z71" i="16"/>
  <c r="AE71" i="16"/>
  <c r="F6" i="19" l="1"/>
  <c r="F8" i="19"/>
  <c r="F22" i="19"/>
  <c r="F24" i="19"/>
  <c r="F23" i="19"/>
  <c r="F20" i="19"/>
  <c r="F21" i="19"/>
  <c r="F19" i="19"/>
  <c r="F7" i="19"/>
  <c r="BG72" i="16"/>
  <c r="BM26" i="16"/>
  <c r="AS68" i="16"/>
  <c r="AS67" i="16"/>
  <c r="H8" i="32"/>
  <c r="P36" i="18"/>
  <c r="R170" i="28"/>
  <c r="I182" i="28"/>
  <c r="R182" i="28" s="1"/>
  <c r="R171" i="28"/>
  <c r="I183" i="28"/>
  <c r="R183" i="28" s="1"/>
  <c r="R175" i="28"/>
  <c r="I187" i="28"/>
  <c r="R187" i="28" s="1"/>
  <c r="R176" i="28"/>
  <c r="I188" i="28"/>
  <c r="R188" i="28" s="1"/>
  <c r="I193" i="28"/>
  <c r="R193" i="28" s="1"/>
  <c r="R181" i="28"/>
  <c r="X5" i="33"/>
  <c r="AF53" i="33"/>
  <c r="L36" i="18"/>
  <c r="T35" i="18"/>
  <c r="R177" i="28"/>
  <c r="I189" i="28"/>
  <c r="R189" i="28" s="1"/>
  <c r="R178" i="28"/>
  <c r="I190" i="28"/>
  <c r="R190" i="28" s="1"/>
  <c r="R179" i="28"/>
  <c r="I191" i="28"/>
  <c r="R191" i="28" s="1"/>
  <c r="I185" i="28"/>
  <c r="R185" i="28" s="1"/>
  <c r="R173" i="28"/>
  <c r="R174" i="28"/>
  <c r="I186" i="28"/>
  <c r="R186" i="28" s="1"/>
  <c r="R172" i="28"/>
  <c r="I184" i="28"/>
  <c r="R184" i="28" s="1"/>
  <c r="Q139" i="27"/>
  <c r="Q137" i="27"/>
  <c r="Q136" i="27"/>
  <c r="Q135" i="27"/>
  <c r="Q141" i="27"/>
  <c r="F163" i="28"/>
  <c r="O151" i="28"/>
  <c r="U151" i="28" s="1"/>
  <c r="O154" i="28"/>
  <c r="U154" i="28" s="1"/>
  <c r="F166" i="28"/>
  <c r="F161" i="28"/>
  <c r="O149" i="28"/>
  <c r="U149" i="28" s="1"/>
  <c r="Q143" i="27"/>
  <c r="O152" i="28"/>
  <c r="U152" i="28" s="1"/>
  <c r="F164" i="28"/>
  <c r="O156" i="28"/>
  <c r="U156" i="28" s="1"/>
  <c r="F168" i="28"/>
  <c r="O150" i="28"/>
  <c r="U150" i="28" s="1"/>
  <c r="F162" i="28"/>
  <c r="O148" i="28"/>
  <c r="U148" i="28" s="1"/>
  <c r="F160" i="28"/>
  <c r="F159" i="28"/>
  <c r="O147" i="28"/>
  <c r="U147" i="28" s="1"/>
  <c r="F169" i="28"/>
  <c r="O157" i="28"/>
  <c r="U157" i="28" s="1"/>
  <c r="F165" i="28"/>
  <c r="O153" i="28"/>
  <c r="U153" i="28" s="1"/>
  <c r="O146" i="28"/>
  <c r="U146" i="28" s="1"/>
  <c r="F158" i="28"/>
  <c r="F167" i="28"/>
  <c r="O155" i="28"/>
  <c r="U155" i="28" s="1"/>
  <c r="Q138" i="27"/>
  <c r="P178" i="27"/>
  <c r="I190" i="27"/>
  <c r="P190" i="27" s="1"/>
  <c r="P161" i="27"/>
  <c r="I173" i="27"/>
  <c r="I174" i="27"/>
  <c r="P162" i="27"/>
  <c r="P169" i="27"/>
  <c r="I181" i="27"/>
  <c r="M156" i="27"/>
  <c r="F168" i="27"/>
  <c r="L152" i="27"/>
  <c r="E164" i="27"/>
  <c r="L155" i="27"/>
  <c r="E167" i="27"/>
  <c r="L154" i="27"/>
  <c r="E166" i="27"/>
  <c r="M153" i="27"/>
  <c r="F165" i="27"/>
  <c r="L157" i="27"/>
  <c r="E169" i="27"/>
  <c r="M152" i="27"/>
  <c r="F164" i="27"/>
  <c r="L156" i="27"/>
  <c r="E168" i="27"/>
  <c r="L153" i="27"/>
  <c r="E165" i="27"/>
  <c r="M154" i="27"/>
  <c r="F166" i="27"/>
  <c r="M155" i="27"/>
  <c r="F167" i="27"/>
  <c r="M145" i="27"/>
  <c r="Q145" i="27" s="1"/>
  <c r="F157" i="27"/>
  <c r="F158" i="27"/>
  <c r="M146" i="27"/>
  <c r="L151" i="27"/>
  <c r="E163" i="27"/>
  <c r="M151" i="27"/>
  <c r="F163" i="27"/>
  <c r="F161" i="27"/>
  <c r="M149" i="27"/>
  <c r="E161" i="27"/>
  <c r="L149" i="27"/>
  <c r="E160" i="27"/>
  <c r="L148" i="27"/>
  <c r="M148" i="27"/>
  <c r="F160" i="27"/>
  <c r="Q140" i="27"/>
  <c r="Q142" i="27"/>
  <c r="F162" i="27"/>
  <c r="M150" i="27"/>
  <c r="L146" i="27"/>
  <c r="E158" i="27"/>
  <c r="L150" i="27"/>
  <c r="E162" i="27"/>
  <c r="L147" i="27"/>
  <c r="E159" i="27"/>
  <c r="M147" i="27"/>
  <c r="F159" i="27"/>
  <c r="Q134" i="27"/>
  <c r="Q144" i="27"/>
  <c r="H189" i="26"/>
  <c r="Q189" i="26" s="1"/>
  <c r="H173" i="26"/>
  <c r="Q173" i="26" s="1"/>
  <c r="H178" i="26"/>
  <c r="Q178" i="26" s="1"/>
  <c r="H181" i="26"/>
  <c r="Q181" i="26" s="1"/>
  <c r="H174" i="26"/>
  <c r="Q174" i="26" s="1"/>
  <c r="J181" i="26"/>
  <c r="S181" i="26" s="1"/>
  <c r="F193" i="26"/>
  <c r="O181" i="26"/>
  <c r="N181" i="26"/>
  <c r="I181" i="26"/>
  <c r="R181" i="26" s="1"/>
  <c r="E193" i="26"/>
  <c r="J166" i="26"/>
  <c r="S166" i="26" s="1"/>
  <c r="O166" i="26"/>
  <c r="F178" i="26"/>
  <c r="F190" i="26" s="1"/>
  <c r="E180" i="26"/>
  <c r="E192" i="26" s="1"/>
  <c r="N168" i="26"/>
  <c r="I168" i="26"/>
  <c r="R168" i="26" s="1"/>
  <c r="F179" i="26"/>
  <c r="F191" i="26" s="1"/>
  <c r="O167" i="26"/>
  <c r="J167" i="26"/>
  <c r="S167" i="26" s="1"/>
  <c r="O169" i="26"/>
  <c r="J169" i="26"/>
  <c r="S169" i="26" s="1"/>
  <c r="N166" i="26"/>
  <c r="I166" i="26"/>
  <c r="R166" i="26" s="1"/>
  <c r="E178" i="26"/>
  <c r="E190" i="26" s="1"/>
  <c r="I167" i="26"/>
  <c r="R167" i="26" s="1"/>
  <c r="N167" i="26"/>
  <c r="E179" i="26"/>
  <c r="E191" i="26" s="1"/>
  <c r="F180" i="26"/>
  <c r="F192" i="26" s="1"/>
  <c r="J168" i="26"/>
  <c r="S168" i="26" s="1"/>
  <c r="O168" i="26"/>
  <c r="I169" i="26"/>
  <c r="R169" i="26" s="1"/>
  <c r="N169" i="26"/>
  <c r="E165" i="26"/>
  <c r="E177" i="26" s="1"/>
  <c r="E189" i="26" s="1"/>
  <c r="I153" i="26"/>
  <c r="R153" i="26" s="1"/>
  <c r="N153" i="26"/>
  <c r="I147" i="26"/>
  <c r="R147" i="26" s="1"/>
  <c r="N147" i="26"/>
  <c r="E159" i="26"/>
  <c r="E171" i="26" s="1"/>
  <c r="E183" i="26" s="1"/>
  <c r="J154" i="26"/>
  <c r="S154" i="26" s="1"/>
  <c r="O154" i="26"/>
  <c r="I156" i="26"/>
  <c r="R156" i="26" s="1"/>
  <c r="N156" i="26"/>
  <c r="J155" i="26"/>
  <c r="S155" i="26" s="1"/>
  <c r="O155" i="26"/>
  <c r="O149" i="26"/>
  <c r="J149" i="26"/>
  <c r="S149" i="26" s="1"/>
  <c r="F161" i="26"/>
  <c r="F173" i="26" s="1"/>
  <c r="F185" i="26" s="1"/>
  <c r="N146" i="26"/>
  <c r="E158" i="26"/>
  <c r="E170" i="26" s="1"/>
  <c r="E182" i="26" s="1"/>
  <c r="I146" i="26"/>
  <c r="R146" i="26" s="1"/>
  <c r="O153" i="26"/>
  <c r="J153" i="26"/>
  <c r="S153" i="26" s="1"/>
  <c r="F165" i="26"/>
  <c r="F177" i="26" s="1"/>
  <c r="F189" i="26" s="1"/>
  <c r="N149" i="26"/>
  <c r="E161" i="26"/>
  <c r="E173" i="26" s="1"/>
  <c r="E185" i="26" s="1"/>
  <c r="I149" i="26"/>
  <c r="R149" i="26" s="1"/>
  <c r="O157" i="26"/>
  <c r="J157" i="26"/>
  <c r="S157" i="26" s="1"/>
  <c r="N150" i="26"/>
  <c r="I150" i="26"/>
  <c r="R150" i="26" s="1"/>
  <c r="E162" i="26"/>
  <c r="E174" i="26" s="1"/>
  <c r="E186" i="26" s="1"/>
  <c r="I151" i="26"/>
  <c r="R151" i="26" s="1"/>
  <c r="N151" i="26"/>
  <c r="E163" i="26"/>
  <c r="E175" i="26" s="1"/>
  <c r="E187" i="26" s="1"/>
  <c r="N154" i="26"/>
  <c r="I154" i="26"/>
  <c r="R154" i="26" s="1"/>
  <c r="F160" i="26"/>
  <c r="F172" i="26" s="1"/>
  <c r="F184" i="26" s="1"/>
  <c r="J148" i="26"/>
  <c r="S148" i="26" s="1"/>
  <c r="O148" i="26"/>
  <c r="O152" i="26"/>
  <c r="F164" i="26"/>
  <c r="F176" i="26" s="1"/>
  <c r="F188" i="26" s="1"/>
  <c r="J152" i="26"/>
  <c r="S152" i="26" s="1"/>
  <c r="F159" i="26"/>
  <c r="F171" i="26" s="1"/>
  <c r="F183" i="26" s="1"/>
  <c r="J147" i="26"/>
  <c r="S147" i="26" s="1"/>
  <c r="O147" i="26"/>
  <c r="E164" i="26"/>
  <c r="E176" i="26" s="1"/>
  <c r="E188" i="26" s="1"/>
  <c r="I152" i="26"/>
  <c r="R152" i="26" s="1"/>
  <c r="N152" i="26"/>
  <c r="I155" i="26"/>
  <c r="R155" i="26" s="1"/>
  <c r="N155" i="26"/>
  <c r="J146" i="26"/>
  <c r="S146" i="26" s="1"/>
  <c r="O146" i="26"/>
  <c r="F158" i="26"/>
  <c r="F170" i="26" s="1"/>
  <c r="F182" i="26" s="1"/>
  <c r="E160" i="26"/>
  <c r="E172" i="26" s="1"/>
  <c r="E184" i="26" s="1"/>
  <c r="I148" i="26"/>
  <c r="R148" i="26" s="1"/>
  <c r="N148" i="26"/>
  <c r="F163" i="26"/>
  <c r="F175" i="26" s="1"/>
  <c r="F187" i="26" s="1"/>
  <c r="J151" i="26"/>
  <c r="S151" i="26" s="1"/>
  <c r="O151" i="26"/>
  <c r="J150" i="26"/>
  <c r="S150" i="26" s="1"/>
  <c r="O150" i="26"/>
  <c r="F162" i="26"/>
  <c r="F174" i="26" s="1"/>
  <c r="F186" i="26" s="1"/>
  <c r="O156" i="26"/>
  <c r="J156" i="26"/>
  <c r="S156" i="26" s="1"/>
  <c r="I157" i="26"/>
  <c r="R157" i="26" s="1"/>
  <c r="N157" i="26"/>
  <c r="S17" i="25"/>
  <c r="V4" i="20"/>
  <c r="L12" i="19"/>
  <c r="R4" i="22"/>
  <c r="L11" i="19"/>
  <c r="U5" i="26"/>
  <c r="R5" i="22"/>
  <c r="L9" i="19"/>
  <c r="L10" i="19"/>
  <c r="E20" i="19"/>
  <c r="E21" i="19" s="1"/>
  <c r="E22" i="19" s="1"/>
  <c r="E23" i="19" s="1"/>
  <c r="E24" i="19" s="1"/>
  <c r="S15" i="25"/>
  <c r="T36" i="18"/>
  <c r="S35" i="18"/>
  <c r="AN63" i="23"/>
  <c r="G6" i="32"/>
  <c r="I13" i="19"/>
  <c r="AT6" i="15"/>
  <c r="S6" i="33" s="1"/>
  <c r="W6" i="33" s="1"/>
  <c r="U5" i="20"/>
  <c r="K35" i="18" l="1"/>
  <c r="O35" i="18"/>
  <c r="X6" i="33"/>
  <c r="AG53" i="33"/>
  <c r="W4" i="20"/>
  <c r="AD55" i="20"/>
  <c r="Q153" i="27"/>
  <c r="Y17" i="31"/>
  <c r="AA17" i="31" s="1"/>
  <c r="O164" i="28"/>
  <c r="U164" i="28" s="1"/>
  <c r="F176" i="28"/>
  <c r="F181" i="28"/>
  <c r="O169" i="28"/>
  <c r="U169" i="28" s="1"/>
  <c r="O160" i="28"/>
  <c r="U160" i="28" s="1"/>
  <c r="F172" i="28"/>
  <c r="O162" i="28"/>
  <c r="U162" i="28" s="1"/>
  <c r="F174" i="28"/>
  <c r="F179" i="28"/>
  <c r="O167" i="28"/>
  <c r="U167" i="28" s="1"/>
  <c r="F177" i="28"/>
  <c r="O165" i="28"/>
  <c r="U165" i="28" s="1"/>
  <c r="O168" i="28"/>
  <c r="U168" i="28" s="1"/>
  <c r="F180" i="28"/>
  <c r="F173" i="28"/>
  <c r="O161" i="28"/>
  <c r="U161" i="28" s="1"/>
  <c r="F175" i="28"/>
  <c r="O163" i="28"/>
  <c r="U163" i="28" s="1"/>
  <c r="Q156" i="27"/>
  <c r="O158" i="28"/>
  <c r="U158" i="28" s="1"/>
  <c r="F170" i="28"/>
  <c r="F171" i="28"/>
  <c r="O159" i="28"/>
  <c r="U159" i="28" s="1"/>
  <c r="O166" i="28"/>
  <c r="U166" i="28" s="1"/>
  <c r="F178" i="28"/>
  <c r="P173" i="27"/>
  <c r="I185" i="27"/>
  <c r="P185" i="27" s="1"/>
  <c r="I193" i="27"/>
  <c r="P193" i="27" s="1"/>
  <c r="P181" i="27"/>
  <c r="P174" i="27"/>
  <c r="I186" i="27"/>
  <c r="P186" i="27" s="1"/>
  <c r="L168" i="27"/>
  <c r="E180" i="27"/>
  <c r="M168" i="27"/>
  <c r="F180" i="27"/>
  <c r="L169" i="27"/>
  <c r="E181" i="27"/>
  <c r="L162" i="27"/>
  <c r="E174" i="27"/>
  <c r="L163" i="27"/>
  <c r="E175" i="27"/>
  <c r="M157" i="27"/>
  <c r="Q157" i="27" s="1"/>
  <c r="F169" i="27"/>
  <c r="M166" i="27"/>
  <c r="F178" i="27"/>
  <c r="E178" i="27"/>
  <c r="L166" i="27"/>
  <c r="L164" i="27"/>
  <c r="E176" i="27"/>
  <c r="L159" i="27"/>
  <c r="E171" i="27"/>
  <c r="L160" i="27"/>
  <c r="E172" i="27"/>
  <c r="M161" i="27"/>
  <c r="F173" i="27"/>
  <c r="Q154" i="27"/>
  <c r="Q152" i="27"/>
  <c r="Q147" i="27"/>
  <c r="M160" i="27"/>
  <c r="F172" i="27"/>
  <c r="Q149" i="27"/>
  <c r="M163" i="27"/>
  <c r="F175" i="27"/>
  <c r="F179" i="27"/>
  <c r="M167" i="27"/>
  <c r="L165" i="27"/>
  <c r="E177" i="27"/>
  <c r="M164" i="27"/>
  <c r="F176" i="27"/>
  <c r="M165" i="27"/>
  <c r="F177" i="27"/>
  <c r="L167" i="27"/>
  <c r="E179" i="27"/>
  <c r="M159" i="27"/>
  <c r="F171" i="27"/>
  <c r="L158" i="27"/>
  <c r="E170" i="27"/>
  <c r="M162" i="27"/>
  <c r="F174" i="27"/>
  <c r="L161" i="27"/>
  <c r="E173" i="27"/>
  <c r="M158" i="27"/>
  <c r="F170" i="27"/>
  <c r="Q155" i="27"/>
  <c r="Q146" i="27"/>
  <c r="Q148" i="27"/>
  <c r="Q150" i="27"/>
  <c r="Q151" i="27"/>
  <c r="H193" i="26"/>
  <c r="Q193" i="26" s="1"/>
  <c r="H185" i="26"/>
  <c r="Q185" i="26" s="1"/>
  <c r="H190" i="26"/>
  <c r="Q190" i="26" s="1"/>
  <c r="H186" i="26"/>
  <c r="Q186" i="26" s="1"/>
  <c r="J186" i="26"/>
  <c r="S186" i="26" s="1"/>
  <c r="O186" i="26"/>
  <c r="N188" i="26"/>
  <c r="I188" i="26"/>
  <c r="R188" i="26" s="1"/>
  <c r="O192" i="26"/>
  <c r="J192" i="26"/>
  <c r="S192" i="26" s="1"/>
  <c r="O187" i="26"/>
  <c r="J187" i="26"/>
  <c r="S187" i="26" s="1"/>
  <c r="J182" i="26"/>
  <c r="S182" i="26" s="1"/>
  <c r="O182" i="26"/>
  <c r="O188" i="26"/>
  <c r="J188" i="26"/>
  <c r="S188" i="26" s="1"/>
  <c r="O184" i="26"/>
  <c r="J184" i="26"/>
  <c r="S184" i="26" s="1"/>
  <c r="N185" i="26"/>
  <c r="I185" i="26"/>
  <c r="R185" i="26" s="1"/>
  <c r="J185" i="26"/>
  <c r="S185" i="26" s="1"/>
  <c r="O185" i="26"/>
  <c r="I191" i="26"/>
  <c r="R191" i="26" s="1"/>
  <c r="N191" i="26"/>
  <c r="I184" i="26"/>
  <c r="R184" i="26" s="1"/>
  <c r="N184" i="26"/>
  <c r="I183" i="26"/>
  <c r="R183" i="26" s="1"/>
  <c r="N183" i="26"/>
  <c r="N192" i="26"/>
  <c r="I192" i="26"/>
  <c r="R192" i="26" s="1"/>
  <c r="N193" i="26"/>
  <c r="I193" i="26"/>
  <c r="R193" i="26" s="1"/>
  <c r="J193" i="26"/>
  <c r="S193" i="26" s="1"/>
  <c r="O193" i="26"/>
  <c r="I187" i="26"/>
  <c r="R187" i="26" s="1"/>
  <c r="N187" i="26"/>
  <c r="I190" i="26"/>
  <c r="R190" i="26" s="1"/>
  <c r="N190" i="26"/>
  <c r="J183" i="26"/>
  <c r="S183" i="26" s="1"/>
  <c r="O183" i="26"/>
  <c r="I186" i="26"/>
  <c r="R186" i="26" s="1"/>
  <c r="N186" i="26"/>
  <c r="J189" i="26"/>
  <c r="S189" i="26" s="1"/>
  <c r="O189" i="26"/>
  <c r="I182" i="26"/>
  <c r="R182" i="26" s="1"/>
  <c r="N182" i="26"/>
  <c r="N189" i="26"/>
  <c r="I189" i="26"/>
  <c r="R189" i="26" s="1"/>
  <c r="O191" i="26"/>
  <c r="J191" i="26"/>
  <c r="S191" i="26" s="1"/>
  <c r="J190" i="26"/>
  <c r="S190" i="26" s="1"/>
  <c r="O190" i="26"/>
  <c r="I171" i="26"/>
  <c r="R171" i="26" s="1"/>
  <c r="N171" i="26"/>
  <c r="N180" i="26"/>
  <c r="I180" i="26"/>
  <c r="R180" i="26" s="1"/>
  <c r="J171" i="26"/>
  <c r="S171" i="26" s="1"/>
  <c r="O171" i="26"/>
  <c r="N174" i="26"/>
  <c r="I174" i="26"/>
  <c r="R174" i="26" s="1"/>
  <c r="O177" i="26"/>
  <c r="J177" i="26"/>
  <c r="S177" i="26" s="1"/>
  <c r="N170" i="26"/>
  <c r="I170" i="26"/>
  <c r="R170" i="26" s="1"/>
  <c r="I177" i="26"/>
  <c r="R177" i="26" s="1"/>
  <c r="N177" i="26"/>
  <c r="O179" i="26"/>
  <c r="J179" i="26"/>
  <c r="S179" i="26" s="1"/>
  <c r="J178" i="26"/>
  <c r="S178" i="26" s="1"/>
  <c r="O178" i="26"/>
  <c r="J174" i="26"/>
  <c r="S174" i="26" s="1"/>
  <c r="O174" i="26"/>
  <c r="N172" i="26"/>
  <c r="I172" i="26"/>
  <c r="R172" i="26" s="1"/>
  <c r="N176" i="26"/>
  <c r="I176" i="26"/>
  <c r="R176" i="26" s="1"/>
  <c r="I175" i="26"/>
  <c r="R175" i="26" s="1"/>
  <c r="N175" i="26"/>
  <c r="J180" i="26"/>
  <c r="S180" i="26" s="1"/>
  <c r="O180" i="26"/>
  <c r="N178" i="26"/>
  <c r="I178" i="26"/>
  <c r="R178" i="26" s="1"/>
  <c r="J175" i="26"/>
  <c r="S175" i="26" s="1"/>
  <c r="O175" i="26"/>
  <c r="J170" i="26"/>
  <c r="S170" i="26" s="1"/>
  <c r="O170" i="26"/>
  <c r="J176" i="26"/>
  <c r="S176" i="26" s="1"/>
  <c r="O176" i="26"/>
  <c r="J172" i="26"/>
  <c r="S172" i="26" s="1"/>
  <c r="O172" i="26"/>
  <c r="I173" i="26"/>
  <c r="R173" i="26" s="1"/>
  <c r="N173" i="26"/>
  <c r="O173" i="26"/>
  <c r="J173" i="26"/>
  <c r="S173" i="26" s="1"/>
  <c r="I179" i="26"/>
  <c r="R179" i="26" s="1"/>
  <c r="N179" i="26"/>
  <c r="J162" i="26"/>
  <c r="S162" i="26" s="1"/>
  <c r="O162" i="26"/>
  <c r="I160" i="26"/>
  <c r="R160" i="26" s="1"/>
  <c r="N160" i="26"/>
  <c r="J163" i="26"/>
  <c r="S163" i="26" s="1"/>
  <c r="O163" i="26"/>
  <c r="J158" i="26"/>
  <c r="S158" i="26" s="1"/>
  <c r="O158" i="26"/>
  <c r="J164" i="26"/>
  <c r="S164" i="26" s="1"/>
  <c r="O164" i="26"/>
  <c r="J160" i="26"/>
  <c r="S160" i="26" s="1"/>
  <c r="O160" i="26"/>
  <c r="I161" i="26"/>
  <c r="R161" i="26" s="1"/>
  <c r="N161" i="26"/>
  <c r="O161" i="26"/>
  <c r="J161" i="26"/>
  <c r="S161" i="26" s="1"/>
  <c r="I159" i="26"/>
  <c r="R159" i="26" s="1"/>
  <c r="N159" i="26"/>
  <c r="I164" i="26"/>
  <c r="R164" i="26" s="1"/>
  <c r="N164" i="26"/>
  <c r="I163" i="26"/>
  <c r="R163" i="26" s="1"/>
  <c r="N163" i="26"/>
  <c r="J159" i="26"/>
  <c r="S159" i="26" s="1"/>
  <c r="O159" i="26"/>
  <c r="N162" i="26"/>
  <c r="I162" i="26"/>
  <c r="R162" i="26" s="1"/>
  <c r="O165" i="26"/>
  <c r="J165" i="26"/>
  <c r="S165" i="26" s="1"/>
  <c r="N158" i="26"/>
  <c r="I158" i="26"/>
  <c r="R158" i="26" s="1"/>
  <c r="I165" i="26"/>
  <c r="R165" i="26" s="1"/>
  <c r="N165" i="26"/>
  <c r="V5" i="20"/>
  <c r="S5" i="22"/>
  <c r="AA53" i="22"/>
  <c r="S4" i="22"/>
  <c r="Z53" i="22"/>
  <c r="U6" i="26"/>
  <c r="R6" i="22"/>
  <c r="K13" i="19"/>
  <c r="O36" i="18"/>
  <c r="P37" i="18"/>
  <c r="S36" i="18"/>
  <c r="T37" i="18"/>
  <c r="AN16" i="31"/>
  <c r="AN17" i="31" s="1"/>
  <c r="L37" i="18"/>
  <c r="K36" i="18"/>
  <c r="AT7" i="15"/>
  <c r="S7" i="33" s="1"/>
  <c r="W7" i="33" s="1"/>
  <c r="U6" i="20"/>
  <c r="C35" i="18" l="1"/>
  <c r="X7" i="33"/>
  <c r="AH53" i="33"/>
  <c r="L14" i="19"/>
  <c r="Q162" i="27"/>
  <c r="AN18" i="31"/>
  <c r="AF17" i="31"/>
  <c r="W5" i="20"/>
  <c r="AE55" i="20"/>
  <c r="Q159" i="27"/>
  <c r="K5" i="32"/>
  <c r="G14" i="32" s="1"/>
  <c r="C21" i="19"/>
  <c r="D21" i="19" s="1"/>
  <c r="K21" i="32" s="1"/>
  <c r="P17" i="31"/>
  <c r="R17" i="31" s="1"/>
  <c r="K4" i="32" s="1"/>
  <c r="G13" i="32" s="1"/>
  <c r="Y18" i="31"/>
  <c r="AA18" i="31" s="1"/>
  <c r="F191" i="28"/>
  <c r="O179" i="28"/>
  <c r="U179" i="28" s="1"/>
  <c r="O170" i="28"/>
  <c r="U170" i="28" s="1"/>
  <c r="F182" i="28"/>
  <c r="F187" i="28"/>
  <c r="O175" i="28"/>
  <c r="U175" i="28" s="1"/>
  <c r="O174" i="28"/>
  <c r="U174" i="28" s="1"/>
  <c r="F186" i="28"/>
  <c r="O180" i="28"/>
  <c r="U180" i="28" s="1"/>
  <c r="F192" i="28"/>
  <c r="F189" i="28"/>
  <c r="O177" i="28"/>
  <c r="U177" i="28" s="1"/>
  <c r="O176" i="28"/>
  <c r="U176" i="28" s="1"/>
  <c r="F188" i="28"/>
  <c r="F183" i="28"/>
  <c r="O171" i="28"/>
  <c r="U171" i="28" s="1"/>
  <c r="O178" i="28"/>
  <c r="U178" i="28" s="1"/>
  <c r="F190" i="28"/>
  <c r="F185" i="28"/>
  <c r="O173" i="28"/>
  <c r="U173" i="28" s="1"/>
  <c r="O172" i="28"/>
  <c r="U172" i="28" s="1"/>
  <c r="F184" i="28"/>
  <c r="F193" i="28"/>
  <c r="O181" i="28"/>
  <c r="U181" i="28" s="1"/>
  <c r="Q160" i="27"/>
  <c r="Q166" i="27"/>
  <c r="Q163" i="27"/>
  <c r="M174" i="27"/>
  <c r="F186" i="27"/>
  <c r="M186" i="27" s="1"/>
  <c r="L177" i="27"/>
  <c r="E189" i="27"/>
  <c r="L189" i="27" s="1"/>
  <c r="M173" i="27"/>
  <c r="F185" i="27"/>
  <c r="M185" i="27" s="1"/>
  <c r="L174" i="27"/>
  <c r="E186" i="27"/>
  <c r="L186" i="27" s="1"/>
  <c r="L178" i="27"/>
  <c r="E190" i="27"/>
  <c r="L190" i="27" s="1"/>
  <c r="M177" i="27"/>
  <c r="F189" i="27"/>
  <c r="M189" i="27" s="1"/>
  <c r="L171" i="27"/>
  <c r="E183" i="27"/>
  <c r="L183" i="27" s="1"/>
  <c r="M169" i="27"/>
  <c r="Q169" i="27" s="1"/>
  <c r="F181" i="27"/>
  <c r="L173" i="27"/>
  <c r="E185" i="27"/>
  <c r="L185" i="27" s="1"/>
  <c r="L170" i="27"/>
  <c r="E182" i="27"/>
  <c r="L179" i="27"/>
  <c r="E191" i="27"/>
  <c r="L191" i="27" s="1"/>
  <c r="M176" i="27"/>
  <c r="F188" i="27"/>
  <c r="M188" i="27" s="1"/>
  <c r="L172" i="27"/>
  <c r="E184" i="27"/>
  <c r="L184" i="27" s="1"/>
  <c r="L176" i="27"/>
  <c r="E188" i="27"/>
  <c r="L188" i="27" s="1"/>
  <c r="M178" i="27"/>
  <c r="F190" i="27"/>
  <c r="M190" i="27" s="1"/>
  <c r="L175" i="27"/>
  <c r="E187" i="27"/>
  <c r="L187" i="27" s="1"/>
  <c r="L181" i="27"/>
  <c r="E193" i="27"/>
  <c r="L193" i="27" s="1"/>
  <c r="L180" i="27"/>
  <c r="E192" i="27"/>
  <c r="L192" i="27" s="1"/>
  <c r="M170" i="27"/>
  <c r="F182" i="27"/>
  <c r="M171" i="27"/>
  <c r="F183" i="27"/>
  <c r="M183" i="27" s="1"/>
  <c r="M175" i="27"/>
  <c r="F187" i="27"/>
  <c r="M187" i="27" s="1"/>
  <c r="F192" i="27"/>
  <c r="M192" i="27" s="1"/>
  <c r="M180" i="27"/>
  <c r="Q161" i="27"/>
  <c r="M179" i="27"/>
  <c r="F191" i="27"/>
  <c r="M191" i="27" s="1"/>
  <c r="M172" i="27"/>
  <c r="F184" i="27"/>
  <c r="M184" i="27" s="1"/>
  <c r="Q168" i="27"/>
  <c r="Q158" i="27"/>
  <c r="Q167" i="27"/>
  <c r="Q164" i="27"/>
  <c r="Q165" i="27"/>
  <c r="V6" i="20"/>
  <c r="G35" i="18"/>
  <c r="H36" i="18"/>
  <c r="L13" i="19"/>
  <c r="S6" i="22"/>
  <c r="AB53" i="22"/>
  <c r="U7" i="26"/>
  <c r="R7" i="22"/>
  <c r="S37" i="18"/>
  <c r="T38" i="18"/>
  <c r="P38" i="18"/>
  <c r="O37" i="18"/>
  <c r="L38" i="18"/>
  <c r="K37" i="18"/>
  <c r="AT8" i="15"/>
  <c r="S8" i="33" s="1"/>
  <c r="W8" i="33" s="1"/>
  <c r="U7" i="20"/>
  <c r="L19" i="19" l="1"/>
  <c r="K135" i="26"/>
  <c r="T135" i="26" s="1"/>
  <c r="X8" i="33"/>
  <c r="AI53" i="33"/>
  <c r="AN19" i="31"/>
  <c r="AF18" i="31"/>
  <c r="W6" i="20"/>
  <c r="AF55" i="20"/>
  <c r="Q176" i="27"/>
  <c r="Q185" i="27"/>
  <c r="Q173" i="27"/>
  <c r="Q188" i="27"/>
  <c r="L5" i="32"/>
  <c r="H14" i="32" s="1"/>
  <c r="C22" i="19"/>
  <c r="D22" i="19" s="1"/>
  <c r="L21" i="32" s="1"/>
  <c r="Q175" i="27"/>
  <c r="Q174" i="27"/>
  <c r="Q192" i="27"/>
  <c r="Q177" i="27"/>
  <c r="P18" i="31"/>
  <c r="R18" i="31" s="1"/>
  <c r="L4" i="32" s="1"/>
  <c r="H13" i="32" s="1"/>
  <c r="Y19" i="31"/>
  <c r="AA19" i="31" s="1"/>
  <c r="Q171" i="27"/>
  <c r="O186" i="28"/>
  <c r="U186" i="28" s="1"/>
  <c r="O182" i="28"/>
  <c r="U182" i="28" s="1"/>
  <c r="Q186" i="27"/>
  <c r="O193" i="28"/>
  <c r="U193" i="28" s="1"/>
  <c r="O185" i="28"/>
  <c r="U185" i="28" s="1"/>
  <c r="O183" i="28"/>
  <c r="U183" i="28" s="1"/>
  <c r="O189" i="28"/>
  <c r="U189" i="28" s="1"/>
  <c r="O184" i="28"/>
  <c r="U184" i="28" s="1"/>
  <c r="O190" i="28"/>
  <c r="U190" i="28" s="1"/>
  <c r="O188" i="28"/>
  <c r="U188" i="28" s="1"/>
  <c r="O192" i="28"/>
  <c r="U192" i="28" s="1"/>
  <c r="O187" i="28"/>
  <c r="U187" i="28" s="1"/>
  <c r="O191" i="28"/>
  <c r="U191" i="28" s="1"/>
  <c r="Q187" i="27"/>
  <c r="Q189" i="27"/>
  <c r="Q170" i="27"/>
  <c r="Q184" i="27"/>
  <c r="Q180" i="27"/>
  <c r="L182" i="27"/>
  <c r="M181" i="27"/>
  <c r="Q181" i="27" s="1"/>
  <c r="F193" i="27"/>
  <c r="M193" i="27" s="1"/>
  <c r="Q193" i="27" s="1"/>
  <c r="M182" i="27"/>
  <c r="Q191" i="27"/>
  <c r="Q183" i="27"/>
  <c r="Q190" i="27"/>
  <c r="Q172" i="27"/>
  <c r="Q179" i="27"/>
  <c r="Q178" i="27"/>
  <c r="G36" i="18"/>
  <c r="H37" i="18"/>
  <c r="S7" i="22"/>
  <c r="AC53" i="22"/>
  <c r="U8" i="26"/>
  <c r="R8" i="22"/>
  <c r="L39" i="18"/>
  <c r="K38" i="18"/>
  <c r="P39" i="18"/>
  <c r="O38" i="18"/>
  <c r="T39" i="18"/>
  <c r="S38" i="18"/>
  <c r="V7" i="20"/>
  <c r="AT9" i="15"/>
  <c r="S9" i="33" s="1"/>
  <c r="W9" i="33" s="1"/>
  <c r="U8" i="20"/>
  <c r="X9" i="33" l="1"/>
  <c r="AJ53" i="33"/>
  <c r="AN20" i="31"/>
  <c r="AF19" i="31"/>
  <c r="W7" i="20"/>
  <c r="AG55" i="20"/>
  <c r="P19" i="31"/>
  <c r="R19" i="31" s="1"/>
  <c r="M4" i="32" s="1"/>
  <c r="I13" i="32" s="1"/>
  <c r="M5" i="32"/>
  <c r="I14" i="32" s="1"/>
  <c r="C23" i="19"/>
  <c r="D23" i="19" s="1"/>
  <c r="M21" i="32" s="1"/>
  <c r="Y20" i="31"/>
  <c r="AA20" i="31" s="1"/>
  <c r="Q182" i="27"/>
  <c r="P20" i="31" s="1"/>
  <c r="R20" i="31" s="1"/>
  <c r="N4" i="32" s="1"/>
  <c r="J13" i="32" s="1"/>
  <c r="V8" i="20"/>
  <c r="G37" i="18"/>
  <c r="H38" i="18"/>
  <c r="S8" i="22"/>
  <c r="AD53" i="22"/>
  <c r="U9" i="26"/>
  <c r="R9" i="22"/>
  <c r="T40" i="18"/>
  <c r="S39" i="18"/>
  <c r="P40" i="18"/>
  <c r="O39" i="18"/>
  <c r="L40" i="18"/>
  <c r="K39" i="18"/>
  <c r="AT10" i="15"/>
  <c r="S10" i="33" s="1"/>
  <c r="W10" i="33" s="1"/>
  <c r="U9" i="20"/>
  <c r="I27" i="32" l="1"/>
  <c r="G27" i="32"/>
  <c r="X10" i="33"/>
  <c r="AK53" i="33"/>
  <c r="AF20" i="31"/>
  <c r="W8" i="20"/>
  <c r="AH55" i="20"/>
  <c r="N5" i="32"/>
  <c r="J14" i="32" s="1"/>
  <c r="C24" i="19"/>
  <c r="D24" i="19" s="1"/>
  <c r="N21" i="32" s="1"/>
  <c r="V9" i="20"/>
  <c r="G38" i="18"/>
  <c r="H39" i="18"/>
  <c r="S9" i="22"/>
  <c r="AE53" i="22"/>
  <c r="U10" i="26"/>
  <c r="R10" i="22"/>
  <c r="O40" i="18"/>
  <c r="P41" i="18"/>
  <c r="L41" i="18"/>
  <c r="K40" i="18"/>
  <c r="T41" i="18"/>
  <c r="S40" i="18"/>
  <c r="AT11" i="15"/>
  <c r="S11" i="33" s="1"/>
  <c r="W11" i="33" s="1"/>
  <c r="U10" i="20"/>
  <c r="J27" i="32" l="1"/>
  <c r="H27" i="32"/>
  <c r="X11" i="33"/>
  <c r="AL53" i="33"/>
  <c r="W9" i="20"/>
  <c r="AI55" i="20"/>
  <c r="V10" i="20"/>
  <c r="G39" i="18"/>
  <c r="H40" i="18"/>
  <c r="S10" i="22"/>
  <c r="AF53" i="22"/>
  <c r="U11" i="26"/>
  <c r="R11" i="22"/>
  <c r="T42" i="18"/>
  <c r="S41" i="18"/>
  <c r="L42" i="18"/>
  <c r="K41" i="18"/>
  <c r="P42" i="18"/>
  <c r="O41" i="18"/>
  <c r="T123" i="26"/>
  <c r="AT12" i="15"/>
  <c r="S12" i="33" s="1"/>
  <c r="W12" i="33" s="1"/>
  <c r="U11" i="20"/>
  <c r="X12" i="33" l="1"/>
  <c r="AM53" i="33"/>
  <c r="W10" i="20"/>
  <c r="AJ55" i="20"/>
  <c r="V11" i="20"/>
  <c r="G40" i="18"/>
  <c r="H41" i="18"/>
  <c r="S11" i="22"/>
  <c r="AG53" i="22"/>
  <c r="U12" i="26"/>
  <c r="R12" i="22"/>
  <c r="L43" i="18"/>
  <c r="K42" i="18"/>
  <c r="O42" i="18"/>
  <c r="P43" i="18"/>
  <c r="S42" i="18"/>
  <c r="T43" i="18"/>
  <c r="T124" i="26"/>
  <c r="AT13" i="15"/>
  <c r="S13" i="33" s="1"/>
  <c r="W13" i="33" s="1"/>
  <c r="U12" i="20"/>
  <c r="X13" i="33" l="1"/>
  <c r="AN53" i="33"/>
  <c r="W11" i="20"/>
  <c r="AK55" i="20"/>
  <c r="V12" i="20"/>
  <c r="G41" i="18"/>
  <c r="H42" i="18"/>
  <c r="S12" i="22"/>
  <c r="AH53" i="22"/>
  <c r="U13" i="26"/>
  <c r="R13" i="22"/>
  <c r="T44" i="18"/>
  <c r="S43" i="18"/>
  <c r="O43" i="18"/>
  <c r="P44" i="18"/>
  <c r="K43" i="18"/>
  <c r="L44" i="18"/>
  <c r="T125" i="26"/>
  <c r="AT14" i="15"/>
  <c r="S14" i="33" s="1"/>
  <c r="W14" i="33" s="1"/>
  <c r="U13" i="20"/>
  <c r="AO53" i="33" l="1"/>
  <c r="X14" i="33"/>
  <c r="AC54" i="33"/>
  <c r="W12" i="20"/>
  <c r="AL55" i="20"/>
  <c r="V13" i="20"/>
  <c r="G42" i="18"/>
  <c r="H43" i="18"/>
  <c r="S13" i="22"/>
  <c r="AI53" i="22"/>
  <c r="U14" i="26"/>
  <c r="L45" i="18"/>
  <c r="K44" i="18"/>
  <c r="P45" i="18"/>
  <c r="O44" i="18"/>
  <c r="S44" i="18"/>
  <c r="T45" i="18"/>
  <c r="T126" i="26"/>
  <c r="AT15" i="15"/>
  <c r="S15" i="33" s="1"/>
  <c r="W15" i="33" s="1"/>
  <c r="U14" i="20"/>
  <c r="X15" i="33" l="1"/>
  <c r="AD54" i="33"/>
  <c r="W13" i="20"/>
  <c r="AM55" i="20"/>
  <c r="AN55" i="20" s="1"/>
  <c r="G43" i="18"/>
  <c r="H44" i="18"/>
  <c r="S18" i="18"/>
  <c r="AJ53" i="22"/>
  <c r="R14" i="22"/>
  <c r="U15" i="26"/>
  <c r="R15" i="22"/>
  <c r="S45" i="18"/>
  <c r="S19" i="18" s="1"/>
  <c r="G18" i="18"/>
  <c r="O45" i="18"/>
  <c r="O19" i="18" s="1"/>
  <c r="O20" i="18" s="1"/>
  <c r="K45" i="18"/>
  <c r="V14" i="20"/>
  <c r="T127" i="26"/>
  <c r="AT16" i="15"/>
  <c r="S16" i="33" s="1"/>
  <c r="W16" i="33" s="1"/>
  <c r="U15" i="20"/>
  <c r="X16" i="33" l="1"/>
  <c r="AE54" i="33"/>
  <c r="T18" i="18"/>
  <c r="H18" i="18"/>
  <c r="W14" i="20"/>
  <c r="AB56" i="20"/>
  <c r="V15" i="20"/>
  <c r="G44" i="18"/>
  <c r="H45" i="18"/>
  <c r="T19" i="18"/>
  <c r="Y16" i="31"/>
  <c r="AA16" i="31" s="1"/>
  <c r="C20" i="19" s="1"/>
  <c r="K19" i="18"/>
  <c r="K20" i="18" s="1"/>
  <c r="S14" i="22"/>
  <c r="X54" i="22"/>
  <c r="S15" i="22"/>
  <c r="Y54" i="22"/>
  <c r="U16" i="26"/>
  <c r="T128" i="26"/>
  <c r="AT17" i="15"/>
  <c r="S17" i="33" s="1"/>
  <c r="W17" i="33" s="1"/>
  <c r="U16" i="20"/>
  <c r="S20" i="18" l="1"/>
  <c r="I37" i="32"/>
  <c r="K15" i="18"/>
  <c r="J35" i="32" s="1"/>
  <c r="E47" i="32" s="1"/>
  <c r="I35" i="32"/>
  <c r="G15" i="18"/>
  <c r="J34" i="32" s="1"/>
  <c r="E46" i="32" s="1"/>
  <c r="I34" i="32"/>
  <c r="X17" i="33"/>
  <c r="AF54" i="33"/>
  <c r="W15" i="20"/>
  <c r="AC56" i="20"/>
  <c r="D20" i="19"/>
  <c r="G45" i="18"/>
  <c r="G19" i="18" s="1"/>
  <c r="G20" i="18" s="1"/>
  <c r="J5" i="32"/>
  <c r="C14" i="32" s="1"/>
  <c r="E14" i="32" s="1"/>
  <c r="K18" i="18"/>
  <c r="R16" i="22"/>
  <c r="U17" i="26"/>
  <c r="R17" i="22"/>
  <c r="P19" i="18"/>
  <c r="T129" i="26"/>
  <c r="V16" i="20"/>
  <c r="AT18" i="15"/>
  <c r="S18" i="33" s="1"/>
  <c r="W18" i="33" s="1"/>
  <c r="U17" i="20"/>
  <c r="C47" i="32" l="1"/>
  <c r="J21" i="32"/>
  <c r="C27" i="32" s="1"/>
  <c r="K35" i="32"/>
  <c r="L35" i="32" s="1"/>
  <c r="M35" i="32" s="1"/>
  <c r="N35" i="32" s="1"/>
  <c r="K34" i="32"/>
  <c r="L34" i="32" s="1"/>
  <c r="M34" i="32" s="1"/>
  <c r="N34" i="32" s="1"/>
  <c r="AM16" i="31"/>
  <c r="J37" i="32"/>
  <c r="E49" i="32" s="1"/>
  <c r="O15" i="18"/>
  <c r="I15" i="19"/>
  <c r="I36" i="32"/>
  <c r="X18" i="33"/>
  <c r="AG54" i="33"/>
  <c r="L18" i="18"/>
  <c r="H19" i="18"/>
  <c r="C19" i="19"/>
  <c r="D19" i="19" s="1"/>
  <c r="W16" i="20"/>
  <c r="AD56" i="20"/>
  <c r="V17" i="20"/>
  <c r="L19" i="18"/>
  <c r="S17" i="22"/>
  <c r="AA54" i="22"/>
  <c r="S16" i="22"/>
  <c r="Z54" i="22"/>
  <c r="U18" i="26"/>
  <c r="R18" i="22"/>
  <c r="T130" i="26"/>
  <c r="AT19" i="15"/>
  <c r="S19" i="33" s="1"/>
  <c r="W19" i="33" s="1"/>
  <c r="U18" i="20"/>
  <c r="D36" i="18"/>
  <c r="D37" i="18" s="1"/>
  <c r="K15" i="19" l="1"/>
  <c r="I29" i="19"/>
  <c r="K29" i="19" s="1"/>
  <c r="I28" i="19"/>
  <c r="K28" i="19" s="1"/>
  <c r="K37" i="32"/>
  <c r="L37" i="32" s="1"/>
  <c r="M37" i="32" s="1"/>
  <c r="N37" i="32" s="1"/>
  <c r="AM17" i="31"/>
  <c r="AO16" i="31"/>
  <c r="J7" i="32" s="1"/>
  <c r="C16" i="32" s="1"/>
  <c r="E16" i="32" s="1"/>
  <c r="I19" i="19"/>
  <c r="J36" i="32"/>
  <c r="E48" i="32" s="1"/>
  <c r="AE16" i="31"/>
  <c r="X19" i="33"/>
  <c r="AH54" i="33"/>
  <c r="W17" i="20"/>
  <c r="AE56" i="20"/>
  <c r="E27" i="32"/>
  <c r="S18" i="22"/>
  <c r="AB54" i="22"/>
  <c r="U19" i="26"/>
  <c r="V18" i="20"/>
  <c r="T131" i="26"/>
  <c r="AT20" i="15"/>
  <c r="S20" i="33" s="1"/>
  <c r="W20" i="33" s="1"/>
  <c r="U19" i="20"/>
  <c r="C36" i="18"/>
  <c r="D38" i="18"/>
  <c r="D47" i="32" l="1"/>
  <c r="C49" i="32"/>
  <c r="L15" i="19"/>
  <c r="K36" i="32"/>
  <c r="L36" i="32" s="1"/>
  <c r="M36" i="32" s="1"/>
  <c r="N36" i="32" s="1"/>
  <c r="AM18" i="31"/>
  <c r="AO17" i="31"/>
  <c r="K7" i="32" s="1"/>
  <c r="G16" i="32" s="1"/>
  <c r="AG16" i="31"/>
  <c r="AE17" i="31"/>
  <c r="X20" i="33"/>
  <c r="AI54" i="33"/>
  <c r="W18" i="20"/>
  <c r="AF56" i="20"/>
  <c r="V19" i="20"/>
  <c r="R19" i="22"/>
  <c r="U20" i="26"/>
  <c r="R20" i="22"/>
  <c r="T132" i="26"/>
  <c r="C18" i="18"/>
  <c r="C37" i="18"/>
  <c r="K137" i="26" s="1"/>
  <c r="T137" i="26" s="1"/>
  <c r="K136" i="26"/>
  <c r="T136" i="26" s="1"/>
  <c r="AT21" i="15"/>
  <c r="S21" i="33" s="1"/>
  <c r="W21" i="33" s="1"/>
  <c r="U20" i="20"/>
  <c r="D39" i="18"/>
  <c r="L24" i="19" l="1"/>
  <c r="L20" i="19"/>
  <c r="L23" i="19"/>
  <c r="L21" i="19"/>
  <c r="L22" i="19"/>
  <c r="AM19" i="31"/>
  <c r="AO18" i="31"/>
  <c r="L7" i="32" s="1"/>
  <c r="H16" i="32" s="1"/>
  <c r="AG17" i="31"/>
  <c r="AE18" i="31"/>
  <c r="J6" i="32"/>
  <c r="C15" i="32" s="1"/>
  <c r="E15" i="32" s="1"/>
  <c r="I20" i="19"/>
  <c r="X21" i="33"/>
  <c r="AJ54" i="33"/>
  <c r="W19" i="20"/>
  <c r="AG56" i="20"/>
  <c r="T133" i="26"/>
  <c r="S19" i="22"/>
  <c r="AC54" i="22"/>
  <c r="S20" i="22"/>
  <c r="AD54" i="22"/>
  <c r="U21" i="26"/>
  <c r="C38" i="18"/>
  <c r="K138" i="26" s="1"/>
  <c r="T138" i="26" s="1"/>
  <c r="V20" i="20"/>
  <c r="AT22" i="15"/>
  <c r="S22" i="33" s="1"/>
  <c r="W22" i="33" s="1"/>
  <c r="U21" i="20"/>
  <c r="D40" i="18"/>
  <c r="C48" i="32" l="1"/>
  <c r="K20" i="19"/>
  <c r="K21" i="19" s="1"/>
  <c r="K22" i="19" s="1"/>
  <c r="K23" i="19" s="1"/>
  <c r="K24" i="19" s="1"/>
  <c r="J19" i="19"/>
  <c r="I23" i="32" s="1"/>
  <c r="J20" i="19"/>
  <c r="AM20" i="31"/>
  <c r="AO20" i="31" s="1"/>
  <c r="N7" i="32" s="1"/>
  <c r="J16" i="32" s="1"/>
  <c r="AO19" i="31"/>
  <c r="M7" i="32" s="1"/>
  <c r="I16" i="32" s="1"/>
  <c r="AE19" i="31"/>
  <c r="AG18" i="31"/>
  <c r="K6" i="32"/>
  <c r="G15" i="32" s="1"/>
  <c r="I21" i="19"/>
  <c r="J21" i="19" s="1"/>
  <c r="K22" i="32" s="1"/>
  <c r="I33" i="32"/>
  <c r="I38" i="32" s="1"/>
  <c r="C15" i="18"/>
  <c r="J33" i="32" s="1"/>
  <c r="E45" i="32" s="1"/>
  <c r="X22" i="33"/>
  <c r="AK54" i="33"/>
  <c r="W20" i="20"/>
  <c r="AH56" i="20"/>
  <c r="D18" i="18"/>
  <c r="V21" i="20"/>
  <c r="R21" i="22"/>
  <c r="C39" i="18"/>
  <c r="K139" i="26" s="1"/>
  <c r="T139" i="26" s="1"/>
  <c r="U22" i="26"/>
  <c r="R22" i="22"/>
  <c r="AT23" i="15"/>
  <c r="S23" i="33" s="1"/>
  <c r="W23" i="33" s="1"/>
  <c r="U22" i="20"/>
  <c r="D41" i="18"/>
  <c r="J22" i="32" l="1"/>
  <c r="C28" i="32" s="1"/>
  <c r="L6" i="32"/>
  <c r="H15" i="32" s="1"/>
  <c r="I22" i="19"/>
  <c r="J22" i="19" s="1"/>
  <c r="L22" i="32" s="1"/>
  <c r="AE20" i="31"/>
  <c r="AG20" i="31" s="1"/>
  <c r="AG19" i="31"/>
  <c r="G28" i="32"/>
  <c r="K23" i="32"/>
  <c r="K33" i="32"/>
  <c r="J38" i="32"/>
  <c r="X23" i="33"/>
  <c r="AL54" i="33"/>
  <c r="W21" i="20"/>
  <c r="AI56" i="20"/>
  <c r="C40" i="18"/>
  <c r="K140" i="26" s="1"/>
  <c r="T140" i="26" s="1"/>
  <c r="S21" i="22"/>
  <c r="AE54" i="22"/>
  <c r="S22" i="22"/>
  <c r="AF54" i="22"/>
  <c r="U23" i="26"/>
  <c r="R23" i="22"/>
  <c r="V22" i="20"/>
  <c r="AT24" i="15"/>
  <c r="S24" i="33" s="1"/>
  <c r="W24" i="33" s="1"/>
  <c r="U23" i="20"/>
  <c r="D42" i="18"/>
  <c r="E28" i="32" l="1"/>
  <c r="C29" i="32"/>
  <c r="J23" i="32"/>
  <c r="I23" i="19"/>
  <c r="J23" i="19" s="1"/>
  <c r="M22" i="32" s="1"/>
  <c r="M6" i="32"/>
  <c r="I15" i="32" s="1"/>
  <c r="N6" i="32"/>
  <c r="J15" i="32" s="1"/>
  <c r="I24" i="19"/>
  <c r="J24" i="19" s="1"/>
  <c r="N22" i="32" s="1"/>
  <c r="H28" i="32"/>
  <c r="H29" i="32" s="1"/>
  <c r="L23" i="32"/>
  <c r="L33" i="32"/>
  <c r="K38" i="32"/>
  <c r="X24" i="33"/>
  <c r="AM54" i="33"/>
  <c r="W22" i="20"/>
  <c r="AJ56" i="20"/>
  <c r="V23" i="20"/>
  <c r="C41" i="18"/>
  <c r="K141" i="26" s="1"/>
  <c r="T141" i="26" s="1"/>
  <c r="S23" i="22"/>
  <c r="AG54" i="22"/>
  <c r="U24" i="26"/>
  <c r="R24" i="22"/>
  <c r="AT25" i="15"/>
  <c r="S25" i="33" s="1"/>
  <c r="W25" i="33" s="1"/>
  <c r="U24" i="20"/>
  <c r="D43" i="18"/>
  <c r="E29" i="32" l="1"/>
  <c r="D48" i="32"/>
  <c r="N23" i="32"/>
  <c r="J28" i="32"/>
  <c r="J29" i="32" s="1"/>
  <c r="I28" i="32"/>
  <c r="I29" i="32" s="1"/>
  <c r="M23" i="32"/>
  <c r="M33" i="32"/>
  <c r="L38" i="32"/>
  <c r="X25" i="33"/>
  <c r="AN54" i="33"/>
  <c r="W23" i="20"/>
  <c r="AK56" i="20"/>
  <c r="V24" i="20"/>
  <c r="C42" i="18"/>
  <c r="K142" i="26" s="1"/>
  <c r="T142" i="26" s="1"/>
  <c r="S24" i="22"/>
  <c r="AH54" i="22"/>
  <c r="U25" i="26"/>
  <c r="R25" i="22"/>
  <c r="AT26" i="15"/>
  <c r="S26" i="33" s="1"/>
  <c r="W26" i="33" s="1"/>
  <c r="U25" i="20"/>
  <c r="D44" i="18"/>
  <c r="D50" i="32" l="1"/>
  <c r="N33" i="32"/>
  <c r="N38" i="32" s="1"/>
  <c r="M38" i="32"/>
  <c r="AO54" i="33"/>
  <c r="X26" i="33"/>
  <c r="AC55" i="33"/>
  <c r="W24" i="20"/>
  <c r="AL56" i="20"/>
  <c r="V25" i="20"/>
  <c r="C43" i="18"/>
  <c r="K143" i="26" s="1"/>
  <c r="T143" i="26" s="1"/>
  <c r="S25" i="22"/>
  <c r="AI54" i="22"/>
  <c r="U26" i="26"/>
  <c r="AT27" i="15"/>
  <c r="S27" i="33" s="1"/>
  <c r="W27" i="33" s="1"/>
  <c r="U26" i="20"/>
  <c r="D45" i="18"/>
  <c r="X27" i="33" l="1"/>
  <c r="AD55" i="33"/>
  <c r="W25" i="20"/>
  <c r="AM56" i="20"/>
  <c r="AN56" i="20" s="1"/>
  <c r="C44" i="18"/>
  <c r="K144" i="26" s="1"/>
  <c r="T144" i="26" s="1"/>
  <c r="R26" i="22"/>
  <c r="AJ54" i="22"/>
  <c r="U27" i="26"/>
  <c r="R27" i="22"/>
  <c r="V26" i="20"/>
  <c r="AT28" i="15"/>
  <c r="S28" i="33" s="1"/>
  <c r="W28" i="33" s="1"/>
  <c r="U27" i="20"/>
  <c r="X28" i="33" l="1"/>
  <c r="AE55" i="33"/>
  <c r="C45" i="18"/>
  <c r="C19" i="18" s="1"/>
  <c r="C20" i="18" s="1"/>
  <c r="W26" i="20"/>
  <c r="AB57" i="20"/>
  <c r="V27" i="20"/>
  <c r="S26" i="22"/>
  <c r="X55" i="22"/>
  <c r="S27" i="22"/>
  <c r="Y55" i="22"/>
  <c r="U28" i="26"/>
  <c r="AT29" i="15"/>
  <c r="S29" i="33" s="1"/>
  <c r="W29" i="33" s="1"/>
  <c r="U28" i="20"/>
  <c r="X29" i="33" l="1"/>
  <c r="AF55" i="33"/>
  <c r="K145" i="26"/>
  <c r="T145" i="26" s="1"/>
  <c r="W27" i="20"/>
  <c r="AC57" i="20"/>
  <c r="D19" i="18"/>
  <c r="R28" i="22"/>
  <c r="U29" i="26"/>
  <c r="R29" i="22"/>
  <c r="V28" i="20"/>
  <c r="AT30" i="15"/>
  <c r="S30" i="33" s="1"/>
  <c r="W30" i="33" s="1"/>
  <c r="U29" i="20"/>
  <c r="X30" i="33" l="1"/>
  <c r="AG55" i="33"/>
  <c r="K146" i="26"/>
  <c r="T146" i="26" s="1"/>
  <c r="W28" i="20"/>
  <c r="AD57" i="20"/>
  <c r="V29" i="20"/>
  <c r="S28" i="22"/>
  <c r="Z55" i="22"/>
  <c r="S29" i="22"/>
  <c r="AA55" i="22"/>
  <c r="U30" i="26"/>
  <c r="AT31" i="15"/>
  <c r="S31" i="33" s="1"/>
  <c r="W31" i="33" s="1"/>
  <c r="U30" i="20"/>
  <c r="X31" i="33" l="1"/>
  <c r="AH55" i="33"/>
  <c r="K147" i="26"/>
  <c r="W29" i="20"/>
  <c r="AE57" i="20"/>
  <c r="R30" i="22"/>
  <c r="U31" i="26"/>
  <c r="R31" i="22"/>
  <c r="V30" i="20"/>
  <c r="AT32" i="15"/>
  <c r="S32" i="33" s="1"/>
  <c r="W32" i="33" s="1"/>
  <c r="U31" i="20"/>
  <c r="K148" i="26" l="1"/>
  <c r="T148" i="26" s="1"/>
  <c r="T147" i="26"/>
  <c r="X32" i="33"/>
  <c r="AI55" i="33"/>
  <c r="W30" i="20"/>
  <c r="AF57" i="20"/>
  <c r="V31" i="20"/>
  <c r="S30" i="22"/>
  <c r="AB55" i="22"/>
  <c r="S31" i="22"/>
  <c r="AC55" i="22"/>
  <c r="U32" i="26"/>
  <c r="AT33" i="15"/>
  <c r="S33" i="33" s="1"/>
  <c r="W33" i="33" s="1"/>
  <c r="U32" i="20"/>
  <c r="K149" i="26" l="1"/>
  <c r="T149" i="26" s="1"/>
  <c r="X33" i="33"/>
  <c r="AJ55" i="33"/>
  <c r="W31" i="20"/>
  <c r="AG57" i="20"/>
  <c r="R32" i="22"/>
  <c r="U33" i="26"/>
  <c r="R33" i="22"/>
  <c r="V32" i="20"/>
  <c r="AT34" i="15"/>
  <c r="S34" i="33" s="1"/>
  <c r="W34" i="33" s="1"/>
  <c r="U33" i="20"/>
  <c r="K150" i="26" l="1"/>
  <c r="T150" i="26" s="1"/>
  <c r="X34" i="33"/>
  <c r="AK55" i="33"/>
  <c r="W32" i="20"/>
  <c r="AH57" i="20"/>
  <c r="V33" i="20"/>
  <c r="S33" i="22"/>
  <c r="AE55" i="22"/>
  <c r="S32" i="22"/>
  <c r="AD55" i="22"/>
  <c r="U34" i="26"/>
  <c r="AT35" i="15"/>
  <c r="S35" i="33" s="1"/>
  <c r="W35" i="33" s="1"/>
  <c r="U34" i="20"/>
  <c r="K151" i="26" l="1"/>
  <c r="T151" i="26" s="1"/>
  <c r="X35" i="33"/>
  <c r="AL55" i="33"/>
  <c r="W33" i="20"/>
  <c r="AI57" i="20"/>
  <c r="R34" i="22"/>
  <c r="U35" i="26"/>
  <c r="R35" i="22"/>
  <c r="V34" i="20"/>
  <c r="AT36" i="15"/>
  <c r="S36" i="33" s="1"/>
  <c r="W36" i="33" s="1"/>
  <c r="U35" i="20"/>
  <c r="K152" i="26" l="1"/>
  <c r="T152" i="26" s="1"/>
  <c r="X36" i="33"/>
  <c r="AM55" i="33"/>
  <c r="W34" i="20"/>
  <c r="AJ57" i="20"/>
  <c r="V35" i="20"/>
  <c r="S35" i="22"/>
  <c r="AG55" i="22"/>
  <c r="S34" i="22"/>
  <c r="AF55" i="22"/>
  <c r="U36" i="26"/>
  <c r="R36" i="22"/>
  <c r="AT37" i="15"/>
  <c r="S37" i="33" s="1"/>
  <c r="W37" i="33" s="1"/>
  <c r="U36" i="20"/>
  <c r="K153" i="26" l="1"/>
  <c r="T153" i="26" s="1"/>
  <c r="X37" i="33"/>
  <c r="AN55" i="33"/>
  <c r="W35" i="20"/>
  <c r="AK57" i="20"/>
  <c r="V36" i="20"/>
  <c r="S36" i="22"/>
  <c r="AH55" i="22"/>
  <c r="U37" i="26"/>
  <c r="R37" i="22"/>
  <c r="AT38" i="15"/>
  <c r="S38" i="33" s="1"/>
  <c r="W38" i="33" s="1"/>
  <c r="U37" i="20"/>
  <c r="K154" i="26" l="1"/>
  <c r="T154" i="26" s="1"/>
  <c r="X38" i="33"/>
  <c r="AC56" i="33"/>
  <c r="AO55" i="33"/>
  <c r="W36" i="20"/>
  <c r="AL57" i="20"/>
  <c r="V37" i="20"/>
  <c r="S37" i="22"/>
  <c r="AI55" i="22"/>
  <c r="AJ55" i="22" s="1"/>
  <c r="U38" i="26"/>
  <c r="AT39" i="15"/>
  <c r="S39" i="33" s="1"/>
  <c r="W39" i="33" s="1"/>
  <c r="U38" i="20"/>
  <c r="K155" i="26" l="1"/>
  <c r="T155" i="26" s="1"/>
  <c r="X39" i="33"/>
  <c r="AD56" i="33"/>
  <c r="W37" i="20"/>
  <c r="AM57" i="20"/>
  <c r="AN57" i="20" s="1"/>
  <c r="R38" i="22"/>
  <c r="U39" i="26"/>
  <c r="R39" i="22"/>
  <c r="V38" i="20"/>
  <c r="AT40" i="15"/>
  <c r="S40" i="33" s="1"/>
  <c r="W40" i="33" s="1"/>
  <c r="U39" i="20"/>
  <c r="K156" i="26" l="1"/>
  <c r="T156" i="26" s="1"/>
  <c r="X40" i="33"/>
  <c r="AE56" i="33"/>
  <c r="W38" i="20"/>
  <c r="AB58" i="20"/>
  <c r="V39" i="20"/>
  <c r="S38" i="22"/>
  <c r="X56" i="22"/>
  <c r="U40" i="26"/>
  <c r="S39" i="22"/>
  <c r="Y56" i="22"/>
  <c r="AT41" i="15"/>
  <c r="S41" i="33" s="1"/>
  <c r="W41" i="33" s="1"/>
  <c r="U40" i="20"/>
  <c r="K157" i="26" l="1"/>
  <c r="T157" i="26" s="1"/>
  <c r="X41" i="33"/>
  <c r="AF56" i="33"/>
  <c r="W39" i="20"/>
  <c r="AC58" i="20"/>
  <c r="R40" i="22"/>
  <c r="U41" i="26"/>
  <c r="R41" i="22"/>
  <c r="V40" i="20"/>
  <c r="AT42" i="15"/>
  <c r="S42" i="33" s="1"/>
  <c r="W42" i="33" s="1"/>
  <c r="U41" i="20"/>
  <c r="K158" i="26" l="1"/>
  <c r="T158" i="26" s="1"/>
  <c r="X42" i="33"/>
  <c r="AG56" i="33"/>
  <c r="W40" i="20"/>
  <c r="AD58" i="20"/>
  <c r="V41" i="20"/>
  <c r="S41" i="22"/>
  <c r="AA56" i="22"/>
  <c r="S40" i="22"/>
  <c r="Z56" i="22"/>
  <c r="U42" i="26"/>
  <c r="AT43" i="15"/>
  <c r="S43" i="33" s="1"/>
  <c r="W43" i="33" s="1"/>
  <c r="U42" i="20"/>
  <c r="K159" i="26" l="1"/>
  <c r="T159" i="26" s="1"/>
  <c r="X43" i="33"/>
  <c r="AH56" i="33"/>
  <c r="W41" i="20"/>
  <c r="AE58" i="20"/>
  <c r="R42" i="22"/>
  <c r="U43" i="26"/>
  <c r="R43" i="22"/>
  <c r="V42" i="20"/>
  <c r="AT44" i="15"/>
  <c r="S44" i="33" s="1"/>
  <c r="W44" i="33" s="1"/>
  <c r="U43" i="20"/>
  <c r="K160" i="26" l="1"/>
  <c r="T160" i="26" s="1"/>
  <c r="X44" i="33"/>
  <c r="AI56" i="33"/>
  <c r="W42" i="20"/>
  <c r="AF58" i="20"/>
  <c r="V43" i="20"/>
  <c r="S43" i="22"/>
  <c r="AC56" i="22"/>
  <c r="S42" i="22"/>
  <c r="AB56" i="22"/>
  <c r="U44" i="26"/>
  <c r="AT45" i="15"/>
  <c r="S45" i="33" s="1"/>
  <c r="W45" i="33" s="1"/>
  <c r="U44" i="20"/>
  <c r="K161" i="26" l="1"/>
  <c r="T161" i="26" s="1"/>
  <c r="X45" i="33"/>
  <c r="AJ56" i="33"/>
  <c r="W43" i="20"/>
  <c r="AG58" i="20"/>
  <c r="R44" i="22"/>
  <c r="U45" i="26"/>
  <c r="R45" i="22"/>
  <c r="V44" i="20"/>
  <c r="AT46" i="15"/>
  <c r="S46" i="33" s="1"/>
  <c r="W46" i="33" s="1"/>
  <c r="U45" i="20"/>
  <c r="K162" i="26" l="1"/>
  <c r="T162" i="26" s="1"/>
  <c r="X46" i="33"/>
  <c r="AK56" i="33"/>
  <c r="W44" i="20"/>
  <c r="AH58" i="20"/>
  <c r="V45" i="20"/>
  <c r="S45" i="22"/>
  <c r="AE56" i="22"/>
  <c r="S44" i="22"/>
  <c r="AD56" i="22"/>
  <c r="U46" i="26"/>
  <c r="AT47" i="15"/>
  <c r="S47" i="33" s="1"/>
  <c r="W47" i="33" s="1"/>
  <c r="U46" i="20"/>
  <c r="K163" i="26" l="1"/>
  <c r="T163" i="26" s="1"/>
  <c r="X47" i="33"/>
  <c r="AL56" i="33"/>
  <c r="W45" i="20"/>
  <c r="AI58" i="20"/>
  <c r="R46" i="22"/>
  <c r="U47" i="26"/>
  <c r="R47" i="22"/>
  <c r="V46" i="20"/>
  <c r="AT48" i="15"/>
  <c r="S48" i="33" s="1"/>
  <c r="W48" i="33" s="1"/>
  <c r="U47" i="20"/>
  <c r="K164" i="26" l="1"/>
  <c r="T164" i="26" s="1"/>
  <c r="X48" i="33"/>
  <c r="AM56" i="33"/>
  <c r="W46" i="20"/>
  <c r="AJ58" i="20"/>
  <c r="V47" i="20"/>
  <c r="S47" i="22"/>
  <c r="AG56" i="22"/>
  <c r="S46" i="22"/>
  <c r="AF56" i="22"/>
  <c r="U48" i="26"/>
  <c r="R48" i="22"/>
  <c r="AT49" i="15"/>
  <c r="S49" i="33" s="1"/>
  <c r="W49" i="33" s="1"/>
  <c r="U48" i="20"/>
  <c r="K165" i="26" l="1"/>
  <c r="T165" i="26" s="1"/>
  <c r="X49" i="33"/>
  <c r="AN56" i="33"/>
  <c r="W47" i="20"/>
  <c r="AK58" i="20"/>
  <c r="V48" i="20"/>
  <c r="S48" i="22"/>
  <c r="AH56" i="22"/>
  <c r="U49" i="26"/>
  <c r="R49" i="22"/>
  <c r="AT50" i="15"/>
  <c r="S50" i="33" s="1"/>
  <c r="W50" i="33" s="1"/>
  <c r="U49" i="20"/>
  <c r="K166" i="26" l="1"/>
  <c r="T166" i="26" s="1"/>
  <c r="X50" i="33"/>
  <c r="AC57" i="33"/>
  <c r="AO56" i="33"/>
  <c r="W48" i="20"/>
  <c r="AL58" i="20"/>
  <c r="V49" i="20"/>
  <c r="S49" i="22"/>
  <c r="AI56" i="22"/>
  <c r="U50" i="26"/>
  <c r="AT51" i="15"/>
  <c r="S51" i="33" s="1"/>
  <c r="W51" i="33" s="1"/>
  <c r="U50" i="20"/>
  <c r="K167" i="26" l="1"/>
  <c r="T167" i="26" s="1"/>
  <c r="X51" i="33"/>
  <c r="AD57" i="33"/>
  <c r="W49" i="20"/>
  <c r="AM58" i="20"/>
  <c r="AN58" i="20" s="1"/>
  <c r="AJ56" i="22"/>
  <c r="R50" i="22"/>
  <c r="U51" i="26"/>
  <c r="R51" i="22"/>
  <c r="V50" i="20"/>
  <c r="AT52" i="15"/>
  <c r="S52" i="33" s="1"/>
  <c r="W52" i="33" s="1"/>
  <c r="U51" i="20"/>
  <c r="K168" i="26" l="1"/>
  <c r="T168" i="26" s="1"/>
  <c r="X52" i="33"/>
  <c r="AE57" i="33"/>
  <c r="W50" i="20"/>
  <c r="AB59" i="20"/>
  <c r="V51" i="20"/>
  <c r="S50" i="22"/>
  <c r="X57" i="22"/>
  <c r="S51" i="22"/>
  <c r="Y57" i="22"/>
  <c r="U52" i="26"/>
  <c r="AT53" i="15"/>
  <c r="S53" i="33" s="1"/>
  <c r="W53" i="33" s="1"/>
  <c r="U52" i="20"/>
  <c r="K169" i="26" l="1"/>
  <c r="T169" i="26" s="1"/>
  <c r="X53" i="33"/>
  <c r="AF57" i="33"/>
  <c r="W51" i="20"/>
  <c r="AC59" i="20"/>
  <c r="R52" i="22"/>
  <c r="U53" i="26"/>
  <c r="R53" i="22"/>
  <c r="V52" i="20"/>
  <c r="AT54" i="15"/>
  <c r="S54" i="33" s="1"/>
  <c r="W54" i="33" s="1"/>
  <c r="U53" i="20"/>
  <c r="K170" i="26" l="1"/>
  <c r="T170" i="26" s="1"/>
  <c r="X54" i="33"/>
  <c r="AG57" i="33"/>
  <c r="W52" i="20"/>
  <c r="AD59" i="20"/>
  <c r="V53" i="20"/>
  <c r="S53" i="22"/>
  <c r="AA57" i="22"/>
  <c r="S52" i="22"/>
  <c r="Z57" i="22"/>
  <c r="U54" i="26"/>
  <c r="AT55" i="15"/>
  <c r="S55" i="33" s="1"/>
  <c r="W55" i="33" s="1"/>
  <c r="U54" i="20"/>
  <c r="K171" i="26" l="1"/>
  <c r="T171" i="26" s="1"/>
  <c r="X55" i="33"/>
  <c r="AH57" i="33"/>
  <c r="W53" i="20"/>
  <c r="AE59" i="20"/>
  <c r="R54" i="22"/>
  <c r="U55" i="26"/>
  <c r="R55" i="22"/>
  <c r="V54" i="20"/>
  <c r="AT56" i="15"/>
  <c r="S56" i="33" s="1"/>
  <c r="W56" i="33" s="1"/>
  <c r="U55" i="20"/>
  <c r="K172" i="26" l="1"/>
  <c r="T172" i="26" s="1"/>
  <c r="X56" i="33"/>
  <c r="AI57" i="33"/>
  <c r="W54" i="20"/>
  <c r="AF59" i="20"/>
  <c r="V55" i="20"/>
  <c r="S55" i="22"/>
  <c r="AC57" i="22"/>
  <c r="S54" i="22"/>
  <c r="AB57" i="22"/>
  <c r="U56" i="26"/>
  <c r="AT57" i="15"/>
  <c r="S57" i="33" s="1"/>
  <c r="W57" i="33" s="1"/>
  <c r="U56" i="20"/>
  <c r="K173" i="26" l="1"/>
  <c r="T173" i="26" s="1"/>
  <c r="X57" i="33"/>
  <c r="AJ57" i="33"/>
  <c r="W55" i="20"/>
  <c r="AG59" i="20"/>
  <c r="R56" i="22"/>
  <c r="U57" i="26"/>
  <c r="R57" i="22"/>
  <c r="V56" i="20"/>
  <c r="AT58" i="15"/>
  <c r="S58" i="33" s="1"/>
  <c r="W58" i="33" s="1"/>
  <c r="U57" i="20"/>
  <c r="K174" i="26" l="1"/>
  <c r="T174" i="26" s="1"/>
  <c r="X58" i="33"/>
  <c r="AK57" i="33"/>
  <c r="W56" i="20"/>
  <c r="AH59" i="20"/>
  <c r="V57" i="20"/>
  <c r="S57" i="22"/>
  <c r="AE57" i="22"/>
  <c r="S56" i="22"/>
  <c r="AD57" i="22"/>
  <c r="U58" i="26"/>
  <c r="AT59" i="15"/>
  <c r="S59" i="33" s="1"/>
  <c r="W59" i="33" s="1"/>
  <c r="U58" i="20"/>
  <c r="K175" i="26" l="1"/>
  <c r="T175" i="26" s="1"/>
  <c r="X59" i="33"/>
  <c r="AL57" i="33"/>
  <c r="W57" i="20"/>
  <c r="AI59" i="20"/>
  <c r="R58" i="22"/>
  <c r="U59" i="26"/>
  <c r="R59" i="22"/>
  <c r="V58" i="20"/>
  <c r="AT60" i="15"/>
  <c r="S60" i="33" s="1"/>
  <c r="W60" i="33" s="1"/>
  <c r="U59" i="20"/>
  <c r="K176" i="26" l="1"/>
  <c r="T176" i="26" s="1"/>
  <c r="X60" i="33"/>
  <c r="AM57" i="33"/>
  <c r="W58" i="20"/>
  <c r="AJ59" i="20"/>
  <c r="V59" i="20"/>
  <c r="S59" i="22"/>
  <c r="AG57" i="22"/>
  <c r="S58" i="22"/>
  <c r="AF57" i="22"/>
  <c r="U60" i="26"/>
  <c r="R60" i="22"/>
  <c r="AT61" i="15"/>
  <c r="S61" i="33" s="1"/>
  <c r="W61" i="33" s="1"/>
  <c r="U60" i="20"/>
  <c r="K177" i="26" l="1"/>
  <c r="T177" i="26" s="1"/>
  <c r="X61" i="33"/>
  <c r="AN57" i="33"/>
  <c r="W59" i="20"/>
  <c r="AK59" i="20"/>
  <c r="V60" i="20"/>
  <c r="S60" i="22"/>
  <c r="AH57" i="22"/>
  <c r="U61" i="26"/>
  <c r="R61" i="22"/>
  <c r="AT62" i="15"/>
  <c r="S62" i="33" s="1"/>
  <c r="W62" i="33" s="1"/>
  <c r="U61" i="20"/>
  <c r="K178" i="26" l="1"/>
  <c r="T178" i="26" s="1"/>
  <c r="X62" i="33"/>
  <c r="AC58" i="33"/>
  <c r="AO57" i="33"/>
  <c r="W60" i="20"/>
  <c r="AL59" i="20"/>
  <c r="V61" i="20"/>
  <c r="S61" i="22"/>
  <c r="AI57" i="22"/>
  <c r="AJ57" i="22" s="1"/>
  <c r="U62" i="26"/>
  <c r="AT63" i="15"/>
  <c r="S63" i="33" s="1"/>
  <c r="W63" i="33" s="1"/>
  <c r="U62" i="20"/>
  <c r="K179" i="26" l="1"/>
  <c r="T179" i="26" s="1"/>
  <c r="X63" i="33"/>
  <c r="AD58" i="33"/>
  <c r="W61" i="20"/>
  <c r="AM59" i="20"/>
  <c r="AN59" i="20" s="1"/>
  <c r="R62" i="22"/>
  <c r="U63" i="26"/>
  <c r="R63" i="22"/>
  <c r="V62" i="20"/>
  <c r="AT64" i="15"/>
  <c r="S64" i="33" s="1"/>
  <c r="W64" i="33" s="1"/>
  <c r="U63" i="20"/>
  <c r="K180" i="26" l="1"/>
  <c r="T180" i="26" s="1"/>
  <c r="X64" i="33"/>
  <c r="AE58" i="33"/>
  <c r="W62" i="20"/>
  <c r="AB60" i="20"/>
  <c r="V63" i="20"/>
  <c r="S62" i="22"/>
  <c r="X58" i="22"/>
  <c r="U64" i="26"/>
  <c r="S63" i="22"/>
  <c r="Y58" i="22"/>
  <c r="AT65" i="15"/>
  <c r="S65" i="33" s="1"/>
  <c r="W65" i="33" s="1"/>
  <c r="U64" i="20"/>
  <c r="K181" i="26" l="1"/>
  <c r="T181" i="26" s="1"/>
  <c r="X65" i="33"/>
  <c r="AF58" i="33"/>
  <c r="W63" i="20"/>
  <c r="AC60" i="20"/>
  <c r="R64" i="22"/>
  <c r="U65" i="26"/>
  <c r="R65" i="22"/>
  <c r="V64" i="20"/>
  <c r="AT66" i="15"/>
  <c r="S66" i="33" s="1"/>
  <c r="W66" i="33" s="1"/>
  <c r="U65" i="20"/>
  <c r="K182" i="26" l="1"/>
  <c r="T182" i="26" s="1"/>
  <c r="X66" i="33"/>
  <c r="AG58" i="33"/>
  <c r="W64" i="20"/>
  <c r="AD60" i="20"/>
  <c r="V65" i="20"/>
  <c r="S65" i="22"/>
  <c r="AA58" i="22"/>
  <c r="S64" i="22"/>
  <c r="Z58" i="22"/>
  <c r="U66" i="26"/>
  <c r="AT67" i="15"/>
  <c r="S67" i="33" s="1"/>
  <c r="W67" i="33" s="1"/>
  <c r="U66" i="20"/>
  <c r="K183" i="26" l="1"/>
  <c r="T183" i="26" s="1"/>
  <c r="X67" i="33"/>
  <c r="AH58" i="33"/>
  <c r="W65" i="20"/>
  <c r="AE60" i="20"/>
  <c r="R66" i="22"/>
  <c r="U67" i="26"/>
  <c r="R67" i="22"/>
  <c r="V66" i="20"/>
  <c r="AT68" i="15"/>
  <c r="S68" i="33" s="1"/>
  <c r="W68" i="33" s="1"/>
  <c r="U67" i="20"/>
  <c r="K184" i="26" l="1"/>
  <c r="T184" i="26" s="1"/>
  <c r="X68" i="33"/>
  <c r="AI58" i="33"/>
  <c r="W66" i="20"/>
  <c r="AF60" i="20"/>
  <c r="V67" i="20"/>
  <c r="S66" i="22"/>
  <c r="AB58" i="22"/>
  <c r="S67" i="22"/>
  <c r="AC58" i="22"/>
  <c r="U68" i="26"/>
  <c r="AT69" i="15"/>
  <c r="S69" i="33" s="1"/>
  <c r="W69" i="33" s="1"/>
  <c r="U68" i="20"/>
  <c r="K185" i="26" l="1"/>
  <c r="T185" i="26" s="1"/>
  <c r="X69" i="33"/>
  <c r="AJ58" i="33"/>
  <c r="W67" i="20"/>
  <c r="AG60" i="20"/>
  <c r="R68" i="22"/>
  <c r="U69" i="26"/>
  <c r="R69" i="22"/>
  <c r="V68" i="20"/>
  <c r="AT70" i="15"/>
  <c r="S70" i="33" s="1"/>
  <c r="W70" i="33" s="1"/>
  <c r="U69" i="20"/>
  <c r="K186" i="26" l="1"/>
  <c r="T186" i="26" s="1"/>
  <c r="X70" i="33"/>
  <c r="AK58" i="33"/>
  <c r="W68" i="20"/>
  <c r="AH60" i="20"/>
  <c r="V69" i="20"/>
  <c r="S69" i="22"/>
  <c r="AE58" i="22"/>
  <c r="S68" i="22"/>
  <c r="AD58" i="22"/>
  <c r="U70" i="26"/>
  <c r="AT71" i="15"/>
  <c r="S71" i="33" s="1"/>
  <c r="W71" i="33" s="1"/>
  <c r="U70" i="20"/>
  <c r="K187" i="26" l="1"/>
  <c r="T187" i="26" s="1"/>
  <c r="X71" i="33"/>
  <c r="AL58" i="33"/>
  <c r="W69" i="20"/>
  <c r="AI60" i="20"/>
  <c r="R70" i="22"/>
  <c r="U71" i="26"/>
  <c r="R71" i="22"/>
  <c r="V70" i="20"/>
  <c r="AT72" i="15"/>
  <c r="S72" i="33" s="1"/>
  <c r="W72" i="33" s="1"/>
  <c r="U71" i="20"/>
  <c r="K188" i="26" l="1"/>
  <c r="T188" i="26" s="1"/>
  <c r="X72" i="33"/>
  <c r="AM58" i="33"/>
  <c r="W70" i="20"/>
  <c r="AJ60" i="20"/>
  <c r="V71" i="20"/>
  <c r="S71" i="22"/>
  <c r="AG58" i="22"/>
  <c r="S70" i="22"/>
  <c r="AF58" i="22"/>
  <c r="U72" i="26"/>
  <c r="R72" i="22"/>
  <c r="AT73" i="15"/>
  <c r="S73" i="33" s="1"/>
  <c r="W73" i="33" s="1"/>
  <c r="U72" i="20"/>
  <c r="K189" i="26" l="1"/>
  <c r="T189" i="26" s="1"/>
  <c r="X73" i="33"/>
  <c r="AN58" i="33"/>
  <c r="AO58" i="33" s="1"/>
  <c r="W71" i="20"/>
  <c r="AK60" i="20"/>
  <c r="V72" i="20"/>
  <c r="S72" i="22"/>
  <c r="AH58" i="22"/>
  <c r="U73" i="26"/>
  <c r="R73" i="22"/>
  <c r="AT74" i="15"/>
  <c r="S74" i="33" s="1"/>
  <c r="W74" i="33" s="1"/>
  <c r="U73" i="20"/>
  <c r="K190" i="26" l="1"/>
  <c r="T190" i="26" s="1"/>
  <c r="X74" i="33"/>
  <c r="AC59" i="33"/>
  <c r="W72" i="20"/>
  <c r="AL60" i="20"/>
  <c r="V73" i="20"/>
  <c r="S73" i="22"/>
  <c r="AI58" i="22"/>
  <c r="AJ58" i="22" s="1"/>
  <c r="U74" i="26"/>
  <c r="AT75" i="15"/>
  <c r="S75" i="33" s="1"/>
  <c r="W75" i="33" s="1"/>
  <c r="U74" i="20"/>
  <c r="K191" i="26" l="1"/>
  <c r="T191" i="26" s="1"/>
  <c r="X75" i="33"/>
  <c r="AD59" i="33"/>
  <c r="W73" i="20"/>
  <c r="AM60" i="20"/>
  <c r="AN60" i="20" s="1"/>
  <c r="R74" i="22"/>
  <c r="U75" i="26"/>
  <c r="R75" i="22"/>
  <c r="V74" i="20"/>
  <c r="AT76" i="15"/>
  <c r="S76" i="33" s="1"/>
  <c r="W76" i="33" s="1"/>
  <c r="U75" i="20"/>
  <c r="K192" i="26" l="1"/>
  <c r="T192" i="26" s="1"/>
  <c r="X76" i="33"/>
  <c r="AE59" i="33"/>
  <c r="W74" i="20"/>
  <c r="AB61" i="20"/>
  <c r="V75" i="20"/>
  <c r="S74" i="22"/>
  <c r="X59" i="22"/>
  <c r="U76" i="26"/>
  <c r="S75" i="22"/>
  <c r="Y59" i="22"/>
  <c r="AT77" i="15"/>
  <c r="S77" i="33" s="1"/>
  <c r="W77" i="33" s="1"/>
  <c r="U76" i="20"/>
  <c r="K193" i="26" l="1"/>
  <c r="T193" i="26" s="1"/>
  <c r="X77" i="33"/>
  <c r="AF59" i="33"/>
  <c r="W75" i="20"/>
  <c r="AC61" i="20"/>
  <c r="R76" i="22"/>
  <c r="U77" i="26"/>
  <c r="R77" i="22"/>
  <c r="V76" i="20"/>
  <c r="AT78" i="15"/>
  <c r="S78" i="33" s="1"/>
  <c r="W78" i="33" s="1"/>
  <c r="U77" i="20"/>
  <c r="X78" i="33" l="1"/>
  <c r="AG59" i="33"/>
  <c r="W76" i="20"/>
  <c r="AD61" i="20"/>
  <c r="V77" i="20"/>
  <c r="S77" i="22"/>
  <c r="AA59" i="22"/>
  <c r="S76" i="22"/>
  <c r="Z59" i="22"/>
  <c r="U78" i="26"/>
  <c r="AT79" i="15"/>
  <c r="S79" i="33" s="1"/>
  <c r="W79" i="33" s="1"/>
  <c r="U78" i="20"/>
  <c r="X79" i="33" l="1"/>
  <c r="AH59" i="33"/>
  <c r="W77" i="20"/>
  <c r="AE61" i="20"/>
  <c r="R78" i="22"/>
  <c r="U79" i="26"/>
  <c r="R79" i="22"/>
  <c r="V78" i="20"/>
  <c r="AT80" i="15"/>
  <c r="S80" i="33" s="1"/>
  <c r="W80" i="33" s="1"/>
  <c r="U79" i="20"/>
  <c r="X80" i="33" l="1"/>
  <c r="AI59" i="33"/>
  <c r="W78" i="20"/>
  <c r="AF61" i="20"/>
  <c r="V79" i="20"/>
  <c r="S79" i="22"/>
  <c r="AC59" i="22"/>
  <c r="S78" i="22"/>
  <c r="AB59" i="22"/>
  <c r="U80" i="26"/>
  <c r="AT81" i="15"/>
  <c r="S81" i="33" s="1"/>
  <c r="W81" i="33" s="1"/>
  <c r="U80" i="20"/>
  <c r="X81" i="33" l="1"/>
  <c r="AJ59" i="33"/>
  <c r="W79" i="20"/>
  <c r="AG61" i="20"/>
  <c r="R80" i="22"/>
  <c r="U81" i="26"/>
  <c r="R81" i="22"/>
  <c r="V80" i="20"/>
  <c r="AT82" i="15"/>
  <c r="S82" i="33" s="1"/>
  <c r="W82" i="33" s="1"/>
  <c r="U81" i="20"/>
  <c r="X82" i="33" l="1"/>
  <c r="AK59" i="33"/>
  <c r="W80" i="20"/>
  <c r="AH61" i="20"/>
  <c r="V81" i="20"/>
  <c r="S81" i="22"/>
  <c r="AE59" i="22"/>
  <c r="S80" i="22"/>
  <c r="AD59" i="22"/>
  <c r="U82" i="26"/>
  <c r="AT83" i="15"/>
  <c r="S83" i="33" s="1"/>
  <c r="W83" i="33" s="1"/>
  <c r="U82" i="20"/>
  <c r="X83" i="33" l="1"/>
  <c r="AL59" i="33"/>
  <c r="W81" i="20"/>
  <c r="AI61" i="20"/>
  <c r="R82" i="22"/>
  <c r="U83" i="26"/>
  <c r="R83" i="22"/>
  <c r="V82" i="20"/>
  <c r="AT84" i="15"/>
  <c r="S84" i="33" s="1"/>
  <c r="W84" i="33" s="1"/>
  <c r="U83" i="20"/>
  <c r="X84" i="33" l="1"/>
  <c r="AM59" i="33"/>
  <c r="W82" i="20"/>
  <c r="AJ61" i="20"/>
  <c r="V83" i="20"/>
  <c r="S83" i="22"/>
  <c r="AG59" i="22"/>
  <c r="S82" i="22"/>
  <c r="AF59" i="22"/>
  <c r="U84" i="26"/>
  <c r="R84" i="22"/>
  <c r="AT85" i="15"/>
  <c r="S85" i="33" s="1"/>
  <c r="W85" i="33" s="1"/>
  <c r="U84" i="20"/>
  <c r="X85" i="33" l="1"/>
  <c r="AN59" i="33"/>
  <c r="AO59" i="33" s="1"/>
  <c r="W83" i="20"/>
  <c r="AK61" i="20"/>
  <c r="V84" i="20"/>
  <c r="S84" i="22"/>
  <c r="AH59" i="22"/>
  <c r="U85" i="26"/>
  <c r="R85" i="22"/>
  <c r="AT86" i="15"/>
  <c r="S86" i="33" s="1"/>
  <c r="W86" i="33" s="1"/>
  <c r="U85" i="20"/>
  <c r="X86" i="33" l="1"/>
  <c r="AC60" i="33"/>
  <c r="W84" i="20"/>
  <c r="AL61" i="20"/>
  <c r="V85" i="20"/>
  <c r="S85" i="22"/>
  <c r="AI59" i="22"/>
  <c r="AJ59" i="22" s="1"/>
  <c r="U86" i="26"/>
  <c r="AT87" i="15"/>
  <c r="S87" i="33" s="1"/>
  <c r="W87" i="33" s="1"/>
  <c r="U86" i="20"/>
  <c r="X87" i="33" l="1"/>
  <c r="AD60" i="33"/>
  <c r="W85" i="20"/>
  <c r="AM61" i="20"/>
  <c r="AN61" i="20" s="1"/>
  <c r="R86" i="22"/>
  <c r="U87" i="26"/>
  <c r="R87" i="22"/>
  <c r="V86" i="20"/>
  <c r="AT88" i="15"/>
  <c r="S88" i="33" s="1"/>
  <c r="W88" i="33" s="1"/>
  <c r="U87" i="20"/>
  <c r="X88" i="33" l="1"/>
  <c r="AE60" i="33"/>
  <c r="W86" i="20"/>
  <c r="AB62" i="20"/>
  <c r="V87" i="20"/>
  <c r="S86" i="22"/>
  <c r="X60" i="22"/>
  <c r="U88" i="26"/>
  <c r="S87" i="22"/>
  <c r="Y60" i="22"/>
  <c r="AT89" i="15"/>
  <c r="S89" i="33" s="1"/>
  <c r="W89" i="33" s="1"/>
  <c r="U88" i="20"/>
  <c r="X89" i="33" l="1"/>
  <c r="AF60" i="33"/>
  <c r="W87" i="20"/>
  <c r="AC62" i="20"/>
  <c r="R88" i="22"/>
  <c r="U89" i="26"/>
  <c r="R89" i="22"/>
  <c r="V88" i="20"/>
  <c r="AT90" i="15"/>
  <c r="S90" i="33" s="1"/>
  <c r="W90" i="33" s="1"/>
  <c r="U89" i="20"/>
  <c r="X90" i="33" l="1"/>
  <c r="AG60" i="33"/>
  <c r="W88" i="20"/>
  <c r="AD62" i="20"/>
  <c r="V89" i="20"/>
  <c r="S89" i="22"/>
  <c r="AA60" i="22"/>
  <c r="S88" i="22"/>
  <c r="Z60" i="22"/>
  <c r="U90" i="26"/>
  <c r="AT91" i="15"/>
  <c r="S91" i="33" s="1"/>
  <c r="W91" i="33" s="1"/>
  <c r="U90" i="20"/>
  <c r="X91" i="33" l="1"/>
  <c r="AH60" i="33"/>
  <c r="W89" i="20"/>
  <c r="AE62" i="20"/>
  <c r="R90" i="22"/>
  <c r="U91" i="26"/>
  <c r="R91" i="22"/>
  <c r="V90" i="20"/>
  <c r="AT92" i="15"/>
  <c r="S92" i="33" s="1"/>
  <c r="W92" i="33" s="1"/>
  <c r="U91" i="20"/>
  <c r="X92" i="33" l="1"/>
  <c r="AI60" i="33"/>
  <c r="W90" i="20"/>
  <c r="AF62" i="20"/>
  <c r="V91" i="20"/>
  <c r="S91" i="22"/>
  <c r="AC60" i="22"/>
  <c r="S90" i="22"/>
  <c r="AB60" i="22"/>
  <c r="U92" i="26"/>
  <c r="AT93" i="15"/>
  <c r="S93" i="33" s="1"/>
  <c r="W93" i="33" s="1"/>
  <c r="U92" i="20"/>
  <c r="X93" i="33" l="1"/>
  <c r="AJ60" i="33"/>
  <c r="W91" i="20"/>
  <c r="AG62" i="20"/>
  <c r="R92" i="22"/>
  <c r="U93" i="26"/>
  <c r="R93" i="22"/>
  <c r="V92" i="20"/>
  <c r="AT94" i="15"/>
  <c r="S94" i="33" s="1"/>
  <c r="W94" i="33" s="1"/>
  <c r="U93" i="20"/>
  <c r="X94" i="33" l="1"/>
  <c r="AK60" i="33"/>
  <c r="W92" i="20"/>
  <c r="AH62" i="20"/>
  <c r="V93" i="20"/>
  <c r="S93" i="22"/>
  <c r="AE60" i="22"/>
  <c r="S92" i="22"/>
  <c r="AD60" i="22"/>
  <c r="U94" i="26"/>
  <c r="AT95" i="15"/>
  <c r="S95" i="33" s="1"/>
  <c r="W95" i="33" s="1"/>
  <c r="U94" i="20"/>
  <c r="X95" i="33" l="1"/>
  <c r="AL60" i="33"/>
  <c r="W93" i="20"/>
  <c r="AI62" i="20"/>
  <c r="R94" i="22"/>
  <c r="U95" i="26"/>
  <c r="R95" i="22"/>
  <c r="V94" i="20"/>
  <c r="AT96" i="15"/>
  <c r="S96" i="33" s="1"/>
  <c r="W96" i="33" s="1"/>
  <c r="U95" i="20"/>
  <c r="X96" i="33" l="1"/>
  <c r="AM60" i="33"/>
  <c r="W94" i="20"/>
  <c r="AJ62" i="20"/>
  <c r="V95" i="20"/>
  <c r="S95" i="22"/>
  <c r="AG60" i="22"/>
  <c r="S94" i="22"/>
  <c r="AF60" i="22"/>
  <c r="U96" i="26"/>
  <c r="R96" i="22"/>
  <c r="AT97" i="15"/>
  <c r="S97" i="33" s="1"/>
  <c r="W97" i="33" s="1"/>
  <c r="U96" i="20"/>
  <c r="X97" i="33" l="1"/>
  <c r="AN60" i="33"/>
  <c r="AO60" i="33" s="1"/>
  <c r="W95" i="20"/>
  <c r="AK62" i="20"/>
  <c r="V96" i="20"/>
  <c r="S96" i="22"/>
  <c r="AH60" i="22"/>
  <c r="U97" i="26"/>
  <c r="R97" i="22"/>
  <c r="AT98" i="15"/>
  <c r="S98" i="33" s="1"/>
  <c r="W98" i="33" s="1"/>
  <c r="U97" i="20"/>
  <c r="X98" i="33" l="1"/>
  <c r="AC61" i="33"/>
  <c r="W96" i="20"/>
  <c r="AL62" i="20"/>
  <c r="V97" i="20"/>
  <c r="S97" i="22"/>
  <c r="AI60" i="22"/>
  <c r="AJ60" i="22" s="1"/>
  <c r="U98" i="26"/>
  <c r="AT99" i="15"/>
  <c r="S99" i="33" s="1"/>
  <c r="W99" i="33" s="1"/>
  <c r="U98" i="20"/>
  <c r="X99" i="33" l="1"/>
  <c r="AD61" i="33"/>
  <c r="W97" i="20"/>
  <c r="AM62" i="20"/>
  <c r="AN62" i="20" s="1"/>
  <c r="R98" i="22"/>
  <c r="U99" i="26"/>
  <c r="R99" i="22"/>
  <c r="V98" i="20"/>
  <c r="AT100" i="15"/>
  <c r="S100" i="33" s="1"/>
  <c r="W100" i="33" s="1"/>
  <c r="U99" i="20"/>
  <c r="X100" i="33" l="1"/>
  <c r="AE61" i="33"/>
  <c r="W98" i="20"/>
  <c r="AB63" i="20"/>
  <c r="V99" i="20"/>
  <c r="S98" i="22"/>
  <c r="X61" i="22"/>
  <c r="S99" i="22"/>
  <c r="Y61" i="22"/>
  <c r="U100" i="26"/>
  <c r="AT101" i="15"/>
  <c r="S101" i="33" s="1"/>
  <c r="W101" i="33" s="1"/>
  <c r="U100" i="20"/>
  <c r="X101" i="33" l="1"/>
  <c r="AF61" i="33"/>
  <c r="W99" i="20"/>
  <c r="AC63" i="20"/>
  <c r="R100" i="22"/>
  <c r="U101" i="26"/>
  <c r="R101" i="22"/>
  <c r="V100" i="20"/>
  <c r="AT102" i="15"/>
  <c r="S102" i="33" s="1"/>
  <c r="W102" i="33" s="1"/>
  <c r="U101" i="20"/>
  <c r="X102" i="33" l="1"/>
  <c r="AG61" i="33"/>
  <c r="W100" i="20"/>
  <c r="AD63" i="20"/>
  <c r="V101" i="20"/>
  <c r="S101" i="22"/>
  <c r="AA61" i="22"/>
  <c r="S100" i="22"/>
  <c r="Z61" i="22"/>
  <c r="U102" i="26"/>
  <c r="AT103" i="15"/>
  <c r="S103" i="33" s="1"/>
  <c r="W103" i="33" s="1"/>
  <c r="U102" i="20"/>
  <c r="X103" i="33" l="1"/>
  <c r="AH61" i="33"/>
  <c r="W101" i="20"/>
  <c r="AE63" i="20"/>
  <c r="R102" i="22"/>
  <c r="U103" i="26"/>
  <c r="R103" i="22"/>
  <c r="V102" i="20"/>
  <c r="AT104" i="15"/>
  <c r="S104" i="33" s="1"/>
  <c r="W104" i="33" s="1"/>
  <c r="U103" i="20"/>
  <c r="X104" i="33" l="1"/>
  <c r="AI61" i="33"/>
  <c r="W102" i="20"/>
  <c r="AF63" i="20"/>
  <c r="V103" i="20"/>
  <c r="S103" i="22"/>
  <c r="AC61" i="22"/>
  <c r="S102" i="22"/>
  <c r="AB61" i="22"/>
  <c r="U104" i="26"/>
  <c r="AT105" i="15"/>
  <c r="S105" i="33" s="1"/>
  <c r="W105" i="33" s="1"/>
  <c r="U104" i="20"/>
  <c r="X105" i="33" l="1"/>
  <c r="AJ61" i="33"/>
  <c r="W103" i="20"/>
  <c r="AG63" i="20"/>
  <c r="R104" i="22"/>
  <c r="U105" i="26"/>
  <c r="R105" i="22"/>
  <c r="V104" i="20"/>
  <c r="AT106" i="15"/>
  <c r="S106" i="33" s="1"/>
  <c r="W106" i="33" s="1"/>
  <c r="U105" i="20"/>
  <c r="X106" i="33" l="1"/>
  <c r="AK61" i="33"/>
  <c r="W104" i="20"/>
  <c r="AH63" i="20"/>
  <c r="V105" i="20"/>
  <c r="S105" i="22"/>
  <c r="AE61" i="22"/>
  <c r="S104" i="22"/>
  <c r="AD61" i="22"/>
  <c r="U106" i="26"/>
  <c r="AT107" i="15"/>
  <c r="S107" i="33" s="1"/>
  <c r="W107" i="33" s="1"/>
  <c r="U106" i="20"/>
  <c r="X107" i="33" l="1"/>
  <c r="AL61" i="33"/>
  <c r="W105" i="20"/>
  <c r="AI63" i="20"/>
  <c r="R106" i="22"/>
  <c r="U107" i="26"/>
  <c r="R107" i="22"/>
  <c r="V106" i="20"/>
  <c r="AT108" i="15"/>
  <c r="S108" i="33" s="1"/>
  <c r="W108" i="33" s="1"/>
  <c r="U107" i="20"/>
  <c r="X108" i="33" l="1"/>
  <c r="AM61" i="33"/>
  <c r="W106" i="20"/>
  <c r="AJ63" i="20"/>
  <c r="AJ65" i="20" s="1"/>
  <c r="V107" i="20"/>
  <c r="S107" i="22"/>
  <c r="AG61" i="22"/>
  <c r="AG63" i="22" s="1"/>
  <c r="S106" i="22"/>
  <c r="AF61" i="22"/>
  <c r="AF63" i="22" s="1"/>
  <c r="U108" i="26"/>
  <c r="R108" i="22"/>
  <c r="AT109" i="15"/>
  <c r="S109" i="33" s="1"/>
  <c r="W109" i="33" s="1"/>
  <c r="U108" i="20"/>
  <c r="X109" i="33" l="1"/>
  <c r="AN61" i="33"/>
  <c r="AO61" i="33" s="1"/>
  <c r="W107" i="20"/>
  <c r="AK63" i="20"/>
  <c r="AK65" i="20" s="1"/>
  <c r="V108" i="20"/>
  <c r="S108" i="22"/>
  <c r="AH61" i="22"/>
  <c r="AH63" i="22" s="1"/>
  <c r="U109" i="26"/>
  <c r="R109" i="22"/>
  <c r="AT110" i="15"/>
  <c r="S110" i="33" s="1"/>
  <c r="W110" i="33" s="1"/>
  <c r="U109" i="20"/>
  <c r="X110" i="33" l="1"/>
  <c r="AC62" i="33"/>
  <c r="W108" i="20"/>
  <c r="AL63" i="20"/>
  <c r="AL65" i="20" s="1"/>
  <c r="V109" i="20"/>
  <c r="S109" i="22"/>
  <c r="AI61" i="22"/>
  <c r="U110" i="26"/>
  <c r="AT111" i="15"/>
  <c r="S111" i="33" s="1"/>
  <c r="W111" i="33" s="1"/>
  <c r="U110" i="20"/>
  <c r="AC63" i="33" l="1"/>
  <c r="X111" i="33"/>
  <c r="AD62" i="33"/>
  <c r="AD63" i="33" s="1"/>
  <c r="W109" i="20"/>
  <c r="AM63" i="20"/>
  <c r="AN63" i="20" s="1"/>
  <c r="AI63" i="22"/>
  <c r="AJ61" i="22"/>
  <c r="R110" i="22"/>
  <c r="U111" i="26"/>
  <c r="R111" i="22"/>
  <c r="V110" i="20"/>
  <c r="AT112" i="15"/>
  <c r="S112" i="33" s="1"/>
  <c r="W112" i="33" s="1"/>
  <c r="U111" i="20"/>
  <c r="X112" i="33" l="1"/>
  <c r="AE62" i="33"/>
  <c r="AE63" i="33" s="1"/>
  <c r="W110" i="20"/>
  <c r="AB64" i="20"/>
  <c r="AB65" i="20" s="1"/>
  <c r="AM65" i="20"/>
  <c r="V111" i="20"/>
  <c r="S110" i="22"/>
  <c r="X62" i="22"/>
  <c r="S111" i="22"/>
  <c r="Y62" i="22"/>
  <c r="Y63" i="22" s="1"/>
  <c r="U112" i="26"/>
  <c r="AT113" i="15"/>
  <c r="S113" i="33" s="1"/>
  <c r="W113" i="33" s="1"/>
  <c r="U112" i="20"/>
  <c r="X113" i="33" l="1"/>
  <c r="AF62" i="33"/>
  <c r="AF63" i="33" s="1"/>
  <c r="W111" i="20"/>
  <c r="AC64" i="20"/>
  <c r="AC65" i="20" s="1"/>
  <c r="R112" i="22"/>
  <c r="X63" i="22"/>
  <c r="U113" i="26"/>
  <c r="R113" i="22"/>
  <c r="V112" i="20"/>
  <c r="AT114" i="15"/>
  <c r="S114" i="33" s="1"/>
  <c r="W114" i="33" s="1"/>
  <c r="U113" i="20"/>
  <c r="X114" i="33" l="1"/>
  <c r="AG62" i="33"/>
  <c r="AG63" i="33" s="1"/>
  <c r="W112" i="20"/>
  <c r="AD64" i="20"/>
  <c r="AD65" i="20" s="1"/>
  <c r="V113" i="20"/>
  <c r="S113" i="22"/>
  <c r="AA62" i="22"/>
  <c r="AA63" i="22" s="1"/>
  <c r="S112" i="22"/>
  <c r="Z62" i="22"/>
  <c r="U114" i="26"/>
  <c r="AT115" i="15"/>
  <c r="S115" i="33" s="1"/>
  <c r="W115" i="33" s="1"/>
  <c r="U114" i="20"/>
  <c r="X115" i="33" l="1"/>
  <c r="AH62" i="33"/>
  <c r="AH63" i="33" s="1"/>
  <c r="W113" i="20"/>
  <c r="AE64" i="20"/>
  <c r="AE65" i="20" s="1"/>
  <c r="R114" i="22"/>
  <c r="Z63" i="22"/>
  <c r="U115" i="26"/>
  <c r="R115" i="22"/>
  <c r="V114" i="20"/>
  <c r="AT116" i="15"/>
  <c r="U115" i="20"/>
  <c r="AT117" i="15" l="1"/>
  <c r="S116" i="33"/>
  <c r="W116" i="33" s="1"/>
  <c r="W114" i="20"/>
  <c r="AF64" i="20"/>
  <c r="AF65" i="20" s="1"/>
  <c r="V115" i="20"/>
  <c r="S115" i="22"/>
  <c r="AC62" i="22"/>
  <c r="AC63" i="22" s="1"/>
  <c r="S114" i="22"/>
  <c r="AB62" i="22"/>
  <c r="U116" i="26"/>
  <c r="U116" i="20"/>
  <c r="X116" i="33" l="1"/>
  <c r="AI62" i="33"/>
  <c r="AI63" i="33" s="1"/>
  <c r="AT118" i="15"/>
  <c r="S117" i="33"/>
  <c r="W117" i="33" s="1"/>
  <c r="W115" i="20"/>
  <c r="AG64" i="20"/>
  <c r="AG65" i="20" s="1"/>
  <c r="R116" i="22"/>
  <c r="K13" i="25"/>
  <c r="L13" i="25" s="1"/>
  <c r="AB63" i="22"/>
  <c r="U117" i="20"/>
  <c r="V116" i="20"/>
  <c r="D4" i="25"/>
  <c r="E4" i="25" s="1"/>
  <c r="D5" i="25"/>
  <c r="E5" i="25" s="1"/>
  <c r="D6" i="25"/>
  <c r="E6" i="25" s="1"/>
  <c r="D7" i="25"/>
  <c r="E7" i="25" s="1"/>
  <c r="D8" i="25"/>
  <c r="E8" i="25" s="1"/>
  <c r="D9" i="25"/>
  <c r="E9" i="25" s="1"/>
  <c r="D10" i="25"/>
  <c r="E10" i="25" s="1"/>
  <c r="D11" i="25"/>
  <c r="E11" i="25" s="1"/>
  <c r="D12" i="25"/>
  <c r="E12" i="25" s="1"/>
  <c r="X117" i="33" l="1"/>
  <c r="AJ62" i="33"/>
  <c r="AJ63" i="33" s="1"/>
  <c r="S118" i="33"/>
  <c r="W118" i="33" s="1"/>
  <c r="AT119" i="15"/>
  <c r="W116" i="20"/>
  <c r="AH64" i="20"/>
  <c r="AH65" i="20" s="1"/>
  <c r="V117" i="20"/>
  <c r="AI64" i="20" s="1"/>
  <c r="D13" i="25"/>
  <c r="E13" i="25" s="1"/>
  <c r="E17" i="25" s="1"/>
  <c r="R117" i="22"/>
  <c r="K4" i="25"/>
  <c r="K5" i="25"/>
  <c r="L5" i="25" s="1"/>
  <c r="K6" i="25"/>
  <c r="L6" i="25" s="1"/>
  <c r="K7" i="25"/>
  <c r="L7" i="25" s="1"/>
  <c r="K8" i="25"/>
  <c r="L8" i="25" s="1"/>
  <c r="K9" i="25"/>
  <c r="L9" i="25" s="1"/>
  <c r="K10" i="25"/>
  <c r="L10" i="25" s="1"/>
  <c r="K11" i="25"/>
  <c r="L11" i="25" s="1"/>
  <c r="K12" i="25"/>
  <c r="L12" i="25" s="1"/>
  <c r="S116" i="22"/>
  <c r="AD62" i="22"/>
  <c r="U117" i="26"/>
  <c r="X118" i="33" l="1"/>
  <c r="AK62" i="33"/>
  <c r="AK63" i="33" s="1"/>
  <c r="U119" i="26"/>
  <c r="S119" i="33"/>
  <c r="W119" i="33" s="1"/>
  <c r="AT120" i="15"/>
  <c r="W117" i="20"/>
  <c r="W134" i="20" s="1"/>
  <c r="AI65" i="20"/>
  <c r="AN65" i="20" s="1"/>
  <c r="AN64" i="20"/>
  <c r="D15" i="25"/>
  <c r="E15" i="25" s="1"/>
  <c r="L4" i="25"/>
  <c r="L17" i="25" s="1"/>
  <c r="K15" i="25"/>
  <c r="L15" i="25" s="1"/>
  <c r="AD63" i="22"/>
  <c r="S117" i="22"/>
  <c r="S134" i="22" s="1"/>
  <c r="AE62" i="22"/>
  <c r="AE63" i="22" s="1"/>
  <c r="U118" i="26"/>
  <c r="AJ63" i="22" l="1"/>
  <c r="X119" i="33"/>
  <c r="AL62" i="33"/>
  <c r="AL63" i="33" s="1"/>
  <c r="AT121" i="15"/>
  <c r="U120" i="26"/>
  <c r="S120" i="33"/>
  <c r="W120" i="33" s="1"/>
  <c r="L18" i="25"/>
  <c r="E18" i="25"/>
  <c r="AJ62" i="22"/>
  <c r="S121" i="33" l="1"/>
  <c r="W121" i="33" s="1"/>
  <c r="U121" i="26"/>
  <c r="X120" i="33"/>
  <c r="AM62" i="33"/>
  <c r="AM63" i="33" s="1"/>
  <c r="X121" i="33" l="1"/>
  <c r="X122" i="33" s="1"/>
  <c r="AN62" i="33"/>
  <c r="U122" i="26"/>
  <c r="AN63" i="33" l="1"/>
  <c r="AO63" i="33" s="1"/>
  <c r="AO62" i="33"/>
  <c r="U123" i="26"/>
  <c r="U124" i="26" l="1"/>
  <c r="U125" i="26" l="1"/>
  <c r="U126" i="26" l="1"/>
  <c r="U127" i="26" l="1"/>
  <c r="U128" i="26" l="1"/>
  <c r="U129" i="26" l="1"/>
  <c r="U130" i="26" l="1"/>
  <c r="U131" i="26" l="1"/>
  <c r="U132" i="26" l="1"/>
  <c r="U133" i="26" l="1"/>
  <c r="U134" i="26" l="1"/>
  <c r="U135" i="26" l="1"/>
  <c r="U136" i="26" l="1"/>
  <c r="U137" i="26" l="1"/>
  <c r="U138" i="26" l="1"/>
  <c r="U139" i="26" l="1"/>
  <c r="U140" i="26" l="1"/>
  <c r="U141" i="26" l="1"/>
  <c r="U142" i="26" l="1"/>
  <c r="U143" i="26" l="1"/>
  <c r="U144" i="26" l="1"/>
  <c r="U145" i="26" l="1"/>
  <c r="G16" i="31" s="1"/>
  <c r="I16" i="31" s="1"/>
  <c r="J3" i="32" s="1"/>
  <c r="P15" i="31"/>
  <c r="R15" i="31" s="1"/>
  <c r="P16" i="31"/>
  <c r="R16" i="31" s="1"/>
  <c r="G5" i="31"/>
  <c r="I5" i="31" s="1"/>
  <c r="G15" i="31"/>
  <c r="I15" i="31" s="1"/>
  <c r="G6" i="31"/>
  <c r="I6" i="31" s="1"/>
  <c r="G7" i="31"/>
  <c r="I7" i="31" s="1"/>
  <c r="G8" i="31"/>
  <c r="I8" i="31" s="1"/>
  <c r="G9" i="31"/>
  <c r="I9" i="31" s="1"/>
  <c r="G10" i="31"/>
  <c r="I10" i="31" s="1"/>
  <c r="G11" i="31"/>
  <c r="I11" i="31" s="1"/>
  <c r="G12" i="31"/>
  <c r="I12" i="31" s="1"/>
  <c r="G13" i="31"/>
  <c r="I13" i="31" s="1"/>
  <c r="P5" i="31"/>
  <c r="R5" i="31" s="1"/>
  <c r="P6" i="31"/>
  <c r="R6" i="31" s="1"/>
  <c r="P7" i="31"/>
  <c r="R7" i="31" s="1"/>
  <c r="P8" i="31"/>
  <c r="R8" i="31" s="1"/>
  <c r="P9" i="31"/>
  <c r="R9" i="31" s="1"/>
  <c r="P10" i="31"/>
  <c r="R10" i="31" s="1"/>
  <c r="P11" i="31"/>
  <c r="R11" i="31" s="1"/>
  <c r="P12" i="31"/>
  <c r="R12" i="31" s="1"/>
  <c r="P13" i="31"/>
  <c r="R13" i="31" s="1"/>
  <c r="J4" i="32" l="1"/>
  <c r="C13" i="32" s="1"/>
  <c r="E13" i="32" s="1"/>
  <c r="U146" i="26"/>
  <c r="C12" i="32"/>
  <c r="E8" i="32"/>
  <c r="D8" i="32"/>
  <c r="G8" i="32"/>
  <c r="C8" i="32"/>
  <c r="F8" i="32"/>
  <c r="C46" i="32" l="1"/>
  <c r="I8" i="32"/>
  <c r="J8" i="32"/>
  <c r="C17" i="32"/>
  <c r="U147" i="26"/>
  <c r="E12" i="32"/>
  <c r="C45" i="32" l="1"/>
  <c r="E50" i="32"/>
  <c r="E17" i="32"/>
  <c r="U148" i="26"/>
  <c r="C50" i="32" l="1"/>
  <c r="U149" i="26"/>
  <c r="U150" i="26" l="1"/>
  <c r="U151" i="26" l="1"/>
  <c r="U152" i="26" l="1"/>
  <c r="U153" i="26" l="1"/>
  <c r="U154" i="26" l="1"/>
  <c r="U155" i="26" l="1"/>
  <c r="U156" i="26" l="1"/>
  <c r="U157" i="26" l="1"/>
  <c r="U158" i="26" l="1"/>
  <c r="U159" i="26" l="1"/>
  <c r="U160" i="26" l="1"/>
  <c r="U161" i="26" l="1"/>
  <c r="U162" i="26" l="1"/>
  <c r="U163" i="26" l="1"/>
  <c r="U164" i="26" l="1"/>
  <c r="U165" i="26" l="1"/>
  <c r="U166" i="26" l="1"/>
  <c r="U167" i="26" l="1"/>
  <c r="U168" i="26" l="1"/>
  <c r="U169" i="26" l="1"/>
  <c r="U170" i="26" l="1"/>
  <c r="U171" i="26" l="1"/>
  <c r="U172" i="26" l="1"/>
  <c r="U173" i="26" l="1"/>
  <c r="U174" i="26" l="1"/>
  <c r="U175" i="26" l="1"/>
  <c r="U176" i="26" l="1"/>
  <c r="U177" i="26" l="1"/>
  <c r="U178" i="26" l="1"/>
  <c r="U179" i="26" l="1"/>
  <c r="U180" i="26" l="1"/>
  <c r="U181" i="26" l="1"/>
  <c r="U182" i="26" l="1"/>
  <c r="U183" i="26" l="1"/>
  <c r="U184" i="26" l="1"/>
  <c r="U185" i="26" l="1"/>
  <c r="U186" i="26" l="1"/>
  <c r="U187" i="26" l="1"/>
  <c r="U188" i="26" l="1"/>
  <c r="U189" i="26" l="1"/>
  <c r="U190" i="26" l="1"/>
  <c r="U191" i="26" l="1"/>
  <c r="U193" i="26" l="1"/>
  <c r="G14" i="31" s="1"/>
  <c r="I14" i="31" s="1"/>
  <c r="U192" i="26"/>
  <c r="G17" i="31" l="1"/>
  <c r="I17" i="31" s="1"/>
  <c r="K3" i="32" s="1"/>
  <c r="G18" i="31"/>
  <c r="I18" i="31" s="1"/>
  <c r="L3" i="32" s="1"/>
  <c r="H12" i="32" s="1"/>
  <c r="G19" i="31"/>
  <c r="I19" i="31" s="1"/>
  <c r="M3" i="32" s="1"/>
  <c r="I12" i="32" s="1"/>
  <c r="G20" i="31"/>
  <c r="I20" i="31" s="1"/>
  <c r="N3" i="32" s="1"/>
  <c r="J12" i="32" s="1"/>
  <c r="G29" i="32" l="1"/>
  <c r="G12" i="32"/>
  <c r="N8" i="32"/>
  <c r="M8" i="32"/>
  <c r="L8" i="32"/>
  <c r="K8" i="32"/>
  <c r="I17" i="32" l="1"/>
  <c r="H17" i="32"/>
  <c r="J17" i="32"/>
  <c r="G17" i="32"/>
  <c r="N66" i="34" l="1"/>
  <c r="N59" i="34"/>
  <c r="N61" i="34"/>
  <c r="N62" i="34"/>
  <c r="N63" i="34"/>
  <c r="N64" i="34"/>
  <c r="N60" i="34"/>
  <c r="N58" i="34"/>
  <c r="N49" i="34"/>
  <c r="N50" i="34"/>
  <c r="N46" i="34"/>
  <c r="N48" i="34"/>
  <c r="N47" i="34"/>
  <c r="N52" i="34"/>
</calcChain>
</file>

<file path=xl/sharedStrings.xml><?xml version="1.0" encoding="utf-8"?>
<sst xmlns="http://schemas.openxmlformats.org/spreadsheetml/2006/main" count="1294" uniqueCount="285">
  <si>
    <t>Date</t>
  </si>
  <si>
    <t>WholesalekWh</t>
  </si>
  <si>
    <t>ReskWh</t>
  </si>
  <si>
    <t>GSlt50kWh</t>
  </si>
  <si>
    <t>StreetkWh</t>
  </si>
  <si>
    <t>USLkWh</t>
  </si>
  <si>
    <t>Res Cust</t>
  </si>
  <si>
    <t>Street Cust</t>
  </si>
  <si>
    <t>USL Cust</t>
  </si>
  <si>
    <t>GSgt50kWh</t>
  </si>
  <si>
    <t>Year</t>
  </si>
  <si>
    <t>Street_kW</t>
  </si>
  <si>
    <t>GSgt50Cust</t>
  </si>
  <si>
    <t>GSgt50kW</t>
  </si>
  <si>
    <t>ResCDM</t>
  </si>
  <si>
    <t>Res_NoCDM</t>
  </si>
  <si>
    <t>GSlt50kW_CDM</t>
  </si>
  <si>
    <t>GSlt50kW_NoCDM</t>
  </si>
  <si>
    <t>GSgt50kWh_CDM</t>
  </si>
  <si>
    <t>GSgt50kWh_NoCDM</t>
  </si>
  <si>
    <t>Month</t>
  </si>
  <si>
    <t>Avg. Temp</t>
  </si>
  <si>
    <t>HDD22</t>
  </si>
  <si>
    <t>CDD22</t>
  </si>
  <si>
    <t>HDD20</t>
  </si>
  <si>
    <t>CDD20</t>
  </si>
  <si>
    <t>HDD18</t>
  </si>
  <si>
    <t>CDD18</t>
  </si>
  <si>
    <t>HDD16</t>
  </si>
  <si>
    <t>CDD16</t>
  </si>
  <si>
    <t>HDD14</t>
  </si>
  <si>
    <t>CDD14</t>
  </si>
  <si>
    <t>HDD12</t>
  </si>
  <si>
    <t>CDD12</t>
  </si>
  <si>
    <t>HDD10</t>
  </si>
  <si>
    <t>CDD10</t>
  </si>
  <si>
    <t>HDD8</t>
  </si>
  <si>
    <t>CDD8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</si>
  <si>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</si>
  <si>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</si>
  <si>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</si>
  <si>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</si>
  <si>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</si>
  <si>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</si>
  <si>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</si>
  <si>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</si>
  <si>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</si>
  <si>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</si>
  <si>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</si>
  <si>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</si>
  <si>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10-year</t>
  </si>
  <si>
    <t>10 Year Average</t>
  </si>
  <si>
    <t>20 Year Trend (2023)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</si>
  <si>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</si>
  <si>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</si>
  <si>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</si>
  <si>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</si>
  <si>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</si>
  <si>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</si>
  <si>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</si>
  <si>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</si>
  <si>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OntarioGDP</t>
  </si>
  <si>
    <t>OntarioFTEAdj</t>
  </si>
  <si>
    <t>OntarioFTE</t>
  </si>
  <si>
    <t>TD</t>
  </si>
  <si>
    <t>BMO</t>
  </si>
  <si>
    <t>Scotia</t>
  </si>
  <si>
    <t>RBC</t>
  </si>
  <si>
    <t>CIBC</t>
  </si>
  <si>
    <t>Average Used</t>
  </si>
  <si>
    <t>Average</t>
  </si>
  <si>
    <t>GDP</t>
  </si>
  <si>
    <t>FTE</t>
  </si>
  <si>
    <t>Out of Date</t>
  </si>
  <si>
    <t>MonthDays</t>
  </si>
  <si>
    <t>PeakDays</t>
  </si>
  <si>
    <t>Trend</t>
  </si>
  <si>
    <t>Jun</t>
  </si>
  <si>
    <t>Jul</t>
  </si>
  <si>
    <t>Aug</t>
  </si>
  <si>
    <t>Sep</t>
  </si>
  <si>
    <t>Spring</t>
  </si>
  <si>
    <t>Fall</t>
  </si>
  <si>
    <t>Shoulder</t>
  </si>
  <si>
    <t>COVID</t>
  </si>
  <si>
    <t>COVID_AM</t>
  </si>
  <si>
    <t>ResPerCust</t>
  </si>
  <si>
    <t>GSlt50PerCust</t>
  </si>
  <si>
    <t>GSgt50PerCust</t>
  </si>
  <si>
    <t>Residential</t>
  </si>
  <si>
    <t>Percent of Prior Year</t>
  </si>
  <si>
    <t>GS &lt; 50</t>
  </si>
  <si>
    <t>GS &gt; 50</t>
  </si>
  <si>
    <t>USL</t>
  </si>
  <si>
    <t>Customers</t>
  </si>
  <si>
    <t>Devices</t>
  </si>
  <si>
    <t>Street Lights</t>
  </si>
  <si>
    <t>kWh</t>
  </si>
  <si>
    <t>kW</t>
  </si>
  <si>
    <t>Ratio</t>
  </si>
  <si>
    <t>3-Yr MA</t>
  </si>
  <si>
    <t>A</t>
  </si>
  <si>
    <t>B</t>
  </si>
  <si>
    <t>C = B / A</t>
  </si>
  <si>
    <t>kWh Normalized</t>
  </si>
  <si>
    <t>kW Normalized</t>
  </si>
  <si>
    <t>Avg. Ratio</t>
  </si>
  <si>
    <t>Trend Ratio (5-yr)</t>
  </si>
  <si>
    <t>Trend Ratio (3-Yr. MA)</t>
  </si>
  <si>
    <t>D</t>
  </si>
  <si>
    <t>E = D * G</t>
  </si>
  <si>
    <t>F</t>
  </si>
  <si>
    <t>G</t>
  </si>
  <si>
    <t>E = D * F</t>
  </si>
  <si>
    <t>Divergence</t>
  </si>
  <si>
    <t>5-year change</t>
  </si>
  <si>
    <t>10-year change</t>
  </si>
  <si>
    <t>Streetlight</t>
  </si>
  <si>
    <t>Monthly Averages</t>
  </si>
  <si>
    <t>Dependent variable: ReskWh</t>
  </si>
  <si>
    <t>coefficient</t>
  </si>
  <si>
    <t>std. error</t>
  </si>
  <si>
    <t>t-ratio</t>
  </si>
  <si>
    <t>p-value</t>
  </si>
  <si>
    <t>const</t>
  </si>
  <si>
    <t>COVIDHDD16</t>
  </si>
  <si>
    <t>COVIDCDD16</t>
  </si>
  <si>
    <t>ResCust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</si>
  <si>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</si>
  <si>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</si>
  <si>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</si>
  <si>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</si>
  <si>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</si>
  <si>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</si>
  <si>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</si>
  <si>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</si>
  <si>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</si>
  <si>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</si>
  <si>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Predicted kWh</t>
  </si>
  <si>
    <t>Difference</t>
  </si>
  <si>
    <t>Diff %</t>
  </si>
  <si>
    <t>ResPredicted</t>
  </si>
  <si>
    <t>Dependent variable: GSlt50kWh</t>
  </si>
  <si>
    <t>GSltPredcted</t>
  </si>
  <si>
    <t>Dependent variable: GSgt50kWh</t>
  </si>
  <si>
    <t>GSgtPredicted</t>
  </si>
  <si>
    <t>Total</t>
  </si>
  <si>
    <t>Mean Absolute Percentage Error (Annual)</t>
  </si>
  <si>
    <t>Mean Absolute Percentage Error (Monthly)</t>
  </si>
  <si>
    <t>Predicted</t>
  </si>
  <si>
    <t>Error (%)</t>
  </si>
  <si>
    <t>Actual</t>
  </si>
  <si>
    <t>GS &lt; 50 kW</t>
  </si>
  <si>
    <t>GS &gt; 50 kW</t>
  </si>
  <si>
    <t>Normalized</t>
  </si>
  <si>
    <t>Residential kWh</t>
  </si>
  <si>
    <t>Cumulative Persisting CDM</t>
  </si>
  <si>
    <t>Actual No CDM</t>
  </si>
  <si>
    <t>Normal Predicted 
No CDM</t>
  </si>
  <si>
    <t>C = A + B</t>
  </si>
  <si>
    <t>E = B</t>
  </si>
  <si>
    <t>F = D - E</t>
  </si>
  <si>
    <t>GS &lt; 50 kW kWh</t>
  </si>
  <si>
    <t>GS &gt; 50 kW kWh</t>
  </si>
  <si>
    <t>Streetlight kWh</t>
  </si>
  <si>
    <t>Connections</t>
  </si>
  <si>
    <t>USL kWh</t>
  </si>
  <si>
    <t>Normal Forecast</t>
  </si>
  <si>
    <t>2016 Actual</t>
  </si>
  <si>
    <t>2017 Actual</t>
  </si>
  <si>
    <t>2018 Actual</t>
  </si>
  <si>
    <t>2019 Actual</t>
  </si>
  <si>
    <t>Street Light</t>
  </si>
  <si>
    <t>CDM Adjusted</t>
  </si>
  <si>
    <t>CDM Adjustment</t>
  </si>
  <si>
    <t>Customers / Devices</t>
  </si>
  <si>
    <t>2020 Actual</t>
  </si>
  <si>
    <t>2023 Forecast</t>
  </si>
  <si>
    <t>2023 Weather Normal Forecast</t>
  </si>
  <si>
    <t>2023 CDM Adjusted Forecast</t>
  </si>
  <si>
    <t>Average / Connection</t>
  </si>
  <si>
    <t>C = A / B</t>
  </si>
  <si>
    <t>D = C * B</t>
  </si>
  <si>
    <t>GSlt50 Cust</t>
  </si>
  <si>
    <t># Days &lt; 0</t>
  </si>
  <si>
    <t>Collingwood</t>
  </si>
  <si>
    <t>BarrieFTEAdj</t>
  </si>
  <si>
    <t>BarrieFTE</t>
  </si>
  <si>
    <t>F(2, 114)</t>
  </si>
  <si>
    <t>Model 1: Prais-Winsten, using observations 2012:01-2021:09 (T = 117)</t>
  </si>
  <si>
    <t>rho = 0.638948</t>
  </si>
  <si>
    <t>rho = 0.49429</t>
  </si>
  <si>
    <t>rho = 0.63435</t>
  </si>
  <si>
    <t>COVID2020</t>
  </si>
  <si>
    <t>Model 2: Prais-Winsten, using observations 2012:01-2021:09 (T = 117)</t>
  </si>
  <si>
    <t>Dependent variable: GSgt50PerCust</t>
  </si>
  <si>
    <t>Avg. Ratio (excl. 2020)</t>
  </si>
  <si>
    <t>In year energy savings (GWh)</t>
  </si>
  <si>
    <t>Retrofit</t>
  </si>
  <si>
    <t>% of provincial kWh</t>
  </si>
  <si>
    <t>Small Business</t>
  </si>
  <si>
    <t>Energy Performance Program</t>
  </si>
  <si>
    <t>Energy Management</t>
  </si>
  <si>
    <t>Customer Solutions</t>
  </si>
  <si>
    <t>Local Initiatives</t>
  </si>
  <si>
    <t>Energy Affordability Program</t>
  </si>
  <si>
    <t>% of prov. LIM</t>
  </si>
  <si>
    <t>First Nations Program</t>
  </si>
  <si>
    <t xml:space="preserve">Source: </t>
  </si>
  <si>
    <t>2021-2024 Conservation and Demand Management Framework Program Plan, 2021-01-04</t>
  </si>
  <si>
    <t>Province</t>
  </si>
  <si>
    <t>General Service&lt;50 kW</t>
  </si>
  <si>
    <t>General Service &gt;=50 kW</t>
  </si>
  <si>
    <t>Total Distributed kWh</t>
  </si>
  <si>
    <t>5-Year Avg.</t>
  </si>
  <si>
    <t>2016-2020 OEB Yearbooks of Electricity Distributors</t>
  </si>
  <si>
    <t>Low-Income Measure</t>
  </si>
  <si>
    <t>4-Year Average</t>
  </si>
  <si>
    <t>No 2020 Data Available</t>
  </si>
  <si>
    <t>Statistics Canada Census Family Low Income Measure (CFLIM-AT)  Table 11-10-0020-01</t>
  </si>
  <si>
    <t>Number of Census Families in low income</t>
  </si>
  <si>
    <t>Total CDM</t>
  </si>
  <si>
    <t>GS&lt; 50</t>
  </si>
  <si>
    <t>CDM</t>
  </si>
  <si>
    <t>EPCOR</t>
  </si>
  <si>
    <t>EPCOR Share</t>
  </si>
  <si>
    <t>EPCOR % Share</t>
  </si>
  <si>
    <t>2024 Forecast</t>
  </si>
  <si>
    <t>2025 Forecast</t>
  </si>
  <si>
    <t>2026 Forecast</t>
  </si>
  <si>
    <t>2027 Forecast</t>
  </si>
  <si>
    <t>2024 CDM Adjusted Forecast</t>
  </si>
  <si>
    <t>2025 CDM Adjusted Forecast</t>
  </si>
  <si>
    <t>2026 CDM Adjusted Forecast</t>
  </si>
  <si>
    <t>2027 CDM Adjusted Forecast</t>
  </si>
  <si>
    <t>GS&lt;50 kW</t>
  </si>
  <si>
    <t>GS&gt;50 kW</t>
  </si>
  <si>
    <t>Streetlights</t>
  </si>
  <si>
    <t>Unmetered Scattered Load</t>
  </si>
  <si>
    <t>Implementation Year</t>
  </si>
  <si>
    <t>Persistence Year</t>
  </si>
  <si>
    <t>Dependent variable: Res_NoCDM</t>
  </si>
  <si>
    <t>Dependent variable: GSlt50kW_NoCDM</t>
  </si>
  <si>
    <t>Model 3: Prais-Winsten, using observations 2012:01-2021:09 (T = 117)</t>
  </si>
  <si>
    <t>Dependent variable: GSgt50kWh_NoCDM</t>
  </si>
  <si>
    <t>GS&gt; 50 kW</t>
  </si>
  <si>
    <t>kW Savings</t>
  </si>
  <si>
    <t>kWh Savings</t>
  </si>
  <si>
    <t>Cumulative CDM</t>
  </si>
  <si>
    <t>Model 2: Prais-Winsten, using observations 2012:01-2021:12 (T = 120)</t>
  </si>
  <si>
    <t>F(7, 112)</t>
  </si>
  <si>
    <t>D_2012</t>
  </si>
  <si>
    <t>rho = 0.286531</t>
  </si>
  <si>
    <t>*Highlighted cells above revised to remove 1/2 adjustment to 2021</t>
  </si>
  <si>
    <t>Updated from 0.5 adjustment to 1 with 2022 Actuals Update</t>
  </si>
  <si>
    <t>2021 Actual</t>
  </si>
  <si>
    <t>2023 Summary</t>
  </si>
  <si>
    <t>FTE Updates</t>
  </si>
  <si>
    <t xml:space="preserve">2022 FTE data added </t>
  </si>
  <si>
    <t>GDP Updates</t>
  </si>
  <si>
    <t>2021 GDP data added</t>
  </si>
  <si>
    <t xml:space="preserve"> https://www150.statcan.gc.ca/n1/daily-quotidien/230130/dq230130e-eng.htm</t>
  </si>
  <si>
    <t>Statistics Canada update reference:</t>
  </si>
  <si>
    <t>All historical FTE data updated following Statistics Canada's Jan. 2023 Labour Force Survey Revisions</t>
  </si>
  <si>
    <t>2018-2020 GDP updated according to Statistics Canada update (periodic updates of recent data - no updates to 2012-2017 required).</t>
  </si>
  <si>
    <t>Model 1: Prais-Winsten, using observations 2012:01-2022:12 (T = 132)</t>
  </si>
  <si>
    <t>F(7, 124)</t>
  </si>
  <si>
    <t>Model 2: Prais-Winsten, using observations 2012:01-2022:12 (T = 132)</t>
  </si>
  <si>
    <t>F(5, 126)</t>
  </si>
  <si>
    <t>Model 3: Prais-Winsten, using observations 2012:01-2022:12 (T = 132)</t>
  </si>
  <si>
    <t>2022 Actual</t>
  </si>
  <si>
    <t>CDM kW/kWh Ratio</t>
  </si>
  <si>
    <t>All updated input values on this page have blue text.</t>
  </si>
  <si>
    <t>2022/23 Economic Update Summary</t>
  </si>
  <si>
    <t>(CIBC updated but still out of date)</t>
  </si>
  <si>
    <t>Planned 2022 CDM added with 2022 Actuals Update</t>
  </si>
  <si>
    <t>rho = 0.213719</t>
  </si>
  <si>
    <t>rho = 0.569194</t>
  </si>
  <si>
    <t>rho = 0.423694</t>
  </si>
  <si>
    <t>Annual (no Half-Year Adjustment)</t>
  </si>
  <si>
    <t>Cumulative with Half-Year Adjustments</t>
  </si>
  <si>
    <t>Cumulative with Half-Year Adjustments (by rate class)</t>
  </si>
  <si>
    <r>
      <t xml:space="preserve">Economic forecasts updated with latest available bank forecast data (as of </t>
    </r>
    <r>
      <rPr>
        <strike/>
        <sz val="10"/>
        <color theme="3"/>
        <rFont val="Arial"/>
        <family val="2"/>
      </rPr>
      <t>February 17, 2023</t>
    </r>
    <r>
      <rPr>
        <sz val="10"/>
        <color theme="3"/>
        <rFont val="Arial"/>
        <family val="2"/>
      </rPr>
      <t>)</t>
    </r>
  </si>
  <si>
    <t>2021/22 GDP data added</t>
  </si>
  <si>
    <t>July 13,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</si>
</sst>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1">
    <numFmt numFmtId="5" formatCode="&quot;$&quot;#,##0_);\(&quot;$&quot;#,##0\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&quot;$&quot;* #,##0_-;\-&quot;$&quot;* #,##0_-;_-&quot;$&quot;* &quot;-&quot;_-;_-@_-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_(* #,##0_);_(* \(#,##0\);_(* &quot;-&quot;??_);_(@_)"/>
    <numFmt numFmtId="172" formatCode="0.0%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0.0000"/>
    <numFmt numFmtId="180" formatCode="#,##0.0_);\(#,##0.0\)"/>
    <numFmt numFmtId="181" formatCode="&quot;$&quot;_(#,##0.00_);&quot;$&quot;\(#,##0.00\)"/>
    <numFmt numFmtId="182" formatCode="_(&quot;$&quot;* #,##0.00000000000000000_);_(&quot;$&quot;* \(#,##0.00000000000000000\);_(&quot;$&quot;* &quot;-&quot;??_);_(@_)"/>
    <numFmt numFmtId="183" formatCode="_-&quot;£&quot;* #,##0.00_-;\-&quot;£&quot;* #,##0.00_-;_-&quot;£&quot;* &quot;-&quot;??_-;_-@_-"/>
    <numFmt numFmtId="184" formatCode="#,##0.0_)\x;\(#,##0.0\)\x"/>
    <numFmt numFmtId="185" formatCode="_(&quot;$&quot;* #,##0.00000000_);_(&quot;$&quot;* \(#,##0.00000000\);_(&quot;$&quot;* &quot;-&quot;??_);_(@_)"/>
    <numFmt numFmtId="186" formatCode="_(&quot;$&quot;* #,##0.00000000000_);_(&quot;$&quot;* \(#,##0.00000000000\);_(&quot;$&quot;* &quot;-&quot;??_);_(@_)"/>
    <numFmt numFmtId="187" formatCode="_(&quot;$&quot;* #,##0.000000000000_);_(&quot;$&quot;* \(#,##0.000000000000\);_(&quot;$&quot;* &quot;-&quot;??_);_(@_)"/>
    <numFmt numFmtId="188" formatCode="_-&quot;£&quot;* #,##0_-;\-&quot;£&quot;* #,##0_-;_-&quot;£&quot;* &quot;-&quot;_-;_-@_-"/>
    <numFmt numFmtId="189" formatCode="#,##0.0_)_x;\(#,##0.0\)_x"/>
    <numFmt numFmtId="190" formatCode="_(* #,##0.0_);_(* \(#,##0.0\);_(* &quot;-&quot;?_);_(@_)"/>
    <numFmt numFmtId="191" formatCode="#,##0.0_)_x;\(#,##0.0\)_x;0.0_)_x;@_)_x"/>
    <numFmt numFmtId="192" formatCode="_(&quot;$&quot;* #,##0.00000000000000_);_(&quot;$&quot;* \(#,##0.00000000000000\);_(&quot;$&quot;* &quot;-&quot;??_);_(@_)"/>
    <numFmt numFmtId="193" formatCode="0.0_)\%;\(0.0\)\%"/>
    <numFmt numFmtId="194" formatCode="_(&quot;$&quot;* #,##0.000000000000000_);_(&quot;$&quot;* \(#,##0.000000000000000\);_(&quot;$&quot;* &quot;-&quot;??_);_(@_)"/>
    <numFmt numFmtId="195" formatCode="#,##0.0_)_%;\(#,##0.0\)_%"/>
    <numFmt numFmtId="196" formatCode="_(* #,##0.000_);_(* \(#,##0.000\);_(* &quot;-&quot;??_);_(@_)"/>
    <numFmt numFmtId="197" formatCode="#,##0.0_);\(#,##0.0\);0_._0_)"/>
    <numFmt numFmtId="198" formatCode="\¥\ #,##0_);[Red]\(\¥\ #,##0\)"/>
    <numFmt numFmtId="199" formatCode="0.000000"/>
    <numFmt numFmtId="200" formatCode="[&gt;1]&quot;10Q: &quot;0&quot; qtrs&quot;;&quot;10Q: &quot;0&quot; qtr&quot;"/>
    <numFmt numFmtId="201" formatCode="0.0%;[Red]\(0.0%\)"/>
    <numFmt numFmtId="202" formatCode="#,##0.0\ \ \ _);\(#,##0.0\)\ \ "/>
    <numFmt numFmtId="203" formatCode="#,##0.00;[Red]\(#,##0.00\)"/>
    <numFmt numFmtId="204" formatCode="_-* #,##0.00\ _F_-;\-* #,##0.00\ _F_-;_-* &quot;-&quot;??\ _F_-;_-@_-"/>
    <numFmt numFmtId="205" formatCode="m\-d\-yy"/>
    <numFmt numFmtId="206" formatCode="&quot;£&quot;#,##0.00_);[Red]\(&quot;£&quot;#,##0.00\)"/>
    <numFmt numFmtId="207" formatCode="0.0_)"/>
    <numFmt numFmtId="208" formatCode="m/yy"/>
    <numFmt numFmtId="209" formatCode="#,###.0#"/>
    <numFmt numFmtId="210" formatCode="#,###.#"/>
    <numFmt numFmtId="211" formatCode="&quot;$&quot;#,##0.00"/>
    <numFmt numFmtId="212" formatCode="0000\ \-\ 0000"/>
    <numFmt numFmtId="213" formatCode="[Red][&gt;0.0000001]\+#,##0.?#;[Red][&lt;-0.0000001]\-#,##0.?#;[Green]&quot;=  &quot;"/>
    <numFmt numFmtId="214" formatCode="#.#######\x"/>
    <numFmt numFmtId="215" formatCode="0.0"/>
    <numFmt numFmtId="216" formatCode="0.00000E+00"/>
    <numFmt numFmtId="217" formatCode="_(* #,##0.0_);_(* \(#,##0.0\);_(* &quot;-&quot;_);_(@_)"/>
    <numFmt numFmtId="218" formatCode="_-* #,##0.00\ _D_M_-;\-* #,##0.00\ _D_M_-;_-* &quot;-&quot;??\ _D_M_-;_-@_-"/>
    <numFmt numFmtId="219" formatCode="#,##0_%_);\(#,##0\)_%;#,##0_%_);@_%_)"/>
    <numFmt numFmtId="220" formatCode="#,##0.00_%_);\(#,##0.00\)_%;**;@_%_)"/>
    <numFmt numFmtId="221" formatCode="0.000\x"/>
    <numFmt numFmtId="222" formatCode="&quot;$&quot;#,##0.00_);[Red]\(&quot;$&quot;#,##0.00\);&quot;--  &quot;;_(@_)"/>
    <numFmt numFmtId="223" formatCode="_(&quot;$&quot;* #,##0.0_);_(&quot;$&quot;* \(#,##0.0\);_(&quot;$&quot;* &quot;-&quot;_);_(@_)"/>
    <numFmt numFmtId="224" formatCode="_(&quot;$&quot;* #,##0_);_(&quot;$&quot;* \(#,##0\);_(&quot;$&quot;* &quot;-&quot;??_);_(@_)"/>
    <numFmt numFmtId="225" formatCode="&quot;$&quot;#,##0.00_%_);\(&quot;$&quot;#,##0.00\)_%;**;@_%_)"/>
    <numFmt numFmtId="226" formatCode="&quot;$&quot;#,##0.00_%_);\(&quot;$&quot;#,##0.00\)_%;&quot;$&quot;###0.00_%_);@_%_)"/>
    <numFmt numFmtId="227" formatCode="_(\§\ #,##0_)\ ;[Red]\(\§\ #,##0\)\ ;&quot; - &quot;;_(@\ _)"/>
    <numFmt numFmtId="228" formatCode="_(\§\ #,##0.00_);[Red]\(\§\ #,##0.00\);&quot; - &quot;_0_0;_(@_)"/>
    <numFmt numFmtId="229" formatCode="###0.00_)"/>
    <numFmt numFmtId="230" formatCode="m/d/yy_%_)"/>
    <numFmt numFmtId="231" formatCode="mmm\-dd\-yyyy"/>
    <numFmt numFmtId="232" formatCode="mmm\-d\-yyyy"/>
    <numFmt numFmtId="233" formatCode="mmm\-yyyy"/>
    <numFmt numFmtId="234" formatCode="m/d/yy_%_);;**"/>
    <numFmt numFmtId="235" formatCode="#,##0.0_);[Red]\(#,##0.0\)"/>
    <numFmt numFmtId="236" formatCode="_([$€-2]* #,##0.00_);_([$€-2]* \(#,##0.00\);_([$€-2]* &quot;-&quot;??_)"/>
    <numFmt numFmtId="237" formatCode="&quot;$&quot;#,##0.000_);[Red]\(&quot;$&quot;#,##0.000\)"/>
    <numFmt numFmtId="238" formatCode="0.0000000000000"/>
    <numFmt numFmtId="239" formatCode="0_)"/>
    <numFmt numFmtId="240" formatCode="[$-409]d\-mmm\-yy;@"/>
    <numFmt numFmtId="241" formatCode="#,##0.00_);[Red]\(#,##0.00\);\-\-\ \ \ "/>
    <numFmt numFmtId="242" formatCode="General_)"/>
    <numFmt numFmtId="243" formatCode="&quot;&quot;"/>
    <numFmt numFmtId="244" formatCode="#,##0.0\ ;\(#,##0.0\ \)"/>
    <numFmt numFmtId="245" formatCode="0.0%;0.0%;\-\ "/>
    <numFmt numFmtId="246" formatCode="0.0%\ ;\(0.0%\)"/>
    <numFmt numFmtId="247" formatCode="_ * #,##0.00_)\ _$_ ;_ * \(#,##0.00\)\ _$_ ;_ * &quot;-&quot;??_)\ _$_ ;_ @_ "/>
    <numFmt numFmtId="248" formatCode="#,##0.00000\ ;\(#,##0.00000\ \)"/>
    <numFmt numFmtId="249" formatCode="0.000000000000"/>
    <numFmt numFmtId="250" formatCode="_ * #,##0.00_)\ &quot;$&quot;_ ;_ * \(#,##0.00\)\ &quot;$&quot;_ ;_ * &quot;-&quot;??_)\ &quot;$&quot;_ ;_ @_ "/>
    <numFmt numFmtId="251" formatCode="#,##0.0000\ ;\(#,##0.0000\ \)"/>
    <numFmt numFmtId="252" formatCode="0.000%\ ;\(0.000%\)"/>
    <numFmt numFmtId="253" formatCode="#,##0.0\x_)_);\(#,##0.0\x\)_);#,##0.0\x_)_);@_%_)"/>
    <numFmt numFmtId="254" formatCode="_(* #,##0.00000_);_(* \(#,##0.00000\);_(* &quot;-&quot;?_);_(@_)"/>
    <numFmt numFmtId="255" formatCode="#,##0.0_);[Red]\(#,##0.0\);&quot;--  &quot;"/>
    <numFmt numFmtId="256" formatCode="0.00_)"/>
    <numFmt numFmtId="257" formatCode="#,##0.000_);[Red]\(#,##0.000\)"/>
    <numFmt numFmtId="258" formatCode="0_);\(0\)"/>
    <numFmt numFmtId="259" formatCode="[$-1009]d\-mmm\-yy;@"/>
    <numFmt numFmtId="260" formatCode="#,##0.00&quot;x&quot;_);[Red]\(#,##0.00&quot;x&quot;\)"/>
    <numFmt numFmtId="261" formatCode="#,##0_);\(#,##0\);&quot;-  &quot;"/>
    <numFmt numFmtId="262" formatCode="#,##0.0_);\(#,##0.0\);&quot;-  &quot;"/>
    <numFmt numFmtId="263" formatCode="#,##0.0_);\(#,##0.0\);\-_)"/>
    <numFmt numFmtId="264" formatCode="0.00000000"/>
    <numFmt numFmtId="265" formatCode="#,##0.0%_);[Red]\(#,##0.0%\)"/>
    <numFmt numFmtId="266" formatCode="#,##0.00%_);[Red]\(#,##0.00%\)"/>
    <numFmt numFmtId="267" formatCode="0.0%_);\(0.0%\);&quot;-  &quot;"/>
    <numFmt numFmtId="268" formatCode="#,##0.0\%_);\(#,##0.0\%\);#,##0.0\%_);@_%_)"/>
    <numFmt numFmtId="269" formatCode="mm/dd/yy"/>
    <numFmt numFmtId="270" formatCode="0.00\ ;\-0.00\ ;&quot;- &quot;"/>
    <numFmt numFmtId="271" formatCode="#,##0.0000"/>
    <numFmt numFmtId="272" formatCode="#,##0\ ;[Red]\(#,##0\);\ \-\ "/>
    <numFmt numFmtId="273" formatCode="#,##0.00_);\(#,##0.00\);#,##0.00_);@_)"/>
    <numFmt numFmtId="274" formatCode="[White]General"/>
    <numFmt numFmtId="275" formatCode="#,###.##"/>
    <numFmt numFmtId="276" formatCode="&quot;$&quot;#,##0.000000_);[Red]\(&quot;$&quot;#,##0.000000\)"/>
    <numFmt numFmtId="277" formatCode="&quot;Table &quot;0"/>
    <numFmt numFmtId="278" formatCode="_(General_)"/>
    <numFmt numFmtId="279" formatCode="0.00\ "/>
    <numFmt numFmtId="280" formatCode="_-&quot;L.&quot;\ * #,##0.00_-;\-&quot;L.&quot;\ * #,##0.00_-;_-&quot;L.&quot;\ * &quot;-&quot;??_-;_-@_-"/>
    <numFmt numFmtId="281" formatCode="0_%_);\(0\)_%;0_%_);@_%_)"/>
    <numFmt numFmtId="282" formatCode="0,000\x"/>
    <numFmt numFmtId="283" formatCode="yyyy&quot;A&quot;"/>
    <numFmt numFmtId="284" formatCode="_-* #,##0\ _D_M_-;\-* #,##0\ _D_M_-;_-* &quot;-&quot;\ _D_M_-;_-@_-"/>
    <numFmt numFmtId="285" formatCode="&quot;@ &quot;0.00"/>
    <numFmt numFmtId="286" formatCode="&quot;Yes&quot;_%_);&quot;Error&quot;_%_);&quot;No&quot;_%_);&quot;--&quot;_%_)"/>
    <numFmt numFmtId="287" formatCode="_(* #,##0.0000_);_(* \(#,##0.0000\);_(* &quot;-&quot;??_);_(@_)"/>
    <numFmt numFmtId="288" formatCode="_-* #,##0_-;\-* #,##0_-;_-* &quot;-&quot;??_-;_-@_-"/>
    <numFmt numFmtId="289" formatCode="_-* #,##0.000000_-;\-* #,##0.000000_-;_-* &quot;-&quot;??_-;_-@_-"/>
    <numFmt numFmtId="290" formatCode="0.00000"/>
    <numFmt numFmtId="291" formatCode="0.000%"/>
    <numFmt numFmtId="300" formatCode="_(* #,##0.00000_);_(* \(#,##0.00000\);_(* &quot;-&quot;??_);_(@_)"/>
  </numFmts>
  <fonts count="2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0"/>
      <color indexed="20"/>
      <name val="Arial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Arial"/>
      <family val="2"/>
    </font>
    <font>
      <b/>
      <sz val="10"/>
      <color indexed="9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b/>
      <sz val="10"/>
      <name val="Arial Unicode MS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0"/>
      <color indexed="23"/>
      <name val="Arial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0"/>
      <color indexed="17"/>
      <name val="Arial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b/>
      <sz val="15"/>
      <color indexed="56"/>
      <name val="Arial"/>
      <family val="2"/>
    </font>
    <font>
      <sz val="18"/>
      <name val="Helvetica-Black"/>
    </font>
    <font>
      <b/>
      <sz val="13"/>
      <color indexed="56"/>
      <name val="Arial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Arial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9.35"/>
      <color theme="10"/>
      <name val="Calibri"/>
      <family val="2"/>
    </font>
    <font>
      <u/>
      <sz val="10"/>
      <color indexed="12"/>
      <name val="Times New Roman"/>
      <family val="1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0"/>
      <color indexed="52"/>
      <name val="Arial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0"/>
      <color indexed="60"/>
      <name val="Arial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Arial Unicode MS"/>
      <family val="2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0"/>
      <color indexed="63"/>
      <name val="Arial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0"/>
      <color indexed="10"/>
      <name val="Arial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b/>
      <sz val="11"/>
      <name val="Arial"/>
      <family val="2"/>
    </font>
    <font>
      <sz val="10"/>
      <color rgb="FFFF0000"/>
      <name val="Arial"/>
      <family val="2"/>
    </font>
    <font>
      <i/>
      <sz val="10"/>
      <color rgb="FFC00000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5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Times New Roman"/>
      <family val="1"/>
    </font>
    <font>
      <strike/>
      <sz val="10"/>
      <color theme="3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lightGray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786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50" borderId="0" applyNumberFormat="0" applyBorder="0" applyAlignment="0" applyProtection="0"/>
    <xf numFmtId="0" fontId="31" fillId="34" borderId="0" applyNumberFormat="0" applyBorder="0" applyAlignment="0" applyProtection="0"/>
    <xf numFmtId="0" fontId="32" fillId="51" borderId="10" applyNumberFormat="0" applyAlignment="0" applyProtection="0"/>
    <xf numFmtId="0" fontId="33" fillId="52" borderId="11" applyNumberFormat="0" applyAlignment="0" applyProtection="0"/>
    <xf numFmtId="16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9" fillId="38" borderId="10" applyNumberFormat="0" applyAlignment="0" applyProtection="0"/>
    <xf numFmtId="0" fontId="40" fillId="0" borderId="15" applyNumberFormat="0" applyFill="0" applyAlignment="0" applyProtection="0"/>
    <xf numFmtId="0" fontId="41" fillId="53" borderId="0" applyNumberFormat="0" applyBorder="0" applyAlignment="0" applyProtection="0"/>
    <xf numFmtId="0" fontId="6" fillId="54" borderId="16" applyNumberFormat="0" applyFont="0" applyAlignment="0" applyProtection="0"/>
    <xf numFmtId="0" fontId="42" fillId="51" borderId="17" applyNumberFormat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1" fillId="0" borderId="1" applyNumberFormat="0" applyFill="0" applyAlignment="0" applyProtection="0"/>
    <xf numFmtId="0" fontId="5" fillId="0" borderId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5" fillId="32" borderId="0" applyNumberFormat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3" fontId="6" fillId="0" borderId="0"/>
    <xf numFmtId="174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5" fontId="6" fillId="0" borderId="0"/>
    <xf numFmtId="176" fontId="6" fillId="0" borderId="0"/>
    <xf numFmtId="175" fontId="6" fillId="0" borderId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38" fontId="27" fillId="55" borderId="0" applyNumberFormat="0" applyBorder="0" applyAlignment="0" applyProtection="0"/>
    <xf numFmtId="10" fontId="27" fillId="56" borderId="19" applyNumberFormat="0" applyBorder="0" applyAlignment="0" applyProtection="0"/>
    <xf numFmtId="177" fontId="6" fillId="0" borderId="0"/>
    <xf numFmtId="171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8" fontId="6" fillId="0" borderId="0"/>
    <xf numFmtId="10" fontId="6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4" fillId="0" borderId="0"/>
    <xf numFmtId="9" fontId="47" fillId="0" borderId="0">
      <alignment horizontal="right"/>
    </xf>
    <xf numFmtId="0" fontId="6" fillId="0" borderId="0"/>
    <xf numFmtId="164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6" fillId="57" borderId="10" applyNumberFormat="0">
      <alignment horizontal="centerContinuous" vertical="center" wrapText="1"/>
    </xf>
    <xf numFmtId="0" fontId="6" fillId="57" borderId="10" applyNumberFormat="0">
      <alignment horizontal="centerContinuous" vertical="center" wrapText="1"/>
    </xf>
    <xf numFmtId="0" fontId="6" fillId="58" borderId="10" applyNumberFormat="0">
      <alignment horizontal="left" vertical="center"/>
    </xf>
    <xf numFmtId="0" fontId="6" fillId="58" borderId="10" applyNumberFormat="0">
      <alignment horizontal="left" vertical="center"/>
    </xf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50" fillId="0" borderId="0"/>
    <xf numFmtId="0" fontId="51" fillId="0" borderId="0" applyFont="0" applyFill="0" applyBorder="0" applyAlignment="0" applyProtection="0"/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50" fillId="0" borderId="0"/>
    <xf numFmtId="0" fontId="6" fillId="0" borderId="0">
      <alignment vertical="top"/>
    </xf>
    <xf numFmtId="9" fontId="51" fillId="0" borderId="0">
      <alignment horizontal="right"/>
    </xf>
    <xf numFmtId="0" fontId="52" fillId="0" borderId="0" applyNumberFormat="0" applyFill="0">
      <alignment horizontal="left" vertical="center" wrapText="1"/>
    </xf>
    <xf numFmtId="184" fontId="6" fillId="0" borderId="0" applyFont="0" applyFill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Protection="0">
      <alignment horizontal="right"/>
    </xf>
    <xf numFmtId="19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9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54" fillId="0" borderId="0"/>
    <xf numFmtId="199" fontId="52" fillId="0" borderId="0" applyNumberFormat="0" applyFill="0">
      <alignment horizontal="left" vertical="center" wrapText="1"/>
    </xf>
    <xf numFmtId="0" fontId="52" fillId="59" borderId="0" applyFont="0" applyFill="0" applyProtection="0"/>
    <xf numFmtId="180" fontId="6" fillId="0" borderId="0"/>
    <xf numFmtId="200" fontId="55" fillId="0" borderId="0" applyFill="0" applyBorder="0" applyAlignment="0" applyProtection="0">
      <alignment horizontal="right"/>
    </xf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3" borderId="0" applyNumberFormat="0" applyBorder="0" applyAlignment="0" applyProtection="0"/>
    <xf numFmtId="0" fontId="4" fillId="10" borderId="0" applyNumberFormat="0" applyBorder="0" applyAlignment="0" applyProtection="0"/>
    <xf numFmtId="0" fontId="54" fillId="33" borderId="0" applyNumberFormat="0" applyBorder="0" applyAlignment="0" applyProtection="0"/>
    <xf numFmtId="0" fontId="56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6" fillId="10" borderId="0" applyNumberFormat="0" applyBorder="0" applyAlignment="0" applyProtection="0"/>
    <xf numFmtId="0" fontId="4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7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9" fillId="34" borderId="0" applyNumberFormat="0" applyBorder="0" applyAlignment="0" applyProtection="0"/>
    <xf numFmtId="0" fontId="4" fillId="14" borderId="0" applyNumberFormat="0" applyBorder="0" applyAlignment="0" applyProtection="0"/>
    <xf numFmtId="0" fontId="54" fillId="34" borderId="0" applyNumberFormat="0" applyBorder="0" applyAlignment="0" applyProtection="0"/>
    <xf numFmtId="0" fontId="56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6" fillId="14" borderId="0" applyNumberFormat="0" applyBorder="0" applyAlignment="0" applyProtection="0"/>
    <xf numFmtId="0" fontId="4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9" fillId="35" borderId="0" applyNumberFormat="0" applyBorder="0" applyAlignment="0" applyProtection="0"/>
    <xf numFmtId="0" fontId="4" fillId="18" borderId="0" applyNumberFormat="0" applyBorder="0" applyAlignment="0" applyProtection="0"/>
    <xf numFmtId="0" fontId="54" fillId="35" borderId="0" applyNumberFormat="0" applyBorder="0" applyAlignment="0" applyProtection="0"/>
    <xf numFmtId="0" fontId="56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9" fillId="36" borderId="0" applyNumberFormat="0" applyBorder="0" applyAlignment="0" applyProtection="0"/>
    <xf numFmtId="0" fontId="4" fillId="22" borderId="0" applyNumberFormat="0" applyBorder="0" applyAlignment="0" applyProtection="0"/>
    <xf numFmtId="0" fontId="54" fillId="36" borderId="0" applyNumberFormat="0" applyBorder="0" applyAlignment="0" applyProtection="0"/>
    <xf numFmtId="0" fontId="56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56" fillId="22" borderId="0" applyNumberFormat="0" applyBorder="0" applyAlignment="0" applyProtection="0"/>
    <xf numFmtId="0" fontId="4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7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9" fillId="37" borderId="0" applyNumberFormat="0" applyBorder="0" applyAlignment="0" applyProtection="0"/>
    <xf numFmtId="0" fontId="4" fillId="26" borderId="0" applyNumberFormat="0" applyBorder="0" applyAlignment="0" applyProtection="0"/>
    <xf numFmtId="0" fontId="54" fillId="37" borderId="0" applyNumberFormat="0" applyBorder="0" applyAlignment="0" applyProtection="0"/>
    <xf numFmtId="0" fontId="56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6" fillId="26" borderId="0" applyNumberFormat="0" applyBorder="0" applyAlignment="0" applyProtection="0"/>
    <xf numFmtId="0" fontId="4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7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9" fillId="38" borderId="0" applyNumberFormat="0" applyBorder="0" applyAlignment="0" applyProtection="0"/>
    <xf numFmtId="0" fontId="4" fillId="30" borderId="0" applyNumberFormat="0" applyBorder="0" applyAlignment="0" applyProtection="0"/>
    <xf numFmtId="0" fontId="54" fillId="38" borderId="0" applyNumberFormat="0" applyBorder="0" applyAlignment="0" applyProtection="0"/>
    <xf numFmtId="0" fontId="56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6" fillId="30" borderId="0" applyNumberFormat="0" applyBorder="0" applyAlignment="0" applyProtection="0"/>
    <xf numFmtId="0" fontId="4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7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39" borderId="0" applyNumberFormat="0" applyBorder="0" applyAlignment="0" applyProtection="0"/>
    <xf numFmtId="0" fontId="4" fillId="11" borderId="0" applyNumberFormat="0" applyBorder="0" applyAlignment="0" applyProtection="0"/>
    <xf numFmtId="0" fontId="54" fillId="39" borderId="0" applyNumberFormat="0" applyBorder="0" applyAlignment="0" applyProtection="0"/>
    <xf numFmtId="0" fontId="56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6" fillId="11" borderId="0" applyNumberFormat="0" applyBorder="0" applyAlignment="0" applyProtection="0"/>
    <xf numFmtId="0" fontId="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7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9" fillId="40" borderId="0" applyNumberFormat="0" applyBorder="0" applyAlignment="0" applyProtection="0"/>
    <xf numFmtId="0" fontId="4" fillId="15" borderId="0" applyNumberFormat="0" applyBorder="0" applyAlignment="0" applyProtection="0"/>
    <xf numFmtId="0" fontId="54" fillId="40" borderId="0" applyNumberFormat="0" applyBorder="0" applyAlignment="0" applyProtection="0"/>
    <xf numFmtId="0" fontId="56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6" fillId="15" borderId="0" applyNumberFormat="0" applyBorder="0" applyAlignment="0" applyProtection="0"/>
    <xf numFmtId="0" fontId="4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9" fillId="41" borderId="0" applyNumberFormat="0" applyBorder="0" applyAlignment="0" applyProtection="0"/>
    <xf numFmtId="0" fontId="4" fillId="19" borderId="0" applyNumberFormat="0" applyBorder="0" applyAlignment="0" applyProtection="0"/>
    <xf numFmtId="0" fontId="54" fillId="41" borderId="0" applyNumberFormat="0" applyBorder="0" applyAlignment="0" applyProtection="0"/>
    <xf numFmtId="0" fontId="56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6" fillId="19" borderId="0" applyNumberFormat="0" applyBorder="0" applyAlignment="0" applyProtection="0"/>
    <xf numFmtId="0" fontId="4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7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9" fillId="36" borderId="0" applyNumberFormat="0" applyBorder="0" applyAlignment="0" applyProtection="0"/>
    <xf numFmtId="0" fontId="4" fillId="23" borderId="0" applyNumberFormat="0" applyBorder="0" applyAlignment="0" applyProtection="0"/>
    <xf numFmtId="0" fontId="54" fillId="36" borderId="0" applyNumberFormat="0" applyBorder="0" applyAlignment="0" applyProtection="0"/>
    <xf numFmtId="0" fontId="56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56" fillId="23" borderId="0" applyNumberFormat="0" applyBorder="0" applyAlignment="0" applyProtection="0"/>
    <xf numFmtId="0" fontId="4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9" fillId="39" borderId="0" applyNumberFormat="0" applyBorder="0" applyAlignment="0" applyProtection="0"/>
    <xf numFmtId="0" fontId="4" fillId="27" borderId="0" applyNumberFormat="0" applyBorder="0" applyAlignment="0" applyProtection="0"/>
    <xf numFmtId="0" fontId="54" fillId="39" borderId="0" applyNumberFormat="0" applyBorder="0" applyAlignment="0" applyProtection="0"/>
    <xf numFmtId="0" fontId="56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56" fillId="27" borderId="0" applyNumberFormat="0" applyBorder="0" applyAlignment="0" applyProtection="0"/>
    <xf numFmtId="0" fontId="4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29" fillId="42" borderId="0" applyNumberFormat="0" applyBorder="0" applyAlignment="0" applyProtection="0"/>
    <xf numFmtId="0" fontId="4" fillId="31" borderId="0" applyNumberFormat="0" applyBorder="0" applyAlignment="0" applyProtection="0"/>
    <xf numFmtId="0" fontId="54" fillId="42" borderId="0" applyNumberFormat="0" applyBorder="0" applyAlignment="0" applyProtection="0"/>
    <xf numFmtId="0" fontId="56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6" fillId="31" borderId="0" applyNumberFormat="0" applyBorder="0" applyAlignment="0" applyProtection="0"/>
    <xf numFmtId="0" fontId="4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7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58" fillId="43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25" fillId="12" borderId="0" applyNumberFormat="0" applyBorder="0" applyAlignment="0" applyProtection="0"/>
    <xf numFmtId="0" fontId="30" fillId="40" borderId="0" applyNumberFormat="0" applyBorder="0" applyAlignment="0" applyProtection="0"/>
    <xf numFmtId="0" fontId="58" fillId="40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25" fillId="16" borderId="0" applyNumberFormat="0" applyBorder="0" applyAlignment="0" applyProtection="0"/>
    <xf numFmtId="0" fontId="30" fillId="41" borderId="0" applyNumberFormat="0" applyBorder="0" applyAlignment="0" applyProtection="0"/>
    <xf numFmtId="0" fontId="58" fillId="41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25" fillId="20" borderId="0" applyNumberFormat="0" applyBorder="0" applyAlignment="0" applyProtection="0"/>
    <xf numFmtId="0" fontId="30" fillId="44" borderId="0" applyNumberFormat="0" applyBorder="0" applyAlignment="0" applyProtection="0"/>
    <xf numFmtId="0" fontId="58" fillId="4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25" fillId="24" borderId="0" applyNumberFormat="0" applyBorder="0" applyAlignment="0" applyProtection="0"/>
    <xf numFmtId="0" fontId="30" fillId="45" borderId="0" applyNumberFormat="0" applyBorder="0" applyAlignment="0" applyProtection="0"/>
    <xf numFmtId="0" fontId="58" fillId="45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25" fillId="28" borderId="0" applyNumberFormat="0" applyBorder="0" applyAlignment="0" applyProtection="0"/>
    <xf numFmtId="0" fontId="30" fillId="46" borderId="0" applyNumberFormat="0" applyBorder="0" applyAlignment="0" applyProtection="0"/>
    <xf numFmtId="0" fontId="58" fillId="46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25" fillId="32" borderId="0" applyNumberFormat="0" applyBorder="0" applyAlignment="0" applyProtection="0"/>
    <xf numFmtId="201" fontId="6" fillId="0" borderId="25">
      <alignment horizontal="right"/>
    </xf>
    <xf numFmtId="0" fontId="30" fillId="47" borderId="0" applyNumberFormat="0" applyBorder="0" applyAlignment="0" applyProtection="0"/>
    <xf numFmtId="0" fontId="58" fillId="47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25" fillId="9" borderId="0" applyNumberFormat="0" applyBorder="0" applyAlignment="0" applyProtection="0"/>
    <xf numFmtId="0" fontId="30" fillId="48" borderId="0" applyNumberFormat="0" applyBorder="0" applyAlignment="0" applyProtection="0"/>
    <xf numFmtId="0" fontId="58" fillId="48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25" fillId="13" borderId="0" applyNumberFormat="0" applyBorder="0" applyAlignment="0" applyProtection="0"/>
    <xf numFmtId="0" fontId="30" fillId="49" borderId="0" applyNumberFormat="0" applyBorder="0" applyAlignment="0" applyProtection="0"/>
    <xf numFmtId="0" fontId="58" fillId="49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25" fillId="17" borderId="0" applyNumberFormat="0" applyBorder="0" applyAlignment="0" applyProtection="0"/>
    <xf numFmtId="0" fontId="30" fillId="44" borderId="0" applyNumberFormat="0" applyBorder="0" applyAlignment="0" applyProtection="0"/>
    <xf numFmtId="0" fontId="58" fillId="44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25" fillId="21" borderId="0" applyNumberFormat="0" applyBorder="0" applyAlignment="0" applyProtection="0"/>
    <xf numFmtId="0" fontId="30" fillId="45" borderId="0" applyNumberFormat="0" applyBorder="0" applyAlignment="0" applyProtection="0"/>
    <xf numFmtId="0" fontId="58" fillId="4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25" fillId="25" borderId="0" applyNumberFormat="0" applyBorder="0" applyAlignment="0" applyProtection="0"/>
    <xf numFmtId="0" fontId="30" fillId="50" borderId="0" applyNumberFormat="0" applyBorder="0" applyAlignment="0" applyProtection="0"/>
    <xf numFmtId="0" fontId="58" fillId="50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25" fillId="29" borderId="0" applyNumberFormat="0" applyBorder="0" applyAlignment="0" applyProtection="0"/>
    <xf numFmtId="167" fontId="60" fillId="0" borderId="0" applyFont="0"/>
    <xf numFmtId="167" fontId="60" fillId="0" borderId="0" applyFont="0"/>
    <xf numFmtId="167" fontId="60" fillId="0" borderId="26" applyFont="0"/>
    <xf numFmtId="167" fontId="60" fillId="0" borderId="26" applyFont="0"/>
    <xf numFmtId="168" fontId="60" fillId="0" borderId="0" applyFont="0"/>
    <xf numFmtId="168" fontId="60" fillId="0" borderId="0" applyFont="0"/>
    <xf numFmtId="202" fontId="61" fillId="0" borderId="25">
      <alignment horizontal="right"/>
    </xf>
    <xf numFmtId="202" fontId="61" fillId="0" borderId="25" applyFill="0">
      <alignment horizontal="right"/>
    </xf>
    <xf numFmtId="203" fontId="6" fillId="0" borderId="25">
      <alignment horizontal="right"/>
    </xf>
    <xf numFmtId="3" fontId="6" fillId="0" borderId="25" applyFill="0">
      <alignment horizontal="right"/>
    </xf>
    <xf numFmtId="204" fontId="61" fillId="0" borderId="25" applyFill="0">
      <alignment horizontal="right"/>
    </xf>
    <xf numFmtId="3" fontId="62" fillId="0" borderId="25" applyFill="0">
      <alignment horizontal="right"/>
    </xf>
    <xf numFmtId="205" fontId="7" fillId="60" borderId="27">
      <alignment horizontal="center" vertical="center"/>
    </xf>
    <xf numFmtId="0" fontId="6" fillId="0" borderId="0"/>
    <xf numFmtId="180" fontId="63" fillId="0" borderId="0"/>
    <xf numFmtId="0" fontId="6" fillId="0" borderId="0"/>
    <xf numFmtId="206" fontId="6" fillId="0" borderId="25">
      <alignment horizontal="right"/>
      <protection locked="0"/>
    </xf>
    <xf numFmtId="165" fontId="61" fillId="0" borderId="25" applyNumberFormat="0" applyFont="0" applyBorder="0" applyProtection="0">
      <alignment horizontal="right"/>
    </xf>
    <xf numFmtId="165" fontId="61" fillId="0" borderId="25" applyNumberFormat="0" applyFont="0" applyBorder="0" applyProtection="0">
      <alignment horizontal="right"/>
    </xf>
    <xf numFmtId="207" fontId="64" fillId="61" borderId="28"/>
    <xf numFmtId="207" fontId="64" fillId="61" borderId="28"/>
    <xf numFmtId="207" fontId="64" fillId="61" borderId="28"/>
    <xf numFmtId="0" fontId="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45" fillId="0" borderId="0" applyNumberFormat="0" applyFill="0" applyBorder="0" applyAlignment="0" applyProtection="0"/>
    <xf numFmtId="0" fontId="31" fillId="34" borderId="0" applyNumberFormat="0" applyBorder="0" applyAlignment="0" applyProtection="0"/>
    <xf numFmtId="0" fontId="67" fillId="34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15" fillId="3" borderId="0" applyNumberFormat="0" applyBorder="0" applyAlignment="0" applyProtection="0"/>
    <xf numFmtId="1" fontId="69" fillId="62" borderId="22" applyNumberFormat="0" applyBorder="0" applyAlignment="0">
      <alignment horizontal="center" vertical="top" wrapText="1"/>
      <protection hidden="1"/>
    </xf>
    <xf numFmtId="0" fontId="70" fillId="56" borderId="0"/>
    <xf numFmtId="0" fontId="71" fillId="0" borderId="0" applyAlignment="0"/>
    <xf numFmtId="0" fontId="72" fillId="0" borderId="24" applyNumberFormat="0" applyFill="0" applyAlignment="0" applyProtection="0"/>
    <xf numFmtId="0" fontId="62" fillId="0" borderId="21" applyNumberFormat="0" applyFont="0" applyFill="0" applyAlignment="0" applyProtection="0"/>
    <xf numFmtId="0" fontId="73" fillId="0" borderId="29" applyNumberFormat="0" applyFont="0" applyFill="0" applyAlignment="0" applyProtection="0">
      <alignment horizontal="centerContinuous"/>
    </xf>
    <xf numFmtId="0" fontId="48" fillId="0" borderId="24" applyNumberFormat="0" applyFont="0" applyFill="0" applyAlignment="0" applyProtection="0"/>
    <xf numFmtId="0" fontId="48" fillId="0" borderId="22" applyNumberFormat="0" applyFont="0" applyFill="0" applyAlignment="0" applyProtection="0"/>
    <xf numFmtId="0" fontId="48" fillId="0" borderId="20" applyNumberFormat="0" applyFont="0" applyFill="0" applyAlignment="0" applyProtection="0"/>
    <xf numFmtId="0" fontId="48" fillId="0" borderId="30" applyNumberFormat="0" applyFont="0" applyFill="0" applyAlignment="0" applyProtection="0"/>
    <xf numFmtId="0" fontId="48" fillId="0" borderId="30" applyNumberFormat="0" applyFont="0" applyFill="0" applyAlignment="0" applyProtection="0"/>
    <xf numFmtId="208" fontId="6" fillId="0" borderId="0" applyFont="0" applyFill="0" applyBorder="0" applyAlignment="0" applyProtection="0"/>
    <xf numFmtId="0" fontId="8" fillId="0" borderId="0">
      <alignment horizontal="right"/>
    </xf>
    <xf numFmtId="0" fontId="53" fillId="0" borderId="0" applyFont="0" applyFill="0" applyBorder="0" applyAlignment="0" applyProtection="0"/>
    <xf numFmtId="209" fontId="8" fillId="0" borderId="0" applyFill="0" applyBorder="0" applyAlignment="0"/>
    <xf numFmtId="210" fontId="8" fillId="0" borderId="0" applyFill="0" applyBorder="0" applyAlignment="0"/>
    <xf numFmtId="211" fontId="8" fillId="0" borderId="0" applyFill="0" applyBorder="0" applyAlignment="0"/>
    <xf numFmtId="212" fontId="8" fillId="0" borderId="0" applyFill="0" applyBorder="0" applyAlignment="0"/>
    <xf numFmtId="211" fontId="6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4" fillId="51" borderId="10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75" fillId="6" borderId="4" applyNumberFormat="0" applyAlignment="0" applyProtection="0"/>
    <xf numFmtId="0" fontId="32" fillId="51" borderId="10" applyNumberFormat="0" applyAlignment="0" applyProtection="0"/>
    <xf numFmtId="0" fontId="75" fillId="6" borderId="4" applyNumberFormat="0" applyAlignment="0" applyProtection="0"/>
    <xf numFmtId="0" fontId="75" fillId="6" borderId="4" applyNumberFormat="0" applyAlignment="0" applyProtection="0"/>
    <xf numFmtId="0" fontId="75" fillId="6" borderId="4" applyNumberFormat="0" applyAlignment="0" applyProtection="0"/>
    <xf numFmtId="0" fontId="19" fillId="6" borderId="4" applyNumberFormat="0" applyAlignment="0" applyProtection="0"/>
    <xf numFmtId="180" fontId="62" fillId="63" borderId="0" applyNumberFormat="0" applyFont="0" applyBorder="0" applyAlignment="0">
      <alignment horizontal="left"/>
    </xf>
    <xf numFmtId="0" fontId="40" fillId="0" borderId="15" applyNumberFormat="0" applyFill="0" applyAlignment="0" applyProtection="0"/>
    <xf numFmtId="213" fontId="6" fillId="0" borderId="0" applyFont="0" applyFill="0" applyBorder="0" applyProtection="0">
      <alignment horizontal="center" vertical="center"/>
    </xf>
    <xf numFmtId="0" fontId="33" fillId="52" borderId="11" applyNumberFormat="0" applyAlignment="0" applyProtection="0"/>
    <xf numFmtId="0" fontId="76" fillId="52" borderId="11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77" fillId="7" borderId="7" applyNumberFormat="0" applyAlignment="0" applyProtection="0"/>
    <xf numFmtId="0" fontId="21" fillId="7" borderId="7" applyNumberFormat="0" applyAlignment="0" applyProtection="0"/>
    <xf numFmtId="214" fontId="6" fillId="0" borderId="0" applyNumberFormat="0" applyFont="0" applyFill="0" applyAlignment="0" applyProtection="0"/>
    <xf numFmtId="0" fontId="72" fillId="0" borderId="24" applyNumberFormat="0" applyFill="0" applyProtection="0">
      <alignment horizontal="left" vertical="center"/>
    </xf>
    <xf numFmtId="0" fontId="78" fillId="0" borderId="0">
      <alignment horizontal="center" wrapText="1"/>
      <protection hidden="1"/>
    </xf>
    <xf numFmtId="0" fontId="79" fillId="0" borderId="0">
      <alignment horizontal="right"/>
    </xf>
    <xf numFmtId="215" fontId="55" fillId="0" borderId="0" applyBorder="0">
      <alignment horizontal="right"/>
    </xf>
    <xf numFmtId="215" fontId="55" fillId="0" borderId="21" applyAlignment="0">
      <alignment horizontal="right"/>
    </xf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216" fontId="8" fillId="0" borderId="0"/>
    <xf numFmtId="168" fontId="80" fillId="0" borderId="0" applyFont="0" applyBorder="0">
      <alignment horizontal="right"/>
    </xf>
    <xf numFmtId="168" fontId="80" fillId="0" borderId="0" applyFont="0" applyBorder="0">
      <alignment horizontal="right"/>
    </xf>
    <xf numFmtId="209" fontId="8" fillId="0" borderId="0" applyFont="0" applyFill="0" applyBorder="0" applyAlignment="0" applyProtection="0"/>
    <xf numFmtId="217" fontId="6" fillId="0" borderId="0" applyFont="0"/>
    <xf numFmtId="0" fontId="81" fillId="0" borderId="0" applyFont="0" applyFill="0" applyBorder="0" applyProtection="0">
      <alignment horizontal="right"/>
    </xf>
    <xf numFmtId="0" fontId="81" fillId="0" borderId="0" applyFont="0" applyFill="0" applyBorder="0" applyProtection="0">
      <alignment horizontal="right"/>
    </xf>
    <xf numFmtId="179" fontId="6" fillId="0" borderId="0" applyFont="0" applyFill="0" applyBorder="0" applyAlignment="0" applyProtection="0">
      <alignment horizontal="right"/>
    </xf>
    <xf numFmtId="218" fontId="6" fillId="0" borderId="0" applyFont="0" applyFill="0" applyBorder="0" applyAlignment="0" applyProtection="0"/>
    <xf numFmtId="219" fontId="82" fillId="0" borderId="0" applyFont="0" applyFill="0" applyBorder="0" applyAlignment="0" applyProtection="0">
      <alignment horizontal="right"/>
    </xf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4" fillId="0" borderId="0" applyFont="0" applyFill="0" applyBorder="0" applyAlignment="0" applyProtection="0"/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20" fontId="8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7" fillId="0" borderId="0" applyFont="0" applyFill="0" applyBorder="0" applyAlignment="0" applyProtection="0"/>
    <xf numFmtId="3" fontId="89" fillId="0" borderId="0" applyFont="0" applyFill="0" applyBorder="0" applyAlignment="0" applyProtection="0"/>
    <xf numFmtId="180" fontId="90" fillId="0" borderId="0"/>
    <xf numFmtId="0" fontId="91" fillId="0" borderId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6" fillId="54" borderId="16" applyNumberFormat="0" applyFont="0" applyAlignment="0" applyProtection="0"/>
    <xf numFmtId="0" fontId="92" fillId="64" borderId="0">
      <alignment horizontal="center" vertical="center" wrapText="1"/>
    </xf>
    <xf numFmtId="221" fontId="6" fillId="0" borderId="0" applyFill="0" applyBorder="0">
      <alignment horizontal="right"/>
      <protection locked="0"/>
    </xf>
    <xf numFmtId="222" fontId="27" fillId="0" borderId="31" applyFont="0" applyFill="0" applyBorder="0" applyAlignment="0" applyProtection="0"/>
    <xf numFmtId="210" fontId="8" fillId="0" borderId="0" applyFont="0" applyFill="0" applyBorder="0" applyAlignment="0" applyProtection="0"/>
    <xf numFmtId="223" fontId="93" fillId="0" borderId="0">
      <alignment horizontal="right"/>
    </xf>
    <xf numFmtId="166" fontId="94" fillId="0" borderId="32">
      <protection locked="0"/>
    </xf>
    <xf numFmtId="166" fontId="94" fillId="0" borderId="32">
      <protection locked="0"/>
    </xf>
    <xf numFmtId="166" fontId="94" fillId="0" borderId="32">
      <protection locked="0"/>
    </xf>
    <xf numFmtId="0" fontId="81" fillId="0" borderId="0" applyFont="0" applyFill="0" applyBorder="0" applyProtection="0">
      <alignment horizontal="right"/>
    </xf>
    <xf numFmtId="189" fontId="6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169" fontId="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>
      <alignment horizontal="right"/>
    </xf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25" fontId="9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26" fontId="8" fillId="0" borderId="0" applyFont="0" applyFill="0" applyBorder="0" applyProtection="0">
      <alignment horizontal="right"/>
    </xf>
    <xf numFmtId="227" fontId="61" fillId="0" borderId="0" applyFont="0" applyFill="0" applyBorder="0" applyAlignment="0" applyProtection="0">
      <alignment vertical="center"/>
    </xf>
    <xf numFmtId="228" fontId="61" fillId="0" borderId="0" applyFont="0" applyFill="0" applyBorder="0" applyAlignment="0" applyProtection="0">
      <alignment vertical="center"/>
    </xf>
    <xf numFmtId="0" fontId="78" fillId="0" borderId="0" applyFont="0" applyFill="0" applyBorder="0" applyAlignment="0">
      <protection locked="0"/>
    </xf>
    <xf numFmtId="0" fontId="53" fillId="0" borderId="0" applyFont="0" applyFill="0" applyBorder="0" applyAlignment="0" applyProtection="0"/>
    <xf numFmtId="229" fontId="96" fillId="0" borderId="33" applyNumberFormat="0" applyFill="0">
      <alignment horizontal="right"/>
    </xf>
    <xf numFmtId="229" fontId="96" fillId="0" borderId="33" applyNumberFormat="0" applyFill="0">
      <alignment horizontal="right"/>
    </xf>
    <xf numFmtId="1" fontId="97" fillId="0" borderId="0"/>
    <xf numFmtId="230" fontId="62" fillId="0" borderId="0" applyFont="0" applyFill="0" applyBorder="0" applyProtection="0">
      <alignment horizontal="right"/>
    </xf>
    <xf numFmtId="231" fontId="27" fillId="0" borderId="0" applyFont="0" applyFill="0" applyBorder="0" applyAlignment="0" applyProtection="0"/>
    <xf numFmtId="231" fontId="27" fillId="0" borderId="0" applyFont="0" applyFill="0" applyBorder="0" applyAlignment="0" applyProtection="0"/>
    <xf numFmtId="232" fontId="47" fillId="56" borderId="34" applyFont="0" applyFill="0" applyBorder="0" applyAlignment="0" applyProtection="0"/>
    <xf numFmtId="233" fontId="55" fillId="0" borderId="24" applyFont="0" applyFill="0" applyBorder="0" applyAlignment="0" applyProtection="0"/>
    <xf numFmtId="181" fontId="6" fillId="0" borderId="0" applyFont="0" applyFill="0" applyBorder="0" applyAlignment="0" applyProtection="0"/>
    <xf numFmtId="234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4" fontId="54" fillId="0" borderId="0" applyFill="0" applyBorder="0" applyAlignment="0"/>
    <xf numFmtId="0" fontId="6" fillId="0" borderId="0">
      <alignment horizontal="left" vertical="top"/>
    </xf>
    <xf numFmtId="167" fontId="98" fillId="0" borderId="0"/>
    <xf numFmtId="167" fontId="98" fillId="0" borderId="0"/>
    <xf numFmtId="0" fontId="27" fillId="0" borderId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99" fillId="0" borderId="0">
      <protection locked="0"/>
    </xf>
    <xf numFmtId="0" fontId="6" fillId="0" borderId="0"/>
    <xf numFmtId="167" fontId="8" fillId="0" borderId="0"/>
    <xf numFmtId="167" fontId="8" fillId="0" borderId="0"/>
    <xf numFmtId="215" fontId="6" fillId="0" borderId="35" applyNumberFormat="0" applyFont="0" applyFill="0" applyAlignment="0" applyProtection="0"/>
    <xf numFmtId="215" fontId="6" fillId="0" borderId="35" applyNumberFormat="0" applyFont="0" applyFill="0" applyAlignment="0" applyProtection="0"/>
    <xf numFmtId="215" fontId="6" fillId="0" borderId="35" applyNumberFormat="0" applyFont="0" applyFill="0" applyAlignment="0" applyProtection="0"/>
    <xf numFmtId="167" fontId="100" fillId="0" borderId="0" applyFill="0" applyBorder="0" applyAlignment="0" applyProtection="0"/>
    <xf numFmtId="167" fontId="100" fillId="0" borderId="0" applyFill="0" applyBorder="0" applyAlignment="0" applyProtection="0"/>
    <xf numFmtId="1" fontId="62" fillId="0" borderId="0"/>
    <xf numFmtId="235" fontId="101" fillId="0" borderId="0">
      <protection locked="0"/>
    </xf>
    <xf numFmtId="235" fontId="101" fillId="0" borderId="0">
      <protection locked="0"/>
    </xf>
    <xf numFmtId="209" fontId="8" fillId="0" borderId="0" applyFill="0" applyBorder="0" applyAlignment="0"/>
    <xf numFmtId="210" fontId="8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236" fontId="5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37" fontId="78" fillId="65" borderId="22">
      <alignment horizontal="left"/>
    </xf>
    <xf numFmtId="1" fontId="104" fillId="66" borderId="23" applyNumberFormat="0" applyBorder="0" applyAlignment="0">
      <alignment horizontal="centerContinuous" vertical="center"/>
      <protection locked="0"/>
    </xf>
    <xf numFmtId="1" fontId="104" fillId="66" borderId="23" applyNumberFormat="0" applyBorder="0" applyAlignment="0">
      <alignment horizontal="centerContinuous" vertical="center"/>
      <protection locked="0"/>
    </xf>
    <xf numFmtId="238" fontId="6" fillId="0" borderId="0">
      <protection locked="0"/>
    </xf>
    <xf numFmtId="214" fontId="6" fillId="0" borderId="0">
      <protection locked="0"/>
    </xf>
    <xf numFmtId="2" fontId="89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Fill="0" applyBorder="0" applyProtection="0">
      <alignment horizontal="left"/>
    </xf>
    <xf numFmtId="0" fontId="35" fillId="35" borderId="0" applyNumberFormat="0" applyBorder="0" applyAlignment="0" applyProtection="0"/>
    <xf numFmtId="0" fontId="107" fillId="35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08" fillId="2" borderId="0" applyNumberFormat="0" applyBorder="0" applyAlignment="0" applyProtection="0"/>
    <xf numFmtId="0" fontId="14" fillId="2" borderId="0" applyNumberFormat="0" applyBorder="0" applyAlignment="0" applyProtection="0"/>
    <xf numFmtId="0" fontId="109" fillId="0" borderId="0" applyNumberFormat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172" fontId="6" fillId="67" borderId="19" applyNumberFormat="0" applyFont="0" applyBorder="0" applyAlignment="0" applyProtection="0"/>
    <xf numFmtId="172" fontId="6" fillId="67" borderId="19" applyNumberFormat="0" applyFont="0" applyBorder="0" applyAlignment="0" applyProtection="0"/>
    <xf numFmtId="184" fontId="6" fillId="0" borderId="0" applyFont="0" applyFill="0" applyBorder="0" applyAlignment="0" applyProtection="0">
      <alignment horizontal="right"/>
    </xf>
    <xf numFmtId="180" fontId="110" fillId="67" borderId="0" applyNumberFormat="0" applyFont="0" applyAlignment="0"/>
    <xf numFmtId="0" fontId="111" fillId="0" borderId="0" applyProtection="0">
      <alignment horizontal="right"/>
    </xf>
    <xf numFmtId="0" fontId="28" fillId="0" borderId="36" applyNumberFormat="0" applyAlignment="0" applyProtection="0">
      <alignment horizontal="left" vertical="center"/>
    </xf>
    <xf numFmtId="0" fontId="28" fillId="0" borderId="37">
      <alignment horizontal="left" vertical="center"/>
    </xf>
    <xf numFmtId="0" fontId="28" fillId="0" borderId="37">
      <alignment horizontal="left" vertical="center"/>
    </xf>
    <xf numFmtId="49" fontId="112" fillId="0" borderId="0">
      <alignment horizontal="centerContinuous"/>
    </xf>
    <xf numFmtId="0" fontId="36" fillId="0" borderId="12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14" fillId="0" borderId="12" applyNumberFormat="0" applyFill="0" applyAlignment="0" applyProtection="0"/>
    <xf numFmtId="0" fontId="113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115" fillId="0" borderId="0" applyProtection="0">
      <alignment horizontal="left"/>
    </xf>
    <xf numFmtId="0" fontId="115" fillId="0" borderId="0" applyProtection="0">
      <alignment horizontal="left"/>
    </xf>
    <xf numFmtId="0" fontId="115" fillId="0" borderId="0" applyProtection="0">
      <alignment horizontal="left"/>
    </xf>
    <xf numFmtId="0" fontId="115" fillId="0" borderId="0" applyProtection="0">
      <alignment horizontal="left"/>
    </xf>
    <xf numFmtId="0" fontId="12" fillId="0" borderId="2" applyNumberFormat="0" applyFill="0" applyAlignment="0" applyProtection="0"/>
    <xf numFmtId="0" fontId="116" fillId="0" borderId="13" applyNumberFormat="0" applyFill="0" applyAlignment="0" applyProtection="0"/>
    <xf numFmtId="0" fontId="115" fillId="0" borderId="0" applyProtection="0">
      <alignment horizontal="left"/>
    </xf>
    <xf numFmtId="0" fontId="38" fillId="0" borderId="14" applyNumberForma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8" fillId="0" borderId="3" applyNumberFormat="0" applyFill="0" applyAlignment="0" applyProtection="0"/>
    <xf numFmtId="0" fontId="13" fillId="0" borderId="3" applyNumberFormat="0" applyFill="0" applyAlignment="0" applyProtection="0"/>
    <xf numFmtId="0" fontId="119" fillId="0" borderId="14" applyNumberFormat="0" applyFill="0" applyAlignment="0" applyProtection="0"/>
    <xf numFmtId="0" fontId="117" fillId="0" borderId="0" applyProtection="0">
      <alignment horizontal="left"/>
    </xf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/>
    <xf numFmtId="0" fontId="66" fillId="0" borderId="0"/>
    <xf numFmtId="239" fontId="60" fillId="0" borderId="0">
      <alignment horizontal="centerContinuous"/>
    </xf>
    <xf numFmtId="0" fontId="121" fillId="0" borderId="38" applyNumberFormat="0" applyFill="0" applyBorder="0" applyAlignment="0" applyProtection="0">
      <alignment horizontal="left"/>
    </xf>
    <xf numFmtId="239" fontId="60" fillId="0" borderId="39">
      <alignment horizontal="center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122" fillId="0" borderId="40">
      <alignment horizontal="left" vertical="center"/>
    </xf>
    <xf numFmtId="0" fontId="122" fillId="68" borderId="0">
      <alignment horizontal="centerContinuous" wrapText="1"/>
    </xf>
    <xf numFmtId="0" fontId="12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240" fontId="2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>
      <alignment horizontal="right"/>
    </xf>
    <xf numFmtId="10" fontId="27" fillId="56" borderId="19" applyNumberFormat="0" applyBorder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29" fillId="38" borderId="10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130" fillId="5" borderId="4" applyNumberFormat="0" applyAlignment="0" applyProtection="0"/>
    <xf numFmtId="0" fontId="39" fillId="38" borderId="10" applyNumberFormat="0" applyAlignment="0" applyProtection="0"/>
    <xf numFmtId="0" fontId="130" fillId="5" borderId="4" applyNumberFormat="0" applyAlignment="0" applyProtection="0"/>
    <xf numFmtId="0" fontId="130" fillId="5" borderId="4" applyNumberFormat="0" applyAlignment="0" applyProtection="0"/>
    <xf numFmtId="0" fontId="130" fillId="5" borderId="4" applyNumberFormat="0" applyAlignment="0" applyProtection="0"/>
    <xf numFmtId="0" fontId="17" fillId="5" borderId="4" applyNumberFormat="0" applyAlignment="0" applyProtection="0"/>
    <xf numFmtId="241" fontId="78" fillId="0" borderId="0" applyNumberFormat="0" applyFill="0" applyBorder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6" fillId="0" borderId="0" applyNumberFormat="0" applyFill="0" applyBorder="0" applyAlignment="0">
      <protection locked="0"/>
    </xf>
    <xf numFmtId="0" fontId="131" fillId="56" borderId="0" applyNumberFormat="0" applyFont="0" applyBorder="0" applyAlignment="0">
      <alignment horizontal="right"/>
      <protection locked="0"/>
    </xf>
    <xf numFmtId="0" fontId="132" fillId="53" borderId="0" applyNumberFormat="0" applyFont="0" applyBorder="0" applyAlignment="0">
      <alignment horizontal="right" vertical="top"/>
      <protection locked="0"/>
    </xf>
    <xf numFmtId="242" fontId="6" fillId="56" borderId="41" applyNumberFormat="0" applyFont="0" applyBorder="0" applyAlignment="0">
      <alignment horizontal="right" vertical="center"/>
      <protection locked="0"/>
    </xf>
    <xf numFmtId="0" fontId="132" fillId="53" borderId="0" applyNumberFormat="0" applyFont="0" applyBorder="0" applyAlignment="0">
      <alignment horizontal="right" vertical="top"/>
      <protection locked="0"/>
    </xf>
    <xf numFmtId="0" fontId="78" fillId="0" borderId="0" applyFill="0" applyBorder="0">
      <alignment horizontal="right"/>
      <protection locked="0"/>
    </xf>
    <xf numFmtId="243" fontId="133" fillId="0" borderId="42" applyFont="0" applyFill="0" applyBorder="0" applyAlignment="0" applyProtection="0"/>
    <xf numFmtId="244" fontId="6" fillId="0" borderId="0" applyFill="0" applyBorder="0">
      <alignment horizontal="right"/>
      <protection locked="0"/>
    </xf>
    <xf numFmtId="0" fontId="134" fillId="0" borderId="0" applyFill="0" applyBorder="0"/>
    <xf numFmtId="0" fontId="135" fillId="69" borderId="43">
      <alignment horizontal="left" vertical="center" wrapText="1"/>
    </xf>
    <xf numFmtId="0" fontId="135" fillId="69" borderId="43">
      <alignment horizontal="left" vertical="center" wrapText="1"/>
    </xf>
    <xf numFmtId="0" fontId="53" fillId="0" borderId="0" applyNumberFormat="0" applyFill="0" applyBorder="0" applyProtection="0">
      <alignment horizontal="left" vertical="center"/>
    </xf>
    <xf numFmtId="0" fontId="13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8" fillId="70" borderId="0" applyNumberFormat="0" applyFont="0" applyBorder="0" applyProtection="0"/>
    <xf numFmtId="2" fontId="137" fillId="0" borderId="24"/>
    <xf numFmtId="209" fontId="8" fillId="0" borderId="0" applyFill="0" applyBorder="0" applyAlignment="0"/>
    <xf numFmtId="210" fontId="8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0" fontId="40" fillId="0" borderId="15" applyNumberFormat="0" applyFill="0" applyAlignment="0" applyProtection="0"/>
    <xf numFmtId="0" fontId="138" fillId="0" borderId="15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139" fillId="0" borderId="6" applyNumberFormat="0" applyFill="0" applyAlignment="0" applyProtection="0"/>
    <xf numFmtId="0" fontId="20" fillId="0" borderId="6" applyNumberFormat="0" applyFill="0" applyAlignment="0" applyProtection="0"/>
    <xf numFmtId="14" fontId="55" fillId="0" borderId="24" applyFont="0" applyFill="0" applyBorder="0" applyAlignment="0" applyProtection="0"/>
    <xf numFmtId="3" fontId="6" fillId="0" borderId="0"/>
    <xf numFmtId="1" fontId="140" fillId="0" borderId="0"/>
    <xf numFmtId="245" fontId="141" fillId="71" borderId="0" applyBorder="0" applyAlignment="0">
      <alignment horizontal="right"/>
    </xf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7" fontId="4" fillId="0" borderId="0" applyFont="0" applyFill="0" applyBorder="0" applyAlignment="0" applyProtection="0"/>
    <xf numFmtId="248" fontId="6" fillId="0" borderId="0" applyFont="0" applyFill="0" applyBorder="0" applyAlignment="0" applyProtection="0"/>
    <xf numFmtId="14" fontId="48" fillId="0" borderId="0" applyFont="0" applyFill="0" applyBorder="0" applyAlignment="0" applyProtection="0"/>
    <xf numFmtId="3" fontId="53" fillId="0" borderId="0"/>
    <xf numFmtId="3" fontId="53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9" fontId="6" fillId="0" borderId="0" applyFont="0" applyFill="0" applyBorder="0" applyAlignment="0" applyProtection="0"/>
    <xf numFmtId="250" fontId="4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6" fillId="0" borderId="0">
      <protection locked="0"/>
    </xf>
    <xf numFmtId="233" fontId="27" fillId="56" borderId="0">
      <alignment horizontal="center"/>
    </xf>
    <xf numFmtId="253" fontId="82" fillId="0" borderId="0" applyFont="0" applyFill="0" applyBorder="0" applyProtection="0">
      <alignment horizontal="right"/>
    </xf>
    <xf numFmtId="25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81" fillId="0" borderId="0" applyFont="0" applyFill="0" applyBorder="0" applyProtection="0">
      <alignment horizontal="right"/>
    </xf>
    <xf numFmtId="0" fontId="81" fillId="0" borderId="0" applyFont="0" applyFill="0" applyBorder="0" applyProtection="0">
      <alignment horizontal="right"/>
    </xf>
    <xf numFmtId="0" fontId="81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5" fontId="6" fillId="0" borderId="0" applyFont="0" applyFill="0" applyBorder="0" applyProtection="0">
      <alignment horizontal="right"/>
    </xf>
    <xf numFmtId="0" fontId="6" fillId="0" borderId="44" applyBorder="0" applyAlignment="0" applyProtection="0">
      <alignment horizontal="center"/>
    </xf>
    <xf numFmtId="0" fontId="41" fillId="53" borderId="0" applyNumberFormat="0" applyBorder="0" applyAlignment="0" applyProtection="0"/>
    <xf numFmtId="0" fontId="142" fillId="53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43" fillId="4" borderId="0" applyNumberFormat="0" applyBorder="0" applyAlignment="0" applyProtection="0"/>
    <xf numFmtId="0" fontId="16" fillId="4" borderId="0" applyNumberFormat="0" applyBorder="0" applyAlignment="0" applyProtection="0"/>
    <xf numFmtId="0" fontId="71" fillId="0" borderId="0"/>
    <xf numFmtId="242" fontId="61" fillId="0" borderId="0" applyNumberFormat="0" applyFont="0" applyFill="0" applyBorder="0" applyAlignment="0" applyProtection="0">
      <alignment vertical="center"/>
    </xf>
    <xf numFmtId="37" fontId="144" fillId="0" borderId="0"/>
    <xf numFmtId="0" fontId="145" fillId="0" borderId="0"/>
    <xf numFmtId="0" fontId="93" fillId="72" borderId="0" applyNumberFormat="0" applyBorder="0" applyAlignment="0">
      <alignment horizontal="right"/>
      <protection hidden="1"/>
    </xf>
    <xf numFmtId="242" fontId="146" fillId="0" borderId="0" applyNumberFormat="0" applyFill="0" applyBorder="0" applyAlignment="0" applyProtection="0">
      <alignment vertical="center"/>
    </xf>
    <xf numFmtId="1" fontId="53" fillId="0" borderId="0"/>
    <xf numFmtId="255" fontId="27" fillId="0" borderId="0" applyFont="0" applyFill="0" applyBorder="0" applyAlignment="0" applyProtection="0">
      <alignment horizontal="right"/>
    </xf>
    <xf numFmtId="256" fontId="147" fillId="0" borderId="0"/>
    <xf numFmtId="37" fontId="47" fillId="73" borderId="0" applyFont="0" applyFill="0" applyBorder="0" applyAlignment="0" applyProtection="0"/>
    <xf numFmtId="235" fontId="6" fillId="0" borderId="0" applyFont="0" applyFill="0" applyBorder="0" applyAlignment="0"/>
    <xf numFmtId="257" fontId="27" fillId="0" borderId="0" applyFont="0" applyFill="0" applyBorder="0" applyAlignment="0"/>
    <xf numFmtId="258" fontId="27" fillId="0" borderId="0" applyFont="0" applyFill="0" applyBorder="0" applyAlignment="0"/>
    <xf numFmtId="257" fontId="27" fillId="0" borderId="0" applyFont="0" applyFill="0" applyBorder="0" applyAlignment="0"/>
    <xf numFmtId="0" fontId="29" fillId="0" borderId="0"/>
    <xf numFmtId="0" fontId="6" fillId="0" borderId="0"/>
    <xf numFmtId="0" fontId="6" fillId="0" borderId="19"/>
    <xf numFmtId="0" fontId="6" fillId="0" borderId="19"/>
    <xf numFmtId="0" fontId="6" fillId="0" borderId="0"/>
    <xf numFmtId="0" fontId="6" fillId="0" borderId="0"/>
    <xf numFmtId="0" fontId="6" fillId="0" borderId="0"/>
    <xf numFmtId="0" fontId="78" fillId="0" borderId="0"/>
    <xf numFmtId="0" fontId="4" fillId="0" borderId="0"/>
    <xf numFmtId="0" fontId="88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54" fillId="0" borderId="0">
      <alignment vertical="top"/>
    </xf>
    <xf numFmtId="0" fontId="6" fillId="0" borderId="19"/>
    <xf numFmtId="0" fontId="6" fillId="0" borderId="19"/>
    <xf numFmtId="0" fontId="54" fillId="0" borderId="0">
      <alignment vertical="top"/>
    </xf>
    <xf numFmtId="0" fontId="6" fillId="0" borderId="19"/>
    <xf numFmtId="0" fontId="78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259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54" fillId="0" borderId="0"/>
    <xf numFmtId="0" fontId="78" fillId="0" borderId="0"/>
    <xf numFmtId="0" fontId="46" fillId="0" borderId="0"/>
    <xf numFmtId="0" fontId="6" fillId="0" borderId="0"/>
    <xf numFmtId="0" fontId="6" fillId="0" borderId="0"/>
    <xf numFmtId="0" fontId="46" fillId="0" borderId="0"/>
    <xf numFmtId="0" fontId="78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240" fontId="6" fillId="0" borderId="0"/>
    <xf numFmtId="0" fontId="46" fillId="0" borderId="0"/>
    <xf numFmtId="240" fontId="6" fillId="0" borderId="0"/>
    <xf numFmtId="0" fontId="65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5" fillId="0" borderId="0"/>
    <xf numFmtId="240" fontId="6" fillId="0" borderId="0"/>
    <xf numFmtId="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09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8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4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109" fillId="0" borderId="0"/>
    <xf numFmtId="0" fontId="6" fillId="0" borderId="0"/>
    <xf numFmtId="0" fontId="85" fillId="0" borderId="0"/>
    <xf numFmtId="0" fontId="85" fillId="0" borderId="0"/>
    <xf numFmtId="0" fontId="4" fillId="0" borderId="0"/>
    <xf numFmtId="0" fontId="78" fillId="0" borderId="0"/>
    <xf numFmtId="0" fontId="78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5" fillId="0" borderId="0"/>
    <xf numFmtId="0" fontId="78" fillId="0" borderId="0"/>
    <xf numFmtId="0" fontId="85" fillId="0" borderId="0"/>
    <xf numFmtId="0" fontId="85" fillId="0" borderId="0"/>
    <xf numFmtId="0" fontId="78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5" fillId="0" borderId="0"/>
    <xf numFmtId="0" fontId="6" fillId="0" borderId="0"/>
    <xf numFmtId="0" fontId="78" fillId="0" borderId="0"/>
    <xf numFmtId="0" fontId="6" fillId="0" borderId="0"/>
    <xf numFmtId="0" fontId="85" fillId="0" borderId="0"/>
    <xf numFmtId="0" fontId="6" fillId="0" borderId="0"/>
    <xf numFmtId="0" fontId="6" fillId="0" borderId="0"/>
    <xf numFmtId="0" fontId="8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5" fillId="0" borderId="0"/>
    <xf numFmtId="0" fontId="109" fillId="0" borderId="0"/>
    <xf numFmtId="0" fontId="78" fillId="0" borderId="0"/>
    <xf numFmtId="0" fontId="85" fillId="0" borderId="0"/>
    <xf numFmtId="0" fontId="6" fillId="0" borderId="0"/>
    <xf numFmtId="0" fontId="6" fillId="0" borderId="0"/>
    <xf numFmtId="0" fontId="65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24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/>
    <xf numFmtId="0" fontId="148" fillId="0" borderId="0"/>
    <xf numFmtId="0" fontId="78" fillId="0" borderId="0"/>
    <xf numFmtId="240" fontId="6" fillId="0" borderId="0"/>
    <xf numFmtId="0" fontId="65" fillId="0" borderId="0"/>
    <xf numFmtId="0" fontId="4" fillId="0" borderId="0"/>
    <xf numFmtId="0" fontId="4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87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240" fontId="6" fillId="0" borderId="0"/>
    <xf numFmtId="0" fontId="85" fillId="0" borderId="0"/>
    <xf numFmtId="0" fontId="4" fillId="0" borderId="0"/>
    <xf numFmtId="0" fontId="85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0" fontId="6" fillId="0" borderId="0"/>
    <xf numFmtId="0" fontId="6" fillId="0" borderId="0"/>
    <xf numFmtId="0" fontId="78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4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0" fontId="46" fillId="0" borderId="0"/>
    <xf numFmtId="0" fontId="6" fillId="0" borderId="0">
      <alignment wrapText="1"/>
    </xf>
    <xf numFmtId="0" fontId="6" fillId="0" borderId="0">
      <alignment wrapText="1"/>
    </xf>
    <xf numFmtId="0" fontId="65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240" fontId="6" fillId="0" borderId="0"/>
    <xf numFmtId="0" fontId="4" fillId="0" borderId="0"/>
    <xf numFmtId="0" fontId="6" fillId="0" borderId="0"/>
    <xf numFmtId="0" fontId="4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0" fontId="6" fillId="0" borderId="0">
      <alignment wrapText="1"/>
    </xf>
    <xf numFmtId="0" fontId="56" fillId="0" borderId="0"/>
    <xf numFmtId="0" fontId="56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56" fillId="0" borderId="0"/>
    <xf numFmtId="0" fontId="5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4" fillId="0" borderId="0"/>
    <xf numFmtId="24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wrapText="1"/>
    </xf>
    <xf numFmtId="0" fontId="78" fillId="0" borderId="0"/>
    <xf numFmtId="0" fontId="6" fillId="0" borderId="0">
      <alignment wrapText="1"/>
    </xf>
    <xf numFmtId="0" fontId="78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78" fillId="0" borderId="0"/>
    <xf numFmtId="240" fontId="6" fillId="0" borderId="0"/>
    <xf numFmtId="0" fontId="6" fillId="0" borderId="0">
      <alignment wrapText="1"/>
    </xf>
    <xf numFmtId="240" fontId="6" fillId="0" borderId="0"/>
    <xf numFmtId="0" fontId="6" fillId="0" borderId="0">
      <alignment wrapText="1"/>
    </xf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78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240" fontId="6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6" fillId="0" borderId="0"/>
    <xf numFmtId="0" fontId="46" fillId="0" borderId="0"/>
    <xf numFmtId="0" fontId="5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/>
    <xf numFmtId="0" fontId="54" fillId="0" borderId="0"/>
    <xf numFmtId="240" fontId="6" fillId="0" borderId="0"/>
    <xf numFmtId="0" fontId="78" fillId="0" borderId="0"/>
    <xf numFmtId="0" fontId="78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5" fillId="0" borderId="0"/>
    <xf numFmtId="0" fontId="6" fillId="0" borderId="0"/>
    <xf numFmtId="0" fontId="6" fillId="0" borderId="0"/>
    <xf numFmtId="0" fontId="6" fillId="0" borderId="0"/>
    <xf numFmtId="255" fontId="27" fillId="0" borderId="0" applyFont="0" applyFill="0" applyBorder="0" applyAlignment="0" applyProtection="0">
      <alignment horizontal="right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6" fillId="0" borderId="0"/>
    <xf numFmtId="0" fontId="149" fillId="0" borderId="0"/>
    <xf numFmtId="0" fontId="1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150" fillId="0" borderId="0"/>
    <xf numFmtId="0" fontId="6" fillId="0" borderId="0"/>
    <xf numFmtId="0" fontId="151" fillId="0" borderId="0"/>
    <xf numFmtId="260" fontId="27" fillId="0" borderId="0" applyFont="0" applyFill="0" applyBorder="0" applyAlignment="0" applyProtection="0"/>
    <xf numFmtId="0" fontId="29" fillId="54" borderId="16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29" fillId="54" borderId="16" applyNumberFormat="0" applyFont="0" applyAlignment="0" applyProtection="0"/>
    <xf numFmtId="0" fontId="6" fillId="54" borderId="16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56" fillId="8" borderId="8" applyNumberFormat="0" applyFont="0" applyAlignment="0" applyProtection="0"/>
    <xf numFmtId="0" fontId="29" fillId="54" borderId="16" applyNumberFormat="0" applyFont="0" applyAlignment="0" applyProtection="0"/>
    <xf numFmtId="0" fontId="4" fillId="8" borderId="8" applyNumberFormat="0" applyFont="0" applyAlignment="0" applyProtection="0"/>
    <xf numFmtId="0" fontId="56" fillId="8" borderId="8" applyNumberFormat="0" applyFont="0" applyAlignment="0" applyProtection="0"/>
    <xf numFmtId="0" fontId="29" fillId="54" borderId="16" applyNumberFormat="0" applyFont="0" applyAlignment="0" applyProtection="0"/>
    <xf numFmtId="0" fontId="4" fillId="8" borderId="8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4" fillId="8" borderId="8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29" fillId="54" borderId="16" applyNumberFormat="0" applyFont="0" applyAlignment="0" applyProtection="0"/>
    <xf numFmtId="0" fontId="152" fillId="8" borderId="8" applyNumberFormat="0" applyFont="0" applyAlignment="0" applyProtection="0"/>
    <xf numFmtId="0" fontId="152" fillId="8" borderId="8" applyNumberFormat="0" applyFont="0" applyAlignment="0" applyProtection="0"/>
    <xf numFmtId="0" fontId="152" fillId="8" borderId="8" applyNumberFormat="0" applyFont="0" applyAlignment="0" applyProtection="0"/>
    <xf numFmtId="0" fontId="152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57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261" fontId="153" fillId="0" borderId="0" applyBorder="0" applyProtection="0">
      <alignment horizontal="right"/>
    </xf>
    <xf numFmtId="261" fontId="154" fillId="74" borderId="0" applyBorder="0" applyProtection="0">
      <alignment horizontal="right"/>
    </xf>
    <xf numFmtId="261" fontId="155" fillId="0" borderId="37" applyBorder="0"/>
    <xf numFmtId="261" fontId="155" fillId="0" borderId="37" applyBorder="0"/>
    <xf numFmtId="261" fontId="156" fillId="0" borderId="0" applyBorder="0" applyProtection="0">
      <alignment horizontal="right"/>
    </xf>
    <xf numFmtId="262" fontId="156" fillId="0" borderId="0" applyBorder="0" applyProtection="0">
      <alignment horizontal="right"/>
    </xf>
    <xf numFmtId="262" fontId="157" fillId="74" borderId="0" applyProtection="0">
      <alignment horizontal="right"/>
    </xf>
    <xf numFmtId="37" fontId="52" fillId="0" borderId="0" applyFill="0" applyBorder="0" applyProtection="0">
      <alignment horizontal="right"/>
    </xf>
    <xf numFmtId="190" fontId="47" fillId="0" borderId="0" applyFont="0" applyFill="0" applyBorder="0" applyProtection="0">
      <alignment horizontal="right"/>
    </xf>
    <xf numFmtId="263" fontId="153" fillId="0" borderId="0" applyFill="0" applyBorder="0" applyProtection="0"/>
    <xf numFmtId="0" fontId="70" fillId="56" borderId="0">
      <alignment horizontal="right"/>
    </xf>
    <xf numFmtId="0" fontId="6" fillId="0" borderId="0">
      <alignment horizontal="right"/>
    </xf>
    <xf numFmtId="0" fontId="42" fillId="51" borderId="17" applyNumberFormat="0" applyAlignment="0" applyProtection="0"/>
    <xf numFmtId="0" fontId="42" fillId="51" borderId="17" applyNumberFormat="0" applyAlignment="0" applyProtection="0"/>
    <xf numFmtId="0" fontId="158" fillId="51" borderId="17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159" fillId="6" borderId="5" applyNumberFormat="0" applyAlignment="0" applyProtection="0"/>
    <xf numFmtId="0" fontId="42" fillId="51" borderId="17" applyNumberFormat="0" applyAlignment="0" applyProtection="0"/>
    <xf numFmtId="0" fontId="159" fillId="6" borderId="5" applyNumberFormat="0" applyAlignment="0" applyProtection="0"/>
    <xf numFmtId="0" fontId="159" fillId="6" borderId="5" applyNumberFormat="0" applyAlignment="0" applyProtection="0"/>
    <xf numFmtId="0" fontId="159" fillId="6" borderId="5" applyNumberFormat="0" applyAlignment="0" applyProtection="0"/>
    <xf numFmtId="0" fontId="18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60" fillId="0" borderId="0" applyProtection="0">
      <alignment horizontal="left"/>
    </xf>
    <xf numFmtId="0" fontId="160" fillId="0" borderId="0" applyFill="0" applyBorder="0" applyProtection="0">
      <alignment horizontal="left"/>
    </xf>
    <xf numFmtId="0" fontId="161" fillId="0" borderId="0" applyFill="0" applyBorder="0" applyProtection="0">
      <alignment horizontal="left"/>
    </xf>
    <xf numFmtId="1" fontId="162" fillId="0" borderId="0" applyProtection="0">
      <alignment horizontal="right" vertical="center"/>
    </xf>
    <xf numFmtId="242" fontId="163" fillId="0" borderId="24">
      <alignment vertical="center"/>
    </xf>
    <xf numFmtId="2" fontId="62" fillId="0" borderId="0"/>
    <xf numFmtId="172" fontId="164" fillId="0" borderId="0" applyFill="0" applyBorder="0" applyAlignment="0" applyProtection="0"/>
    <xf numFmtId="211" fontId="6" fillId="0" borderId="0" applyFont="0" applyFill="0" applyBorder="0" applyAlignment="0" applyProtection="0"/>
    <xf numFmtId="264" fontId="8" fillId="0" borderId="0" applyFont="0" applyFill="0" applyBorder="0" applyAlignment="0" applyProtection="0"/>
    <xf numFmtId="265" fontId="165" fillId="56" borderId="19" applyFill="0" applyBorder="0" applyAlignment="0" applyProtection="0">
      <alignment horizontal="right"/>
      <protection locked="0"/>
    </xf>
    <xf numFmtId="265" fontId="165" fillId="56" borderId="19" applyFill="0" applyBorder="0" applyAlignment="0" applyProtection="0">
      <alignment horizontal="right"/>
      <protection locked="0"/>
    </xf>
    <xf numFmtId="266" fontId="165" fillId="55" borderId="0" applyFill="0" applyBorder="0" applyAlignment="0" applyProtection="0">
      <protection hidden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67" fontId="153" fillId="0" borderId="0" applyBorder="0" applyProtection="0">
      <alignment horizontal="right"/>
    </xf>
    <xf numFmtId="267" fontId="154" fillId="74" borderId="0" applyProtection="0">
      <alignment horizontal="right"/>
    </xf>
    <xf numFmtId="267" fontId="156" fillId="0" borderId="0" applyFont="0" applyBorder="0" applyProtection="0">
      <alignment horizontal="right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68" fontId="62" fillId="0" borderId="0" applyFont="0" applyFill="0" applyBorder="0" applyProtection="0">
      <alignment horizontal="right"/>
    </xf>
    <xf numFmtId="9" fontId="6" fillId="0" borderId="0"/>
    <xf numFmtId="269" fontId="6" fillId="0" borderId="0" applyFill="0" applyBorder="0">
      <alignment horizontal="right"/>
      <protection locked="0"/>
    </xf>
    <xf numFmtId="1" fontId="53" fillId="0" borderId="0"/>
    <xf numFmtId="252" fontId="6" fillId="0" borderId="0">
      <protection locked="0"/>
    </xf>
    <xf numFmtId="172" fontId="6" fillId="0" borderId="0" applyFont="0" applyFill="0" applyBorder="0" applyAlignment="0" applyProtection="0"/>
    <xf numFmtId="209" fontId="8" fillId="0" borderId="0" applyFill="0" applyBorder="0" applyAlignment="0"/>
    <xf numFmtId="210" fontId="8" fillId="0" borderId="0" applyFill="0" applyBorder="0" applyAlignment="0"/>
    <xf numFmtId="209" fontId="8" fillId="0" borderId="0" applyFill="0" applyBorder="0" applyAlignment="0"/>
    <xf numFmtId="212" fontId="6" fillId="0" borderId="0" applyFill="0" applyBorder="0" applyAlignment="0"/>
    <xf numFmtId="210" fontId="8" fillId="0" borderId="0" applyFill="0" applyBorder="0" applyAlignment="0"/>
    <xf numFmtId="10" fontId="62" fillId="0" borderId="0"/>
    <xf numFmtId="10" fontId="62" fillId="69" borderId="0"/>
    <xf numFmtId="9" fontId="62" fillId="0" borderId="0" applyFont="0" applyFill="0" applyBorder="0" applyAlignment="0" applyProtection="0"/>
    <xf numFmtId="215" fontId="54" fillId="0" borderId="0"/>
    <xf numFmtId="270" fontId="166" fillId="55" borderId="0" applyBorder="0" applyAlignment="0">
      <protection hidden="1"/>
    </xf>
    <xf numFmtId="1" fontId="166" fillId="55" borderId="0">
      <alignment horizontal="center"/>
    </xf>
    <xf numFmtId="0" fontId="78" fillId="0" borderId="0" applyNumberFormat="0" applyFont="0" applyFill="0" applyBorder="0" applyAlignment="0" applyProtection="0">
      <alignment horizontal="left"/>
    </xf>
    <xf numFmtId="15" fontId="78" fillId="0" borderId="0" applyFont="0" applyFill="0" applyBorder="0" applyAlignment="0" applyProtection="0"/>
    <xf numFmtId="4" fontId="78" fillId="0" borderId="0" applyFont="0" applyFill="0" applyBorder="0" applyAlignment="0" applyProtection="0"/>
    <xf numFmtId="0" fontId="135" fillId="0" borderId="21">
      <alignment horizontal="center"/>
    </xf>
    <xf numFmtId="3" fontId="78" fillId="0" borderId="0" applyFont="0" applyFill="0" applyBorder="0" applyAlignment="0" applyProtection="0"/>
    <xf numFmtId="0" fontId="78" fillId="75" borderId="0" applyNumberFormat="0" applyFont="0" applyBorder="0" applyAlignment="0" applyProtection="0"/>
    <xf numFmtId="0" fontId="78" fillId="0" borderId="0">
      <alignment horizontal="right"/>
      <protection locked="0"/>
    </xf>
    <xf numFmtId="235" fontId="167" fillId="0" borderId="0" applyNumberFormat="0" applyFill="0" applyBorder="0" applyAlignment="0" applyProtection="0">
      <alignment horizontal="left"/>
    </xf>
    <xf numFmtId="0" fontId="168" fillId="65" borderId="0"/>
    <xf numFmtId="0" fontId="53" fillId="0" borderId="0" applyNumberFormat="0" applyFill="0" applyBorder="0" applyProtection="0">
      <alignment horizontal="right" vertical="center"/>
    </xf>
    <xf numFmtId="0" fontId="169" fillId="0" borderId="45">
      <alignment vertical="center"/>
    </xf>
    <xf numFmtId="271" fontId="6" fillId="0" borderId="0" applyFill="0" applyBorder="0">
      <alignment horizontal="right"/>
      <protection hidden="1"/>
    </xf>
    <xf numFmtId="0" fontId="170" fillId="64" borderId="19">
      <alignment horizontal="center" vertical="center" wrapText="1"/>
      <protection hidden="1"/>
    </xf>
    <xf numFmtId="0" fontId="170" fillId="64" borderId="19">
      <alignment horizontal="center" vertical="center" wrapText="1"/>
      <protection hidden="1"/>
    </xf>
    <xf numFmtId="0" fontId="78" fillId="76" borderId="46"/>
    <xf numFmtId="0" fontId="8" fillId="77" borderId="0" applyNumberFormat="0" applyFont="0" applyBorder="0" applyAlignment="0" applyProtection="0"/>
    <xf numFmtId="167" fontId="171" fillId="0" borderId="0" applyFill="0" applyBorder="0" applyAlignment="0" applyProtection="0"/>
    <xf numFmtId="167" fontId="171" fillId="0" borderId="0" applyFill="0" applyBorder="0" applyAlignment="0" applyProtection="0"/>
    <xf numFmtId="168" fontId="172" fillId="0" borderId="0"/>
    <xf numFmtId="168" fontId="172" fillId="0" borderId="0"/>
    <xf numFmtId="0" fontId="27" fillId="0" borderId="0"/>
    <xf numFmtId="0" fontId="173" fillId="0" borderId="0">
      <alignment horizontal="right"/>
    </xf>
    <xf numFmtId="0" fontId="97" fillId="0" borderId="0">
      <alignment horizontal="left"/>
    </xf>
    <xf numFmtId="172" fontId="174" fillId="0" borderId="39"/>
    <xf numFmtId="272" fontId="61" fillId="71" borderId="0" applyFont="0" applyBorder="0"/>
    <xf numFmtId="199" fontId="52" fillId="0" borderId="0" applyNumberFormat="0" applyFill="0">
      <alignment horizontal="left" vertical="center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top"/>
    </xf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93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75" fillId="77" borderId="19" applyNumberFormat="0" applyProtection="0">
      <alignment horizontal="center" vertical="center"/>
    </xf>
    <xf numFmtId="0" fontId="8" fillId="0" borderId="0">
      <alignment vertical="top"/>
    </xf>
    <xf numFmtId="0" fontId="175" fillId="77" borderId="19" applyNumberFormat="0" applyProtection="0">
      <alignment horizontal="center" vertical="center"/>
    </xf>
    <xf numFmtId="0" fontId="175" fillId="77" borderId="19" applyNumberFormat="0" applyProtection="0">
      <alignment horizontal="center" vertical="center"/>
    </xf>
    <xf numFmtId="0" fontId="175" fillId="77" borderId="19" applyNumberFormat="0" applyProtection="0">
      <alignment horizontal="center" vertical="center"/>
    </xf>
    <xf numFmtId="0" fontId="175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8" fillId="0" borderId="0">
      <alignment vertical="top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/>
    </xf>
    <xf numFmtId="0" fontId="8" fillId="0" borderId="0">
      <alignment vertical="top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176" fillId="0" borderId="0" applyNumberFormat="0" applyFill="0" applyBorder="0" applyAlignment="0" applyProtection="0"/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 wrapText="1"/>
    </xf>
    <xf numFmtId="0" fontId="7" fillId="77" borderId="19" applyNumberFormat="0" applyProtection="0">
      <alignment horizontal="center" vertical="center"/>
    </xf>
    <xf numFmtId="0" fontId="7" fillId="77" borderId="19" applyNumberFormat="0" applyProtection="0">
      <alignment horizontal="center" vertical="center" wrapText="1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8" fillId="0" borderId="0">
      <alignment vertical="top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6" fillId="59" borderId="19" applyNumberFormat="0" applyProtection="0">
      <alignment horizontal="left" vertical="center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7" fillId="57" borderId="19" applyNumberFormat="0" applyProtection="0">
      <alignment horizontal="left" vertical="center" wrapText="1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28" fillId="0" borderId="0" applyNumberFormat="0" applyFill="0" applyBorder="0" applyAlignment="0" applyProtection="0"/>
    <xf numFmtId="0" fontId="7" fillId="57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8" fillId="0" borderId="0">
      <alignment vertical="top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6" fillId="59" borderId="19" applyNumberFormat="0" applyProtection="0">
      <alignment horizontal="left" vertical="center" wrapText="1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7" fillId="57" borderId="19" applyNumberFormat="0" applyProtection="0">
      <alignment horizontal="left" vertical="center" wrapText="1"/>
    </xf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76" fillId="78" borderId="0" applyNumberFormat="0" applyBorder="0" applyAlignment="0" applyProtection="0"/>
    <xf numFmtId="0" fontId="7" fillId="57" borderId="19" applyNumberFormat="0" applyProtection="0">
      <alignment horizontal="left" vertical="center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70" fontId="5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83" fontId="6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273" fontId="62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273" fontId="62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54" fillId="0" borderId="0" applyNumberFormat="0" applyBorder="0" applyAlignment="0"/>
    <xf numFmtId="0" fontId="177" fillId="0" borderId="0" applyNumberFormat="0" applyBorder="0" applyAlignment="0"/>
    <xf numFmtId="0" fontId="178" fillId="0" borderId="0" applyNumberFormat="0" applyBorder="0" applyAlignment="0"/>
    <xf numFmtId="0" fontId="72" fillId="0" borderId="0" applyNumberFormat="0" applyFill="0" applyBorder="0" applyProtection="0">
      <alignment horizontal="left" vertical="center"/>
    </xf>
    <xf numFmtId="0" fontId="72" fillId="0" borderId="37" applyNumberFormat="0" applyFill="0" applyProtection="0">
      <alignment horizontal="left" vertical="center"/>
    </xf>
    <xf numFmtId="274" fontId="61" fillId="79" borderId="0" applyNumberFormat="0" applyFont="0" applyBorder="0">
      <alignment horizontal="center" vertical="center"/>
      <protection locked="0"/>
    </xf>
    <xf numFmtId="9" fontId="6" fillId="0" borderId="0"/>
    <xf numFmtId="0" fontId="73" fillId="0" borderId="0" applyFill="0" applyBorder="0" applyProtection="0">
      <alignment horizontal="center" vertical="center"/>
    </xf>
    <xf numFmtId="0" fontId="179" fillId="0" borderId="0" applyBorder="0" applyProtection="0">
      <alignment vertical="center"/>
    </xf>
    <xf numFmtId="215" fontId="6" fillId="0" borderId="24" applyBorder="0" applyProtection="0">
      <alignment horizontal="right" vertical="center"/>
    </xf>
    <xf numFmtId="0" fontId="180" fillId="80" borderId="0" applyBorder="0" applyProtection="0">
      <alignment horizontal="centerContinuous" vertical="center"/>
    </xf>
    <xf numFmtId="0" fontId="180" fillId="78" borderId="24" applyBorder="0" applyProtection="0">
      <alignment horizontal="centerContinuous" vertical="center"/>
    </xf>
    <xf numFmtId="0" fontId="181" fillId="0" borderId="0"/>
    <xf numFmtId="0" fontId="73" fillId="0" borderId="0" applyFill="0" applyBorder="0" applyProtection="0"/>
    <xf numFmtId="0" fontId="151" fillId="0" borderId="0"/>
    <xf numFmtId="0" fontId="182" fillId="0" borderId="0" applyFill="0" applyBorder="0" applyProtection="0">
      <alignment horizontal="left"/>
    </xf>
    <xf numFmtId="0" fontId="183" fillId="0" borderId="0" applyFill="0" applyBorder="0" applyProtection="0">
      <alignment horizontal="left" vertical="top"/>
    </xf>
    <xf numFmtId="0" fontId="184" fillId="0" borderId="0">
      <alignment horizontal="centerContinuous"/>
    </xf>
    <xf numFmtId="242" fontId="6" fillId="59" borderId="47" applyNumberFormat="0" applyAlignment="0">
      <alignment vertical="center"/>
    </xf>
    <xf numFmtId="242" fontId="185" fillId="81" borderId="48" applyNumberFormat="0" applyBorder="0" applyAlignment="0" applyProtection="0">
      <alignment vertical="center"/>
    </xf>
    <xf numFmtId="242" fontId="185" fillId="81" borderId="48" applyNumberFormat="0" applyBorder="0" applyAlignment="0" applyProtection="0">
      <alignment vertical="center"/>
    </xf>
    <xf numFmtId="242" fontId="6" fillId="59" borderId="47" applyNumberFormat="0" applyProtection="0">
      <alignment horizontal="centerContinuous" vertical="center"/>
    </xf>
    <xf numFmtId="242" fontId="186" fillId="82" borderId="0" applyNumberFormat="0" applyBorder="0" applyAlignment="0" applyProtection="0">
      <alignment vertical="center"/>
    </xf>
    <xf numFmtId="242" fontId="6" fillId="81" borderId="0" applyBorder="0" applyAlignment="0" applyProtection="0">
      <alignment vertical="center"/>
    </xf>
    <xf numFmtId="49" fontId="52" fillId="0" borderId="24">
      <alignment vertical="center"/>
    </xf>
    <xf numFmtId="0" fontId="187" fillId="0" borderId="0"/>
    <xf numFmtId="0" fontId="188" fillId="0" borderId="0"/>
    <xf numFmtId="49" fontId="54" fillId="0" borderId="0" applyFill="0" applyBorder="0" applyAlignment="0"/>
    <xf numFmtId="275" fontId="8" fillId="0" borderId="0" applyFill="0" applyBorder="0" applyAlignment="0"/>
    <xf numFmtId="276" fontId="8" fillId="0" borderId="0" applyFill="0" applyBorder="0" applyAlignment="0"/>
    <xf numFmtId="0" fontId="48" fillId="0" borderId="0" applyNumberFormat="0" applyFont="0" applyFill="0" applyBorder="0" applyProtection="0">
      <alignment horizontal="left" vertical="top" wrapText="1"/>
    </xf>
    <xf numFmtId="18" fontId="27" fillId="0" borderId="0" applyFill="0" applyBorder="0" applyAlignment="0" applyProtection="0"/>
    <xf numFmtId="0" fontId="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189" fillId="0" borderId="0"/>
    <xf numFmtId="0" fontId="43" fillId="0" borderId="0" applyNumberFormat="0" applyFill="0" applyBorder="0" applyAlignment="0" applyProtection="0"/>
    <xf numFmtId="0" fontId="190" fillId="0" borderId="0" applyNumberFormat="0" applyBorder="0" applyAlignment="0" applyProtection="0"/>
    <xf numFmtId="0" fontId="190" fillId="0" borderId="0" applyNumberFormat="0" applyBorder="0" applyAlignment="0" applyProtection="0"/>
    <xf numFmtId="277" fontId="191" fillId="78" borderId="0" applyNumberFormat="0" applyProtection="0">
      <alignment horizontal="left" vertical="center"/>
    </xf>
    <xf numFmtId="0" fontId="192" fillId="0" borderId="0" applyNumberFormat="0" applyProtection="0">
      <alignment horizontal="left" vertical="center"/>
    </xf>
    <xf numFmtId="0" fontId="193" fillId="0" borderId="0">
      <alignment horizontal="left"/>
    </xf>
    <xf numFmtId="0" fontId="78" fillId="0" borderId="0" applyBorder="0"/>
    <xf numFmtId="1" fontId="8" fillId="68" borderId="0" applyNumberFormat="0" applyFont="0" applyBorder="0" applyProtection="0">
      <alignment horizontal="left"/>
    </xf>
    <xf numFmtId="278" fontId="6" fillId="0" borderId="0" applyNumberFormat="0" applyFill="0" applyBorder="0" applyProtection="0">
      <alignment vertical="top"/>
    </xf>
    <xf numFmtId="0" fontId="44" fillId="0" borderId="18" applyNumberFormat="0" applyFill="0" applyAlignment="0" applyProtection="0"/>
    <xf numFmtId="0" fontId="24" fillId="0" borderId="9" applyNumberFormat="0" applyFill="0" applyAlignment="0" applyProtection="0"/>
    <xf numFmtId="0" fontId="44" fillId="0" borderId="18" applyNumberFormat="0" applyFill="0" applyAlignment="0" applyProtection="0"/>
    <xf numFmtId="0" fontId="177" fillId="0" borderId="18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194" fillId="0" borderId="9" applyNumberFormat="0" applyFill="0" applyAlignment="0" applyProtection="0"/>
    <xf numFmtId="0" fontId="44" fillId="0" borderId="18" applyNumberFormat="0" applyFill="0" applyAlignment="0" applyProtection="0"/>
    <xf numFmtId="0" fontId="194" fillId="0" borderId="9" applyNumberFormat="0" applyFill="0" applyAlignment="0" applyProtection="0"/>
    <xf numFmtId="0" fontId="194" fillId="0" borderId="9" applyNumberFormat="0" applyFill="0" applyAlignment="0" applyProtection="0"/>
    <xf numFmtId="0" fontId="194" fillId="0" borderId="9" applyNumberFormat="0" applyFill="0" applyAlignment="0" applyProtection="0"/>
    <xf numFmtId="0" fontId="195" fillId="0" borderId="9" applyNumberFormat="0" applyFill="0" applyAlignment="0" applyProtection="0"/>
    <xf numFmtId="39" fontId="6" fillId="0" borderId="26">
      <protection locked="0"/>
    </xf>
    <xf numFmtId="165" fontId="184" fillId="0" borderId="26" applyFill="0" applyAlignment="0" applyProtection="0"/>
    <xf numFmtId="165" fontId="184" fillId="0" borderId="26" applyFill="0" applyAlignment="0" applyProtection="0"/>
    <xf numFmtId="215" fontId="55" fillId="0" borderId="49"/>
    <xf numFmtId="215" fontId="55" fillId="0" borderId="49"/>
    <xf numFmtId="0" fontId="196" fillId="0" borderId="0">
      <alignment horizontal="fill"/>
    </xf>
    <xf numFmtId="279" fontId="166" fillId="55" borderId="22" applyBorder="0">
      <alignment horizontal="right" vertical="center"/>
      <protection locked="0"/>
    </xf>
    <xf numFmtId="167" fontId="6" fillId="0" borderId="0" applyFont="0" applyFill="0" applyBorder="0" applyAlignment="0" applyProtection="0"/>
    <xf numFmtId="28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78" fontId="197" fillId="81" borderId="0" applyNumberFormat="0" applyBorder="0" applyProtection="0">
      <alignment horizontal="centerContinuous" vertical="center"/>
    </xf>
    <xf numFmtId="0" fontId="45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0" fillId="0" borderId="0"/>
    <xf numFmtId="1" fontId="200" fillId="0" borderId="0"/>
    <xf numFmtId="281" fontId="62" fillId="0" borderId="0" applyFont="0" applyFill="0" applyBorder="0" applyProtection="0">
      <alignment horizontal="right"/>
    </xf>
    <xf numFmtId="282" fontId="6" fillId="0" borderId="0"/>
    <xf numFmtId="283" fontId="153" fillId="0" borderId="0" applyFill="0" applyBorder="0" applyProtection="0"/>
    <xf numFmtId="0" fontId="6" fillId="0" borderId="0">
      <alignment horizontal="center"/>
    </xf>
    <xf numFmtId="284" fontId="52" fillId="0" borderId="24">
      <alignment horizontal="right"/>
    </xf>
    <xf numFmtId="285" fontId="6" fillId="0" borderId="0" applyFont="0" applyFill="0" applyBorder="0" applyAlignment="0" applyProtection="0"/>
    <xf numFmtId="286" fontId="64" fillId="0" borderId="0" applyFont="0" applyFill="0" applyBorder="0" applyProtection="0">
      <alignment horizontal="right"/>
    </xf>
    <xf numFmtId="0" fontId="6" fillId="0" borderId="0"/>
    <xf numFmtId="259" fontId="6" fillId="0" borderId="0"/>
    <xf numFmtId="0" fontId="20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170" fontId="6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0" fillId="0" borderId="0" applyFont="0" applyFill="0" applyBorder="0" applyAlignment="0" applyProtection="0"/>
  </cellStyleXfs>
  <cellXfs count="253">
    <xf numFmtId="0" fontId="0" fillId="0" borderId="0" xfId="0"/>
    <xf numFmtId="171" fontId="0" fillId="0" borderId="0" xfId="0" applyNumberFormat="1"/>
    <xf numFmtId="3" fontId="0" fillId="0" borderId="0" xfId="0" applyNumberFormat="1"/>
    <xf numFmtId="0" fontId="7" fillId="0" borderId="0" xfId="0" applyFont="1" applyAlignment="1">
      <alignment horizontal="right"/>
    </xf>
    <xf numFmtId="0" fontId="7" fillId="83" borderId="0" xfId="0" applyFont="1" applyFill="1" applyAlignment="1">
      <alignment horizontal="right"/>
    </xf>
    <xf numFmtId="171" fontId="0" fillId="83" borderId="0" xfId="0" applyNumberFormat="1" applyFill="1"/>
    <xf numFmtId="0" fontId="0" fillId="83" borderId="0" xfId="0" applyFill="1"/>
    <xf numFmtId="17" fontId="0" fillId="83" borderId="0" xfId="0" applyNumberFormat="1" applyFill="1"/>
    <xf numFmtId="171" fontId="0" fillId="0" borderId="0" xfId="5779" applyNumberFormat="1" applyFont="1"/>
    <xf numFmtId="171" fontId="0" fillId="83" borderId="0" xfId="5779" applyNumberFormat="1" applyFont="1" applyFill="1"/>
    <xf numFmtId="0" fontId="7" fillId="0" borderId="0" xfId="0" applyFont="1"/>
    <xf numFmtId="1" fontId="0" fillId="0" borderId="0" xfId="0" applyNumberFormat="1"/>
    <xf numFmtId="0" fontId="7" fillId="0" borderId="0" xfId="4930" applyFont="1" applyAlignment="1">
      <alignment horizontal="right"/>
    </xf>
    <xf numFmtId="0" fontId="6" fillId="0" borderId="0" xfId="4930" applyAlignment="1">
      <alignment horizontal="right"/>
    </xf>
    <xf numFmtId="0" fontId="6" fillId="0" borderId="0" xfId="4930"/>
    <xf numFmtId="1" fontId="203" fillId="0" borderId="0" xfId="4930" applyNumberFormat="1" applyFont="1"/>
    <xf numFmtId="0" fontId="22" fillId="0" borderId="0" xfId="4930" applyFont="1"/>
    <xf numFmtId="215" fontId="22" fillId="0" borderId="0" xfId="4930" applyNumberFormat="1" applyFont="1"/>
    <xf numFmtId="171" fontId="6" fillId="0" borderId="0" xfId="4930" applyNumberFormat="1"/>
    <xf numFmtId="215" fontId="6" fillId="0" borderId="0" xfId="4930" applyNumberFormat="1"/>
    <xf numFmtId="2" fontId="22" fillId="0" borderId="0" xfId="4930" applyNumberFormat="1" applyFont="1"/>
    <xf numFmtId="0" fontId="204" fillId="0" borderId="0" xfId="4930" applyFont="1"/>
    <xf numFmtId="0" fontId="6" fillId="0" borderId="0" xfId="4930" applyAlignment="1">
      <alignment horizontal="center"/>
    </xf>
    <xf numFmtId="2" fontId="6" fillId="0" borderId="0" xfId="4930" applyNumberFormat="1"/>
    <xf numFmtId="1" fontId="6" fillId="0" borderId="0" xfId="4930" applyNumberFormat="1"/>
    <xf numFmtId="0" fontId="6" fillId="0" borderId="0" xfId="46"/>
    <xf numFmtId="0" fontId="6" fillId="0" borderId="0" xfId="46" applyAlignment="1">
      <alignment wrapText="1"/>
    </xf>
    <xf numFmtId="17" fontId="6" fillId="0" borderId="0" xfId="2758" applyNumberFormat="1"/>
    <xf numFmtId="173" fontId="0" fillId="0" borderId="0" xfId="5780" applyNumberFormat="1" applyFont="1"/>
    <xf numFmtId="171" fontId="0" fillId="0" borderId="0" xfId="5780" applyNumberFormat="1" applyFont="1"/>
    <xf numFmtId="4" fontId="6" fillId="0" borderId="0" xfId="46" applyNumberFormat="1"/>
    <xf numFmtId="173" fontId="206" fillId="0" borderId="0" xfId="5780" applyNumberFormat="1" applyFont="1"/>
    <xf numFmtId="17" fontId="206" fillId="0" borderId="0" xfId="46" applyNumberFormat="1" applyFont="1"/>
    <xf numFmtId="0" fontId="206" fillId="0" borderId="0" xfId="46" applyFont="1"/>
    <xf numFmtId="196" fontId="206" fillId="0" borderId="0" xfId="5780" applyNumberFormat="1" applyFont="1"/>
    <xf numFmtId="173" fontId="6" fillId="0" borderId="0" xfId="46" applyNumberFormat="1"/>
    <xf numFmtId="0" fontId="6" fillId="0" borderId="0" xfId="0" applyFont="1"/>
    <xf numFmtId="10" fontId="0" fillId="0" borderId="0" xfId="0" applyNumberFormat="1"/>
    <xf numFmtId="0" fontId="0" fillId="84" borderId="0" xfId="0" applyFill="1"/>
    <xf numFmtId="171" fontId="0" fillId="84" borderId="0" xfId="5779" applyNumberFormat="1" applyFont="1" applyFill="1"/>
    <xf numFmtId="0" fontId="0" fillId="85" borderId="0" xfId="0" applyFill="1"/>
    <xf numFmtId="215" fontId="0" fillId="85" borderId="0" xfId="0" applyNumberFormat="1" applyFill="1"/>
    <xf numFmtId="1" fontId="0" fillId="85" borderId="0" xfId="0" applyNumberFormat="1" applyFill="1"/>
    <xf numFmtId="1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215" fontId="0" fillId="0" borderId="0" xfId="0" applyNumberFormat="1" applyAlignment="1">
      <alignment horizontal="center"/>
    </xf>
    <xf numFmtId="0" fontId="7" fillId="86" borderId="0" xfId="0" applyFont="1" applyFill="1" applyAlignment="1">
      <alignment horizontal="center" wrapText="1"/>
    </xf>
    <xf numFmtId="1" fontId="0" fillId="86" borderId="0" xfId="0" applyNumberFormat="1" applyFill="1" applyAlignment="1">
      <alignment horizontal="center"/>
    </xf>
    <xf numFmtId="0" fontId="0" fillId="86" borderId="0" xfId="0" applyFill="1"/>
    <xf numFmtId="0" fontId="7" fillId="83" borderId="0" xfId="0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85" borderId="0" xfId="0" applyFill="1" applyAlignment="1">
      <alignment wrapText="1"/>
    </xf>
    <xf numFmtId="0" fontId="0" fillId="84" borderId="0" xfId="0" applyFill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2843"/>
    <xf numFmtId="0" fontId="8" fillId="0" borderId="0" xfId="4252"/>
    <xf numFmtId="0" fontId="6" fillId="0" borderId="0" xfId="2843" applyAlignment="1">
      <alignment horizontal="right"/>
    </xf>
    <xf numFmtId="3" fontId="6" fillId="0" borderId="0" xfId="2843" applyNumberFormat="1"/>
    <xf numFmtId="172" fontId="6" fillId="0" borderId="0" xfId="2843" applyNumberFormat="1"/>
    <xf numFmtId="0" fontId="205" fillId="0" borderId="0" xfId="2843" applyFont="1"/>
    <xf numFmtId="0" fontId="22" fillId="0" borderId="0" xfId="4252" applyFont="1"/>
    <xf numFmtId="3" fontId="205" fillId="0" borderId="0" xfId="2843" applyNumberFormat="1" applyFont="1"/>
    <xf numFmtId="43" fontId="8" fillId="0" borderId="0" xfId="4252" applyNumberFormat="1"/>
    <xf numFmtId="0" fontId="207" fillId="0" borderId="0" xfId="4252" applyFont="1"/>
    <xf numFmtId="10" fontId="207" fillId="0" borderId="0" xfId="5782" applyNumberFormat="1" applyFont="1"/>
    <xf numFmtId="9" fontId="8" fillId="0" borderId="0" xfId="4252" applyNumberFormat="1"/>
    <xf numFmtId="173" fontId="0" fillId="0" borderId="0" xfId="1" applyNumberFormat="1" applyFont="1"/>
    <xf numFmtId="10" fontId="0" fillId="0" borderId="0" xfId="5782" applyNumberFormat="1" applyFont="1"/>
    <xf numFmtId="0" fontId="208" fillId="0" borderId="0" xfId="4252" applyFont="1"/>
    <xf numFmtId="287" fontId="8" fillId="0" borderId="0" xfId="4252" applyNumberFormat="1"/>
    <xf numFmtId="199" fontId="8" fillId="0" borderId="0" xfId="4252" applyNumberFormat="1"/>
    <xf numFmtId="0" fontId="7" fillId="0" borderId="0" xfId="2843" applyFont="1" applyAlignment="1">
      <alignment horizontal="center"/>
    </xf>
    <xf numFmtId="0" fontId="6" fillId="0" borderId="0" xfId="2843" applyAlignment="1">
      <alignment horizontal="center"/>
    </xf>
    <xf numFmtId="199" fontId="6" fillId="0" borderId="0" xfId="2843" applyNumberFormat="1"/>
    <xf numFmtId="288" fontId="0" fillId="0" borderId="0" xfId="5783" applyNumberFormat="1" applyFont="1"/>
    <xf numFmtId="199" fontId="7" fillId="0" borderId="0" xfId="2843" applyNumberFormat="1" applyFont="1" applyAlignment="1">
      <alignment horizontal="center"/>
    </xf>
    <xf numFmtId="288" fontId="7" fillId="0" borderId="0" xfId="5783" applyNumberFormat="1" applyFont="1" applyAlignment="1">
      <alignment horizontal="center"/>
    </xf>
    <xf numFmtId="289" fontId="209" fillId="0" borderId="0" xfId="5783" applyNumberFormat="1" applyFont="1"/>
    <xf numFmtId="3" fontId="6" fillId="0" borderId="0" xfId="2843" applyNumberFormat="1" applyAlignment="1">
      <alignment horizontal="center"/>
    </xf>
    <xf numFmtId="171" fontId="6" fillId="0" borderId="0" xfId="1" applyNumberFormat="1" applyFont="1" applyAlignment="1">
      <alignment horizontal="center"/>
    </xf>
    <xf numFmtId="9" fontId="6" fillId="0" borderId="0" xfId="5784" applyFont="1"/>
    <xf numFmtId="9" fontId="6" fillId="0" borderId="0" xfId="2843" applyNumberFormat="1"/>
    <xf numFmtId="172" fontId="6" fillId="0" borderId="0" xfId="5781" applyNumberFormat="1"/>
    <xf numFmtId="172" fontId="6" fillId="0" borderId="0" xfId="5781" applyNumberFormat="1" applyFill="1"/>
    <xf numFmtId="173" fontId="207" fillId="0" borderId="0" xfId="4252" applyNumberFormat="1" applyFont="1"/>
    <xf numFmtId="174" fontId="8" fillId="0" borderId="0" xfId="4252" applyNumberFormat="1"/>
    <xf numFmtId="174" fontId="207" fillId="0" borderId="0" xfId="4252" applyNumberFormat="1" applyFont="1"/>
    <xf numFmtId="11" fontId="0" fillId="0" borderId="0" xfId="0" applyNumberFormat="1"/>
    <xf numFmtId="172" fontId="0" fillId="0" borderId="0" xfId="5785" applyNumberFormat="1" applyFont="1"/>
    <xf numFmtId="0" fontId="0" fillId="0" borderId="23" xfId="0" applyBorder="1"/>
    <xf numFmtId="0" fontId="0" fillId="0" borderId="50" xfId="0" applyBorder="1"/>
    <xf numFmtId="0" fontId="0" fillId="0" borderId="51" xfId="0" applyBorder="1"/>
    <xf numFmtId="0" fontId="0" fillId="0" borderId="22" xfId="0" applyBorder="1"/>
    <xf numFmtId="0" fontId="0" fillId="0" borderId="20" xfId="0" applyBorder="1"/>
    <xf numFmtId="0" fontId="0" fillId="0" borderId="52" xfId="0" applyBorder="1"/>
    <xf numFmtId="0" fontId="0" fillId="0" borderId="24" xfId="0" applyBorder="1"/>
    <xf numFmtId="0" fontId="0" fillId="0" borderId="53" xfId="0" applyBorder="1"/>
    <xf numFmtId="4" fontId="0" fillId="0" borderId="0" xfId="0" applyNumberFormat="1"/>
    <xf numFmtId="172" fontId="0" fillId="0" borderId="0" xfId="0" applyNumberFormat="1"/>
    <xf numFmtId="0" fontId="5" fillId="0" borderId="0" xfId="50" applyAlignment="1">
      <alignment horizontal="right"/>
    </xf>
    <xf numFmtId="0" fontId="6" fillId="0" borderId="0" xfId="50" applyFont="1" applyAlignment="1">
      <alignment horizontal="right"/>
    </xf>
    <xf numFmtId="0" fontId="1" fillId="0" borderId="0" xfId="50" applyFont="1" applyAlignment="1">
      <alignment horizontal="right"/>
    </xf>
    <xf numFmtId="171" fontId="211" fillId="0" borderId="0" xfId="5779" applyNumberFormat="1" applyFont="1"/>
    <xf numFmtId="171" fontId="212" fillId="0" borderId="0" xfId="5779" applyNumberFormat="1" applyFont="1"/>
    <xf numFmtId="171" fontId="205" fillId="0" borderId="0" xfId="0" applyNumberFormat="1" applyFont="1"/>
    <xf numFmtId="3" fontId="205" fillId="0" borderId="0" xfId="0" applyNumberFormat="1" applyFont="1"/>
    <xf numFmtId="2" fontId="211" fillId="0" borderId="0" xfId="0" applyNumberFormat="1" applyFont="1"/>
    <xf numFmtId="2" fontId="212" fillId="0" borderId="0" xfId="0" applyNumberFormat="1" applyFont="1"/>
    <xf numFmtId="0" fontId="205" fillId="0" borderId="0" xfId="0" applyFont="1"/>
    <xf numFmtId="0" fontId="6" fillId="87" borderId="0" xfId="2843" applyFill="1" applyAlignment="1">
      <alignment horizontal="right" wrapText="1"/>
    </xf>
    <xf numFmtId="0" fontId="6" fillId="87" borderId="0" xfId="2843" applyFill="1" applyAlignment="1">
      <alignment horizontal="right"/>
    </xf>
    <xf numFmtId="0" fontId="6" fillId="87" borderId="0" xfId="2843" applyFill="1"/>
    <xf numFmtId="3" fontId="6" fillId="87" borderId="0" xfId="2843" applyNumberFormat="1" applyFill="1"/>
    <xf numFmtId="3" fontId="205" fillId="87" borderId="0" xfId="2843" applyNumberFormat="1" applyFont="1" applyFill="1"/>
    <xf numFmtId="0" fontId="205" fillId="87" borderId="0" xfId="2843" applyFont="1" applyFill="1"/>
    <xf numFmtId="10" fontId="205" fillId="0" borderId="0" xfId="5781" applyNumberFormat="1" applyFont="1"/>
    <xf numFmtId="289" fontId="205" fillId="0" borderId="0" xfId="5783" applyNumberFormat="1" applyFont="1" applyFill="1"/>
    <xf numFmtId="0" fontId="28" fillId="87" borderId="0" xfId="2843" applyFont="1" applyFill="1"/>
    <xf numFmtId="0" fontId="7" fillId="88" borderId="54" xfId="2843" applyFont="1" applyFill="1" applyBorder="1"/>
    <xf numFmtId="0" fontId="7" fillId="88" borderId="55" xfId="2843" applyFont="1" applyFill="1" applyBorder="1" applyAlignment="1">
      <alignment vertical="center"/>
    </xf>
    <xf numFmtId="0" fontId="7" fillId="88" borderId="56" xfId="2843" applyFont="1" applyFill="1" applyBorder="1" applyAlignment="1">
      <alignment vertical="center"/>
    </xf>
    <xf numFmtId="0" fontId="7" fillId="87" borderId="57" xfId="2843" applyFont="1" applyFill="1" applyBorder="1" applyAlignment="1">
      <alignment horizontal="center"/>
    </xf>
    <xf numFmtId="3" fontId="6" fillId="87" borderId="58" xfId="2843" applyNumberFormat="1" applyFill="1" applyBorder="1"/>
    <xf numFmtId="0" fontId="7" fillId="87" borderId="59" xfId="2843" applyFont="1" applyFill="1" applyBorder="1" applyAlignment="1">
      <alignment horizontal="center"/>
    </xf>
    <xf numFmtId="0" fontId="7" fillId="88" borderId="60" xfId="2843" applyFont="1" applyFill="1" applyBorder="1" applyAlignment="1">
      <alignment horizontal="center"/>
    </xf>
    <xf numFmtId="3" fontId="6" fillId="88" borderId="21" xfId="2843" applyNumberFormat="1" applyFill="1" applyBorder="1"/>
    <xf numFmtId="3" fontId="6" fillId="88" borderId="61" xfId="2843" applyNumberFormat="1" applyFill="1" applyBorder="1"/>
    <xf numFmtId="0" fontId="7" fillId="88" borderId="54" xfId="2843" applyFont="1" applyFill="1" applyBorder="1" applyAlignment="1">
      <alignment horizontal="center"/>
    </xf>
    <xf numFmtId="0" fontId="7" fillId="88" borderId="55" xfId="2843" applyFont="1" applyFill="1" applyBorder="1" applyAlignment="1">
      <alignment horizontal="center" vertical="center" wrapText="1"/>
    </xf>
    <xf numFmtId="0" fontId="7" fillId="88" borderId="56" xfId="2843" applyFont="1" applyFill="1" applyBorder="1" applyAlignment="1">
      <alignment horizontal="center" vertical="center" wrapText="1"/>
    </xf>
    <xf numFmtId="171" fontId="205" fillId="0" borderId="0" xfId="5779" applyNumberFormat="1" applyFont="1"/>
    <xf numFmtId="0" fontId="6" fillId="0" borderId="0" xfId="0" applyFont="1" applyAlignment="1">
      <alignment horizontal="center"/>
    </xf>
    <xf numFmtId="174" fontId="206" fillId="0" borderId="0" xfId="5780" applyNumberFormat="1" applyFont="1"/>
    <xf numFmtId="0" fontId="207" fillId="0" borderId="0" xfId="4252" applyFont="1" applyAlignment="1">
      <alignment horizontal="center"/>
    </xf>
    <xf numFmtId="0" fontId="8" fillId="0" borderId="0" xfId="4252" applyAlignment="1">
      <alignment horizontal="center"/>
    </xf>
    <xf numFmtId="0" fontId="213" fillId="0" borderId="0" xfId="0" applyFont="1"/>
    <xf numFmtId="0" fontId="214" fillId="0" borderId="0" xfId="0" applyFont="1"/>
    <xf numFmtId="10" fontId="6" fillId="0" borderId="0" xfId="0" applyNumberFormat="1" applyFont="1" applyAlignment="1">
      <alignment horizontal="center"/>
    </xf>
    <xf numFmtId="10" fontId="6" fillId="0" borderId="0" xfId="0" applyNumberFormat="1" applyFont="1"/>
    <xf numFmtId="0" fontId="6" fillId="83" borderId="0" xfId="0" applyFont="1" applyFill="1"/>
    <xf numFmtId="0" fontId="6" fillId="0" borderId="23" xfId="0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22" xfId="0" applyFont="1" applyBorder="1"/>
    <xf numFmtId="0" fontId="6" fillId="0" borderId="20" xfId="0" applyFont="1" applyBorder="1"/>
    <xf numFmtId="171" fontId="6" fillId="0" borderId="0" xfId="5780" applyNumberFormat="1" applyFont="1" applyBorder="1"/>
    <xf numFmtId="10" fontId="6" fillId="0" borderId="0" xfId="5138" applyNumberFormat="1" applyFont="1" applyBorder="1"/>
    <xf numFmtId="0" fontId="6" fillId="0" borderId="0" xfId="5780" applyNumberFormat="1" applyFont="1" applyBorder="1"/>
    <xf numFmtId="0" fontId="6" fillId="0" borderId="20" xfId="0" applyFont="1" applyBorder="1" applyAlignment="1">
      <alignment horizontal="center"/>
    </xf>
    <xf numFmtId="171" fontId="6" fillId="0" borderId="0" xfId="5780" applyNumberFormat="1" applyFont="1" applyBorder="1" applyAlignment="1">
      <alignment vertical="top" wrapText="1"/>
    </xf>
    <xf numFmtId="171" fontId="7" fillId="0" borderId="20" xfId="0" applyNumberFormat="1" applyFont="1" applyBorder="1"/>
    <xf numFmtId="171" fontId="7" fillId="0" borderId="0" xfId="0" applyNumberFormat="1" applyFont="1"/>
    <xf numFmtId="171" fontId="46" fillId="0" borderId="0" xfId="5780" applyNumberFormat="1" applyFont="1" applyBorder="1"/>
    <xf numFmtId="10" fontId="7" fillId="0" borderId="20" xfId="5138" applyNumberFormat="1" applyFont="1" applyBorder="1"/>
    <xf numFmtId="10" fontId="7" fillId="0" borderId="0" xfId="5138" applyNumberFormat="1" applyFont="1"/>
    <xf numFmtId="0" fontId="7" fillId="0" borderId="20" xfId="0" applyFont="1" applyBorder="1"/>
    <xf numFmtId="3" fontId="215" fillId="0" borderId="0" xfId="0" applyNumberFormat="1" applyFont="1" applyAlignment="1">
      <alignment horizontal="right" vertical="center"/>
    </xf>
    <xf numFmtId="3" fontId="6" fillId="0" borderId="20" xfId="0" applyNumberFormat="1" applyFont="1" applyBorder="1"/>
    <xf numFmtId="10" fontId="6" fillId="0" borderId="0" xfId="5138" applyNumberFormat="1" applyFont="1" applyFill="1" applyBorder="1"/>
    <xf numFmtId="0" fontId="6" fillId="0" borderId="52" xfId="0" applyFont="1" applyBorder="1"/>
    <xf numFmtId="0" fontId="6" fillId="0" borderId="24" xfId="0" applyFont="1" applyBorder="1"/>
    <xf numFmtId="0" fontId="6" fillId="0" borderId="53" xfId="0" applyFont="1" applyBorder="1"/>
    <xf numFmtId="0" fontId="213" fillId="0" borderId="0" xfId="0" applyFont="1" applyAlignment="1">
      <alignment horizontal="center"/>
    </xf>
    <xf numFmtId="215" fontId="46" fillId="0" borderId="0" xfId="0" applyNumberFormat="1" applyFont="1" applyAlignment="1">
      <alignment horizontal="center"/>
    </xf>
    <xf numFmtId="171" fontId="6" fillId="0" borderId="0" xfId="5780" applyNumberFormat="1" applyFont="1"/>
    <xf numFmtId="171" fontId="6" fillId="83" borderId="0" xfId="5780" applyNumberFormat="1" applyFont="1" applyFill="1"/>
    <xf numFmtId="0" fontId="216" fillId="0" borderId="0" xfId="0" applyFont="1"/>
    <xf numFmtId="0" fontId="7" fillId="88" borderId="54" xfId="2843" applyFont="1" applyFill="1" applyBorder="1" applyAlignment="1">
      <alignment horizontal="center" vertical="center" wrapText="1"/>
    </xf>
    <xf numFmtId="3" fontId="6" fillId="87" borderId="64" xfId="2843" applyNumberFormat="1" applyFill="1" applyBorder="1"/>
    <xf numFmtId="3" fontId="6" fillId="88" borderId="65" xfId="2843" applyNumberFormat="1" applyFill="1" applyBorder="1"/>
    <xf numFmtId="10" fontId="6" fillId="87" borderId="0" xfId="5785" applyNumberFormat="1" applyFont="1" applyFill="1"/>
    <xf numFmtId="15" fontId="0" fillId="0" borderId="0" xfId="0" applyNumberFormat="1" applyAlignment="1">
      <alignment horizontal="center"/>
    </xf>
    <xf numFmtId="172" fontId="6" fillId="0" borderId="0" xfId="46" applyNumberFormat="1"/>
    <xf numFmtId="173" fontId="0" fillId="0" borderId="0" xfId="5779" applyNumberFormat="1" applyFont="1"/>
    <xf numFmtId="2" fontId="0" fillId="0" borderId="0" xfId="0" applyNumberFormat="1" applyAlignment="1">
      <alignment horizontal="center"/>
    </xf>
    <xf numFmtId="173" fontId="205" fillId="0" borderId="0" xfId="1" applyNumberFormat="1" applyFont="1"/>
    <xf numFmtId="10" fontId="205" fillId="0" borderId="0" xfId="5782" applyNumberFormat="1" applyFont="1"/>
    <xf numFmtId="4" fontId="8" fillId="0" borderId="0" xfId="4252" applyNumberFormat="1"/>
    <xf numFmtId="172" fontId="0" fillId="0" borderId="0" xfId="5138" applyNumberFormat="1" applyFont="1" applyFill="1" applyBorder="1"/>
    <xf numFmtId="171" fontId="0" fillId="89" borderId="0" xfId="5779" applyNumberFormat="1" applyFont="1" applyFill="1"/>
    <xf numFmtId="0" fontId="0" fillId="89" borderId="0" xfId="0" applyFill="1"/>
    <xf numFmtId="171" fontId="0" fillId="89" borderId="0" xfId="0" applyNumberFormat="1" applyFill="1"/>
    <xf numFmtId="0" fontId="6" fillId="89" borderId="0" xfId="0" applyFont="1" applyFill="1"/>
    <xf numFmtId="215" fontId="46" fillId="89" borderId="0" xfId="0" applyNumberFormat="1" applyFont="1" applyFill="1" applyAlignment="1">
      <alignment horizontal="center"/>
    </xf>
    <xf numFmtId="174" fontId="217" fillId="0" borderId="0" xfId="2758" applyNumberFormat="1" applyFont="1"/>
    <xf numFmtId="0" fontId="217" fillId="0" borderId="0" xfId="46" applyFont="1"/>
    <xf numFmtId="173" fontId="217" fillId="0" borderId="0" xfId="5780" applyNumberFormat="1" applyFont="1"/>
    <xf numFmtId="15" fontId="217" fillId="0" borderId="0" xfId="0" applyNumberFormat="1" applyFont="1"/>
    <xf numFmtId="172" fontId="217" fillId="0" borderId="0" xfId="0" applyNumberFormat="1" applyFont="1"/>
    <xf numFmtId="0" fontId="217" fillId="0" borderId="0" xfId="0" applyFont="1"/>
    <xf numFmtId="17" fontId="217" fillId="0" borderId="0" xfId="0" applyNumberFormat="1" applyFont="1"/>
    <xf numFmtId="15" fontId="217" fillId="0" borderId="0" xfId="0" applyNumberFormat="1" applyFont="1" applyAlignment="1">
      <alignment horizontal="center"/>
    </xf>
    <xf numFmtId="0" fontId="217" fillId="0" borderId="67" xfId="46" applyFont="1" applyBorder="1"/>
    <xf numFmtId="0" fontId="217" fillId="0" borderId="68" xfId="46" applyFont="1" applyBorder="1"/>
    <xf numFmtId="0" fontId="217" fillId="0" borderId="64" xfId="46" applyFont="1" applyBorder="1"/>
    <xf numFmtId="0" fontId="217" fillId="0" borderId="58" xfId="46" applyFont="1" applyBorder="1"/>
    <xf numFmtId="0" fontId="217" fillId="0" borderId="65" xfId="46" applyFont="1" applyBorder="1"/>
    <xf numFmtId="0" fontId="217" fillId="0" borderId="21" xfId="46" applyFont="1" applyBorder="1"/>
    <xf numFmtId="0" fontId="217" fillId="0" borderId="61" xfId="46" applyFont="1" applyBorder="1"/>
    <xf numFmtId="0" fontId="218" fillId="0" borderId="66" xfId="46" applyFont="1" applyBorder="1"/>
    <xf numFmtId="0" fontId="218" fillId="0" borderId="67" xfId="46" applyFont="1" applyBorder="1"/>
    <xf numFmtId="0" fontId="8" fillId="0" borderId="0" xfId="2843" applyFont="1"/>
    <xf numFmtId="3" fontId="8" fillId="0" borderId="0" xfId="2843" applyNumberFormat="1" applyFont="1"/>
    <xf numFmtId="172" fontId="8" fillId="0" borderId="0" xfId="5781" applyNumberFormat="1" applyFont="1"/>
    <xf numFmtId="0" fontId="207" fillId="0" borderId="0" xfId="2843" applyFont="1"/>
    <xf numFmtId="0" fontId="219" fillId="0" borderId="0" xfId="4252" applyFont="1"/>
    <xf numFmtId="3" fontId="217" fillId="0" borderId="0" xfId="2843" applyNumberFormat="1" applyFont="1"/>
    <xf numFmtId="290" fontId="0" fillId="0" borderId="0" xfId="0" applyNumberFormat="1"/>
    <xf numFmtId="291" fontId="6" fillId="87" borderId="0" xfId="5785" applyNumberFormat="1" applyFont="1" applyFill="1"/>
    <xf numFmtId="0" fontId="217" fillId="90" borderId="0" xfId="0" applyFont="1" applyFill="1"/>
    <xf numFmtId="0" fontId="0" fillId="90" borderId="0" xfId="0" applyFill="1"/>
    <xf numFmtId="196" fontId="0" fillId="0" borderId="0" xfId="5779" applyNumberFormat="1" applyFont="1"/>
    <xf numFmtId="287" fontId="0" fillId="0" borderId="0" xfId="5779" applyNumberFormat="1" applyFont="1"/>
    <xf numFmtId="11" fontId="0" fillId="0" borderId="0" xfId="5779" applyNumberFormat="1" applyFont="1"/>
    <xf numFmtId="43" fontId="0" fillId="0" borderId="0" xfId="0" applyNumberFormat="1"/>
    <xf numFmtId="196" fontId="0" fillId="0" borderId="0" xfId="0" applyNumberFormat="1"/>
    <xf numFmtId="0" fontId="7" fillId="0" borderId="23" xfId="0" applyFont="1" applyBorder="1"/>
    <xf numFmtId="0" fontId="0" fillId="0" borderId="62" xfId="0" applyBorder="1"/>
    <xf numFmtId="0" fontId="0" fillId="0" borderId="69" xfId="0" applyBorder="1"/>
    <xf numFmtId="171" fontId="0" fillId="0" borderId="20" xfId="0" applyNumberFormat="1" applyBorder="1"/>
    <xf numFmtId="0" fontId="7" fillId="0" borderId="52" xfId="0" applyFont="1" applyBorder="1"/>
    <xf numFmtId="171" fontId="7" fillId="0" borderId="24" xfId="0" applyNumberFormat="1" applyFont="1" applyBorder="1"/>
    <xf numFmtId="171" fontId="7" fillId="0" borderId="53" xfId="0" applyNumberFormat="1" applyFont="1" applyBorder="1"/>
    <xf numFmtId="0" fontId="0" fillId="0" borderId="70" xfId="0" applyBorder="1"/>
    <xf numFmtId="171" fontId="0" fillId="89" borderId="0" xfId="5779" applyNumberFormat="1" applyFont="1" applyFill="1" applyBorder="1"/>
    <xf numFmtId="171" fontId="0" fillId="0" borderId="0" xfId="5779" applyNumberFormat="1" applyFont="1" applyBorder="1"/>
    <xf numFmtId="171" fontId="0" fillId="0" borderId="20" xfId="5779" applyNumberFormat="1" applyFont="1" applyBorder="1"/>
    <xf numFmtId="0" fontId="6" fillId="0" borderId="70" xfId="0" applyFont="1" applyBorder="1"/>
    <xf numFmtId="9" fontId="0" fillId="0" borderId="20" xfId="5138" applyFont="1" applyBorder="1"/>
    <xf numFmtId="9" fontId="0" fillId="0" borderId="22" xfId="0" applyNumberFormat="1" applyBorder="1"/>
    <xf numFmtId="171" fontId="0" fillId="0" borderId="22" xfId="0" applyNumberFormat="1" applyBorder="1"/>
    <xf numFmtId="171" fontId="7" fillId="0" borderId="52" xfId="0" applyNumberFormat="1" applyFont="1" applyBorder="1"/>
    <xf numFmtId="10" fontId="6" fillId="0" borderId="0" xfId="46" applyNumberFormat="1"/>
    <xf numFmtId="17" fontId="217" fillId="90" borderId="0" xfId="0" applyNumberFormat="1" applyFont="1" applyFill="1"/>
    <xf numFmtId="15" fontId="217" fillId="90" borderId="0" xfId="0" applyNumberFormat="1" applyFont="1" applyFill="1"/>
    <xf numFmtId="172" fontId="217" fillId="90" borderId="0" xfId="0" applyNumberFormat="1" applyFont="1" applyFill="1"/>
    <xf numFmtId="15" fontId="217" fillId="90" borderId="0" xfId="46" quotePrefix="1" applyNumberFormat="1" applyFont="1" applyFill="1"/>
    <xf numFmtId="0" fontId="217" fillId="90" borderId="0" xfId="46" applyFont="1" applyFill="1"/>
    <xf numFmtId="0" fontId="220" fillId="0" borderId="0" xfId="46" applyFont="1"/>
    <xf numFmtId="0" fontId="6" fillId="0" borderId="0" xfId="0" applyFont="1" applyAlignment="1">
      <alignment horizontal="center"/>
    </xf>
    <xf numFmtId="0" fontId="5" fillId="0" borderId="0" xfId="50"/>
    <xf numFmtId="0" fontId="6" fillId="87" borderId="0" xfId="2843" applyFill="1" applyAlignment="1">
      <alignment horizontal="center"/>
    </xf>
    <xf numFmtId="0" fontId="6" fillId="0" borderId="0" xfId="2843" applyAlignment="1">
      <alignment horizontal="center" wrapText="1"/>
    </xf>
    <xf numFmtId="0" fontId="6" fillId="0" borderId="0" xfId="2843" applyAlignment="1">
      <alignment horizontal="center"/>
    </xf>
    <xf numFmtId="0" fontId="6" fillId="0" borderId="0" xfId="0" applyFont="1" applyAlignment="1">
      <alignment horizontal="center" wrapText="1"/>
    </xf>
    <xf numFmtId="171" fontId="6" fillId="87" borderId="0" xfId="5779" applyNumberFormat="1" applyFont="1" applyFill="1"/>
    <xf numFmtId="171" fontId="6" fillId="87" borderId="0" xfId="2843" applyNumberFormat="1" applyFill="1"/>
    <xf numFmtId="287" fontId="6" fillId="87" borderId="0" xfId="2843" applyNumberFormat="1" applyFill="1"/>
    <xf numFmtId="300" fontId="6" fillId="87" borderId="0" xfId="5779" applyNumberFormat="1" applyFont="1" applyFill="1"/>
    <xf numFmtId="291" fontId="0" fillId="90" borderId="0" xfId="0" applyNumberFormat="1" applyFill="1"/>
  </cellXfs>
  <cellStyles count="5786">
    <cellStyle name="-" xfId="166" xr:uid="{00000000-0005-0000-0000-000000000000}"/>
    <cellStyle name=" 3]_x000d__x000a_Zoomed=1_x000d__x000a_Row=0_x000d__x000a_Column=0_x000d__x000a_Height=300_x000d__x000a_Width=300_x000d__x000a_FontName=細明體_x000d__x000a_FontStyle=0_x000d__x000a_FontSize=9_x000d__x000a_PrtFontName=Co" xfId="167" xr:uid="{00000000-0005-0000-0000-000001000000}"/>
    <cellStyle name="$" xfId="99" xr:uid="{00000000-0005-0000-0000-000002000000}"/>
    <cellStyle name="$ &amp; ¢" xfId="169" xr:uid="{00000000-0005-0000-0000-000003000000}"/>
    <cellStyle name="$ &amp; ¢ 2" xfId="170" xr:uid="{00000000-0005-0000-0000-000004000000}"/>
    <cellStyle name="$ 2" xfId="171" xr:uid="{00000000-0005-0000-0000-000005000000}"/>
    <cellStyle name="$ 3" xfId="168" xr:uid="{00000000-0005-0000-0000-000006000000}"/>
    <cellStyle name="$.00" xfId="100" xr:uid="{00000000-0005-0000-0000-000007000000}"/>
    <cellStyle name="$_9. Rev2Cost_GDPIPI" xfId="101" xr:uid="{00000000-0005-0000-0000-000008000000}"/>
    <cellStyle name="$_lists" xfId="102" xr:uid="{00000000-0005-0000-0000-000009000000}"/>
    <cellStyle name="$_lists_4. Current Monthly Fixed Charge" xfId="103" xr:uid="{00000000-0005-0000-0000-00000A000000}"/>
    <cellStyle name="$_Sheet4" xfId="104" xr:uid="{00000000-0005-0000-0000-00000B000000}"/>
    <cellStyle name="$M" xfId="105" xr:uid="{00000000-0005-0000-0000-00000C000000}"/>
    <cellStyle name="$M.00" xfId="106" xr:uid="{00000000-0005-0000-0000-00000D000000}"/>
    <cellStyle name="$M_9. Rev2Cost_GDPIPI" xfId="107" xr:uid="{00000000-0005-0000-0000-00000E000000}"/>
    <cellStyle name="%" xfId="172" xr:uid="{00000000-0005-0000-0000-00000F000000}"/>
    <cellStyle name="%.00" xfId="173" xr:uid="{00000000-0005-0000-0000-000010000000}"/>
    <cellStyle name="(Heading)" xfId="174" xr:uid="{00000000-0005-0000-0000-000011000000}"/>
    <cellStyle name="(Heading) 2" xfId="175" xr:uid="{00000000-0005-0000-0000-000012000000}"/>
    <cellStyle name="(Lefting)" xfId="176" xr:uid="{00000000-0005-0000-0000-000013000000}"/>
    <cellStyle name="(Lefting) 2" xfId="177" xr:uid="{00000000-0005-0000-0000-000014000000}"/>
    <cellStyle name="(z*¯_x000f_°(”,¯?À(¢,¯?Ð(°,¯?à(Â,¯?ð(Ô,¯?" xfId="178" xr:uid="{00000000-0005-0000-0000-000015000000}"/>
    <cellStyle name="(z*¯_x000f_°(”,¯?À(¢,¯?Ð(°,¯?à(Â,¯?ð(Ô,¯? 2" xfId="179" xr:uid="{00000000-0005-0000-0000-000016000000}"/>
    <cellStyle name="******************************************" xfId="180" xr:uid="{00000000-0005-0000-0000-000017000000}"/>
    <cellStyle name="_CNMD_Valuation Model_20081212_v2" xfId="181" xr:uid="{00000000-0005-0000-0000-000018000000}"/>
    <cellStyle name="_Comma" xfId="182" xr:uid="{00000000-0005-0000-0000-000019000000}"/>
    <cellStyle name="_Comps 4" xfId="183" xr:uid="{00000000-0005-0000-0000-00001A000000}"/>
    <cellStyle name="_Cont Analysis" xfId="184" xr:uid="{00000000-0005-0000-0000-00001B000000}"/>
    <cellStyle name="_Currency" xfId="185" xr:uid="{00000000-0005-0000-0000-00001C000000}"/>
    <cellStyle name="_Currency_Analysis" xfId="186" xr:uid="{00000000-0005-0000-0000-00001D000000}"/>
    <cellStyle name="_Currency_Smartportfolio model" xfId="187" xr:uid="{00000000-0005-0000-0000-00001E000000}"/>
    <cellStyle name="_Currency_Smartportfolio model_DB-merged files" xfId="188" xr:uid="{00000000-0005-0000-0000-00001F000000}"/>
    <cellStyle name="_CurrencySpace" xfId="189" xr:uid="{00000000-0005-0000-0000-000020000000}"/>
    <cellStyle name="_Gamma Valuation - 8" xfId="190" xr:uid="{00000000-0005-0000-0000-000021000000}"/>
    <cellStyle name="_ITRN" xfId="191" xr:uid="{00000000-0005-0000-0000-000022000000}"/>
    <cellStyle name="-_Merger Model 17 Nov 04" xfId="192" xr:uid="{00000000-0005-0000-0000-000023000000}"/>
    <cellStyle name="_Merger Model_KN&amp;Fzio_v2.30 - Street" xfId="193" xr:uid="{00000000-0005-0000-0000-000024000000}"/>
    <cellStyle name="_Multiple" xfId="194" xr:uid="{00000000-0005-0000-0000-000025000000}"/>
    <cellStyle name="_Multiple_Analysis" xfId="195" xr:uid="{00000000-0005-0000-0000-000026000000}"/>
    <cellStyle name="_Multiple_Analysis_DB-merged files" xfId="196" xr:uid="{00000000-0005-0000-0000-000027000000}"/>
    <cellStyle name="_Multiple_Smartportfolio model" xfId="197" xr:uid="{00000000-0005-0000-0000-000028000000}"/>
    <cellStyle name="_Multiple_Smartportfolio model_DB-merged files" xfId="198" xr:uid="{00000000-0005-0000-0000-000029000000}"/>
    <cellStyle name="_MultipleSpace" xfId="199" xr:uid="{00000000-0005-0000-0000-00002A000000}"/>
    <cellStyle name="_MultipleSpace_Analysis" xfId="200" xr:uid="{00000000-0005-0000-0000-00002B000000}"/>
    <cellStyle name="_MultipleSpace_csc" xfId="201" xr:uid="{00000000-0005-0000-0000-00002C000000}"/>
    <cellStyle name="_MultipleSpace_Smartportfolio model" xfId="202" xr:uid="{00000000-0005-0000-0000-00002D000000}"/>
    <cellStyle name="_MultipleSpace_Smartportfolio model_DB-merged files" xfId="203" xr:uid="{00000000-0005-0000-0000-00002E000000}"/>
    <cellStyle name="_Percent" xfId="204" xr:uid="{00000000-0005-0000-0000-00002F000000}"/>
    <cellStyle name="_Percent_Analysis" xfId="205" xr:uid="{00000000-0005-0000-0000-000030000000}"/>
    <cellStyle name="_Percent_Smartportfolio model" xfId="206" xr:uid="{00000000-0005-0000-0000-000031000000}"/>
    <cellStyle name="_Percent_Smartportfolio model_DB-merged files" xfId="207" xr:uid="{00000000-0005-0000-0000-000032000000}"/>
    <cellStyle name="_PercentSpace" xfId="208" xr:uid="{00000000-0005-0000-0000-000033000000}"/>
    <cellStyle name="_PercentSpace_Analysis" xfId="209" xr:uid="{00000000-0005-0000-0000-000034000000}"/>
    <cellStyle name="_PercentSpace_Smartportfolio model" xfId="210" xr:uid="{00000000-0005-0000-0000-000035000000}"/>
    <cellStyle name="_Sepracor Riders_Clean" xfId="211" xr:uid="{00000000-0005-0000-0000-000036000000}"/>
    <cellStyle name="_SIAL_Model_5.22.09 v71" xfId="212" xr:uid="{00000000-0005-0000-0000-000037000000}"/>
    <cellStyle name="£ BP" xfId="213" xr:uid="{00000000-0005-0000-0000-000038000000}"/>
    <cellStyle name="¥ JY" xfId="214" xr:uid="{00000000-0005-0000-0000-000039000000}"/>
    <cellStyle name="&lt;9#_x000f_¾Èƒé1ƒÃ_x0002_;M_x0014_}$‹E_x0010_‹_x0004_ˆ…Àt_x001b_Pÿ_x0015_ x¦" xfId="215" xr:uid="{00000000-0005-0000-0000-00003A000000}"/>
    <cellStyle name="=C:\WINNT\SYSTEM32\COMMAND.COM" xfId="216" xr:uid="{00000000-0005-0000-0000-00003B000000}"/>
    <cellStyle name="=C:\WINNT35\SYSTEM32\COMMAND.COM" xfId="217" xr:uid="{00000000-0005-0000-0000-00003C000000}"/>
    <cellStyle name="0752-93035" xfId="218" xr:uid="{00000000-0005-0000-0000-00003D000000}"/>
    <cellStyle name="1,comma" xfId="219" xr:uid="{00000000-0005-0000-0000-00003E000000}"/>
    <cellStyle name="10Q" xfId="220" xr:uid="{00000000-0005-0000-0000-00003F000000}"/>
    <cellStyle name="20 % - Accent1" xfId="221" xr:uid="{00000000-0005-0000-0000-000040000000}"/>
    <cellStyle name="20 % - Accent2" xfId="222" xr:uid="{00000000-0005-0000-0000-000041000000}"/>
    <cellStyle name="20 % - Accent3" xfId="223" xr:uid="{00000000-0005-0000-0000-000042000000}"/>
    <cellStyle name="20 % - Accent4" xfId="224" xr:uid="{00000000-0005-0000-0000-000043000000}"/>
    <cellStyle name="20 % - Accent5" xfId="225" xr:uid="{00000000-0005-0000-0000-000044000000}"/>
    <cellStyle name="20 % - Accent6" xfId="226" xr:uid="{00000000-0005-0000-0000-000045000000}"/>
    <cellStyle name="20% - Accent1 2" xfId="66" xr:uid="{00000000-0005-0000-0000-000046000000}"/>
    <cellStyle name="20% - Accent1 2 10" xfId="228" xr:uid="{00000000-0005-0000-0000-000047000000}"/>
    <cellStyle name="20% - Accent1 2 11" xfId="229" xr:uid="{00000000-0005-0000-0000-000048000000}"/>
    <cellStyle name="20% - Accent1 2 12" xfId="227" xr:uid="{00000000-0005-0000-0000-000049000000}"/>
    <cellStyle name="20% - Accent1 2 13" xfId="136" xr:uid="{00000000-0005-0000-0000-00004A000000}"/>
    <cellStyle name="20% - Accent1 2 14" xfId="5751" xr:uid="{00000000-0005-0000-0000-00004B000000}"/>
    <cellStyle name="20% - Accent1 2 2" xfId="230" xr:uid="{00000000-0005-0000-0000-00004C000000}"/>
    <cellStyle name="20% - Accent1 2 2 2" xfId="231" xr:uid="{00000000-0005-0000-0000-00004D000000}"/>
    <cellStyle name="20% - Accent1 2 2 3" xfId="232" xr:uid="{00000000-0005-0000-0000-00004E000000}"/>
    <cellStyle name="20% - Accent1 2 3" xfId="233" xr:uid="{00000000-0005-0000-0000-00004F000000}"/>
    <cellStyle name="20% - Accent1 2 3 2" xfId="234" xr:uid="{00000000-0005-0000-0000-000050000000}"/>
    <cellStyle name="20% - Accent1 2 4" xfId="235" xr:uid="{00000000-0005-0000-0000-000051000000}"/>
    <cellStyle name="20% - Accent1 2 5" xfId="236" xr:uid="{00000000-0005-0000-0000-000052000000}"/>
    <cellStyle name="20% - Accent1 2 6" xfId="237" xr:uid="{00000000-0005-0000-0000-000053000000}"/>
    <cellStyle name="20% - Accent1 2 7" xfId="238" xr:uid="{00000000-0005-0000-0000-000054000000}"/>
    <cellStyle name="20% - Accent1 2 8" xfId="239" xr:uid="{00000000-0005-0000-0000-000055000000}"/>
    <cellStyle name="20% - Accent1 2 9" xfId="240" xr:uid="{00000000-0005-0000-0000-000056000000}"/>
    <cellStyle name="20% - Accent1 3" xfId="3" xr:uid="{00000000-0005-0000-0000-000057000000}"/>
    <cellStyle name="20% - Accent1 3 2" xfId="242" xr:uid="{00000000-0005-0000-0000-000058000000}"/>
    <cellStyle name="20% - Accent1 3 2 2" xfId="243" xr:uid="{00000000-0005-0000-0000-000059000000}"/>
    <cellStyle name="20% - Accent1 3 2 2 2" xfId="244" xr:uid="{00000000-0005-0000-0000-00005A000000}"/>
    <cellStyle name="20% - Accent1 3 2 2 2 2" xfId="245" xr:uid="{00000000-0005-0000-0000-00005B000000}"/>
    <cellStyle name="20% - Accent1 3 2 2 3" xfId="246" xr:uid="{00000000-0005-0000-0000-00005C000000}"/>
    <cellStyle name="20% - Accent1 3 2 3" xfId="247" xr:uid="{00000000-0005-0000-0000-00005D000000}"/>
    <cellStyle name="20% - Accent1 3 2 3 2" xfId="248" xr:uid="{00000000-0005-0000-0000-00005E000000}"/>
    <cellStyle name="20% - Accent1 3 2 4" xfId="249" xr:uid="{00000000-0005-0000-0000-00005F000000}"/>
    <cellStyle name="20% - Accent1 3 3" xfId="250" xr:uid="{00000000-0005-0000-0000-000060000000}"/>
    <cellStyle name="20% - Accent1 3 3 2" xfId="251" xr:uid="{00000000-0005-0000-0000-000061000000}"/>
    <cellStyle name="20% - Accent1 3 3 2 2" xfId="252" xr:uid="{00000000-0005-0000-0000-000062000000}"/>
    <cellStyle name="20% - Accent1 3 3 2 2 2" xfId="253" xr:uid="{00000000-0005-0000-0000-000063000000}"/>
    <cellStyle name="20% - Accent1 3 3 2 3" xfId="254" xr:uid="{00000000-0005-0000-0000-000064000000}"/>
    <cellStyle name="20% - Accent1 3 3 3" xfId="255" xr:uid="{00000000-0005-0000-0000-000065000000}"/>
    <cellStyle name="20% - Accent1 3 3 3 2" xfId="256" xr:uid="{00000000-0005-0000-0000-000066000000}"/>
    <cellStyle name="20% - Accent1 3 3 4" xfId="257" xr:uid="{00000000-0005-0000-0000-000067000000}"/>
    <cellStyle name="20% - Accent1 3 4" xfId="258" xr:uid="{00000000-0005-0000-0000-000068000000}"/>
    <cellStyle name="20% - Accent1 3 4 2" xfId="259" xr:uid="{00000000-0005-0000-0000-000069000000}"/>
    <cellStyle name="20% - Accent1 3 4 2 2" xfId="260" xr:uid="{00000000-0005-0000-0000-00006A000000}"/>
    <cellStyle name="20% - Accent1 3 4 3" xfId="261" xr:uid="{00000000-0005-0000-0000-00006B000000}"/>
    <cellStyle name="20% - Accent1 3 5" xfId="262" xr:uid="{00000000-0005-0000-0000-00006C000000}"/>
    <cellStyle name="20% - Accent1 3 5 2" xfId="263" xr:uid="{00000000-0005-0000-0000-00006D000000}"/>
    <cellStyle name="20% - Accent1 3 6" xfId="264" xr:uid="{00000000-0005-0000-0000-00006E000000}"/>
    <cellStyle name="20% - Accent1 3 7" xfId="241" xr:uid="{00000000-0005-0000-0000-00006F000000}"/>
    <cellStyle name="20% - Accent1 4" xfId="265" xr:uid="{00000000-0005-0000-0000-000070000000}"/>
    <cellStyle name="20% - Accent1 5" xfId="266" xr:uid="{00000000-0005-0000-0000-000071000000}"/>
    <cellStyle name="20% - Accent1 6" xfId="267" xr:uid="{00000000-0005-0000-0000-000072000000}"/>
    <cellStyle name="20% - Accent1 7" xfId="268" xr:uid="{00000000-0005-0000-0000-000073000000}"/>
    <cellStyle name="20% - Accent1 8" xfId="269" xr:uid="{00000000-0005-0000-0000-000074000000}"/>
    <cellStyle name="20% - Accent2 2" xfId="70" xr:uid="{00000000-0005-0000-0000-000075000000}"/>
    <cellStyle name="20% - Accent2 2 10" xfId="271" xr:uid="{00000000-0005-0000-0000-000076000000}"/>
    <cellStyle name="20% - Accent2 2 11" xfId="272" xr:uid="{00000000-0005-0000-0000-000077000000}"/>
    <cellStyle name="20% - Accent2 2 12" xfId="270" xr:uid="{00000000-0005-0000-0000-000078000000}"/>
    <cellStyle name="20% - Accent2 2 13" xfId="138" xr:uid="{00000000-0005-0000-0000-000079000000}"/>
    <cellStyle name="20% - Accent2 2 14" xfId="5753" xr:uid="{00000000-0005-0000-0000-00007A000000}"/>
    <cellStyle name="20% - Accent2 2 2" xfId="273" xr:uid="{00000000-0005-0000-0000-00007B000000}"/>
    <cellStyle name="20% - Accent2 2 2 2" xfId="274" xr:uid="{00000000-0005-0000-0000-00007C000000}"/>
    <cellStyle name="20% - Accent2 2 2 3" xfId="275" xr:uid="{00000000-0005-0000-0000-00007D000000}"/>
    <cellStyle name="20% - Accent2 2 3" xfId="276" xr:uid="{00000000-0005-0000-0000-00007E000000}"/>
    <cellStyle name="20% - Accent2 2 3 2" xfId="277" xr:uid="{00000000-0005-0000-0000-00007F000000}"/>
    <cellStyle name="20% - Accent2 2 4" xfId="278" xr:uid="{00000000-0005-0000-0000-000080000000}"/>
    <cellStyle name="20% - Accent2 2 5" xfId="279" xr:uid="{00000000-0005-0000-0000-000081000000}"/>
    <cellStyle name="20% - Accent2 2 6" xfId="280" xr:uid="{00000000-0005-0000-0000-000082000000}"/>
    <cellStyle name="20% - Accent2 2 7" xfId="281" xr:uid="{00000000-0005-0000-0000-000083000000}"/>
    <cellStyle name="20% - Accent2 2 8" xfId="282" xr:uid="{00000000-0005-0000-0000-000084000000}"/>
    <cellStyle name="20% - Accent2 2 9" xfId="283" xr:uid="{00000000-0005-0000-0000-000085000000}"/>
    <cellStyle name="20% - Accent2 3" xfId="4" xr:uid="{00000000-0005-0000-0000-000086000000}"/>
    <cellStyle name="20% - Accent2 3 2" xfId="285" xr:uid="{00000000-0005-0000-0000-000087000000}"/>
    <cellStyle name="20% - Accent2 3 2 2" xfId="286" xr:uid="{00000000-0005-0000-0000-000088000000}"/>
    <cellStyle name="20% - Accent2 3 2 2 2" xfId="287" xr:uid="{00000000-0005-0000-0000-000089000000}"/>
    <cellStyle name="20% - Accent2 3 2 2 2 2" xfId="288" xr:uid="{00000000-0005-0000-0000-00008A000000}"/>
    <cellStyle name="20% - Accent2 3 2 2 3" xfId="289" xr:uid="{00000000-0005-0000-0000-00008B000000}"/>
    <cellStyle name="20% - Accent2 3 2 3" xfId="290" xr:uid="{00000000-0005-0000-0000-00008C000000}"/>
    <cellStyle name="20% - Accent2 3 2 3 2" xfId="291" xr:uid="{00000000-0005-0000-0000-00008D000000}"/>
    <cellStyle name="20% - Accent2 3 2 4" xfId="292" xr:uid="{00000000-0005-0000-0000-00008E000000}"/>
    <cellStyle name="20% - Accent2 3 3" xfId="293" xr:uid="{00000000-0005-0000-0000-00008F000000}"/>
    <cellStyle name="20% - Accent2 3 3 2" xfId="294" xr:uid="{00000000-0005-0000-0000-000090000000}"/>
    <cellStyle name="20% - Accent2 3 3 2 2" xfId="295" xr:uid="{00000000-0005-0000-0000-000091000000}"/>
    <cellStyle name="20% - Accent2 3 3 2 2 2" xfId="296" xr:uid="{00000000-0005-0000-0000-000092000000}"/>
    <cellStyle name="20% - Accent2 3 3 2 3" xfId="297" xr:uid="{00000000-0005-0000-0000-000093000000}"/>
    <cellStyle name="20% - Accent2 3 3 3" xfId="298" xr:uid="{00000000-0005-0000-0000-000094000000}"/>
    <cellStyle name="20% - Accent2 3 3 3 2" xfId="299" xr:uid="{00000000-0005-0000-0000-000095000000}"/>
    <cellStyle name="20% - Accent2 3 3 4" xfId="300" xr:uid="{00000000-0005-0000-0000-000096000000}"/>
    <cellStyle name="20% - Accent2 3 4" xfId="301" xr:uid="{00000000-0005-0000-0000-000097000000}"/>
    <cellStyle name="20% - Accent2 3 4 2" xfId="302" xr:uid="{00000000-0005-0000-0000-000098000000}"/>
    <cellStyle name="20% - Accent2 3 4 2 2" xfId="303" xr:uid="{00000000-0005-0000-0000-000099000000}"/>
    <cellStyle name="20% - Accent2 3 4 3" xfId="304" xr:uid="{00000000-0005-0000-0000-00009A000000}"/>
    <cellStyle name="20% - Accent2 3 5" xfId="305" xr:uid="{00000000-0005-0000-0000-00009B000000}"/>
    <cellStyle name="20% - Accent2 3 5 2" xfId="306" xr:uid="{00000000-0005-0000-0000-00009C000000}"/>
    <cellStyle name="20% - Accent2 3 6" xfId="307" xr:uid="{00000000-0005-0000-0000-00009D000000}"/>
    <cellStyle name="20% - Accent2 3 7" xfId="284" xr:uid="{00000000-0005-0000-0000-00009E000000}"/>
    <cellStyle name="20% - Accent2 4" xfId="308" xr:uid="{00000000-0005-0000-0000-00009F000000}"/>
    <cellStyle name="20% - Accent2 5" xfId="309" xr:uid="{00000000-0005-0000-0000-0000A0000000}"/>
    <cellStyle name="20% - Accent2 6" xfId="310" xr:uid="{00000000-0005-0000-0000-0000A1000000}"/>
    <cellStyle name="20% - Accent2 7" xfId="311" xr:uid="{00000000-0005-0000-0000-0000A2000000}"/>
    <cellStyle name="20% - Accent2 8" xfId="312" xr:uid="{00000000-0005-0000-0000-0000A3000000}"/>
    <cellStyle name="20% - Accent3 2" xfId="74" xr:uid="{00000000-0005-0000-0000-0000A4000000}"/>
    <cellStyle name="20% - Accent3 2 10" xfId="314" xr:uid="{00000000-0005-0000-0000-0000A5000000}"/>
    <cellStyle name="20% - Accent3 2 11" xfId="315" xr:uid="{00000000-0005-0000-0000-0000A6000000}"/>
    <cellStyle name="20% - Accent3 2 12" xfId="313" xr:uid="{00000000-0005-0000-0000-0000A7000000}"/>
    <cellStyle name="20% - Accent3 2 13" xfId="140" xr:uid="{00000000-0005-0000-0000-0000A8000000}"/>
    <cellStyle name="20% - Accent3 2 14" xfId="5755" xr:uid="{00000000-0005-0000-0000-0000A9000000}"/>
    <cellStyle name="20% - Accent3 2 2" xfId="316" xr:uid="{00000000-0005-0000-0000-0000AA000000}"/>
    <cellStyle name="20% - Accent3 2 2 2" xfId="317" xr:uid="{00000000-0005-0000-0000-0000AB000000}"/>
    <cellStyle name="20% - Accent3 2 2 3" xfId="318" xr:uid="{00000000-0005-0000-0000-0000AC000000}"/>
    <cellStyle name="20% - Accent3 2 3" xfId="319" xr:uid="{00000000-0005-0000-0000-0000AD000000}"/>
    <cellStyle name="20% - Accent3 2 3 2" xfId="320" xr:uid="{00000000-0005-0000-0000-0000AE000000}"/>
    <cellStyle name="20% - Accent3 2 4" xfId="321" xr:uid="{00000000-0005-0000-0000-0000AF000000}"/>
    <cellStyle name="20% - Accent3 2 5" xfId="322" xr:uid="{00000000-0005-0000-0000-0000B0000000}"/>
    <cellStyle name="20% - Accent3 2 6" xfId="323" xr:uid="{00000000-0005-0000-0000-0000B1000000}"/>
    <cellStyle name="20% - Accent3 2 7" xfId="324" xr:uid="{00000000-0005-0000-0000-0000B2000000}"/>
    <cellStyle name="20% - Accent3 2 8" xfId="325" xr:uid="{00000000-0005-0000-0000-0000B3000000}"/>
    <cellStyle name="20% - Accent3 2 9" xfId="326" xr:uid="{00000000-0005-0000-0000-0000B4000000}"/>
    <cellStyle name="20% - Accent3 3" xfId="5" xr:uid="{00000000-0005-0000-0000-0000B5000000}"/>
    <cellStyle name="20% - Accent3 3 2" xfId="328" xr:uid="{00000000-0005-0000-0000-0000B6000000}"/>
    <cellStyle name="20% - Accent3 3 2 2" xfId="329" xr:uid="{00000000-0005-0000-0000-0000B7000000}"/>
    <cellStyle name="20% - Accent3 3 2 2 2" xfId="330" xr:uid="{00000000-0005-0000-0000-0000B8000000}"/>
    <cellStyle name="20% - Accent3 3 2 2 2 2" xfId="331" xr:uid="{00000000-0005-0000-0000-0000B9000000}"/>
    <cellStyle name="20% - Accent3 3 2 2 3" xfId="332" xr:uid="{00000000-0005-0000-0000-0000BA000000}"/>
    <cellStyle name="20% - Accent3 3 2 3" xfId="333" xr:uid="{00000000-0005-0000-0000-0000BB000000}"/>
    <cellStyle name="20% - Accent3 3 2 3 2" xfId="334" xr:uid="{00000000-0005-0000-0000-0000BC000000}"/>
    <cellStyle name="20% - Accent3 3 2 4" xfId="335" xr:uid="{00000000-0005-0000-0000-0000BD000000}"/>
    <cellStyle name="20% - Accent3 3 3" xfId="336" xr:uid="{00000000-0005-0000-0000-0000BE000000}"/>
    <cellStyle name="20% - Accent3 3 3 2" xfId="337" xr:uid="{00000000-0005-0000-0000-0000BF000000}"/>
    <cellStyle name="20% - Accent3 3 3 2 2" xfId="338" xr:uid="{00000000-0005-0000-0000-0000C0000000}"/>
    <cellStyle name="20% - Accent3 3 3 2 2 2" xfId="339" xr:uid="{00000000-0005-0000-0000-0000C1000000}"/>
    <cellStyle name="20% - Accent3 3 3 2 3" xfId="340" xr:uid="{00000000-0005-0000-0000-0000C2000000}"/>
    <cellStyle name="20% - Accent3 3 3 3" xfId="341" xr:uid="{00000000-0005-0000-0000-0000C3000000}"/>
    <cellStyle name="20% - Accent3 3 3 3 2" xfId="342" xr:uid="{00000000-0005-0000-0000-0000C4000000}"/>
    <cellStyle name="20% - Accent3 3 3 4" xfId="343" xr:uid="{00000000-0005-0000-0000-0000C5000000}"/>
    <cellStyle name="20% - Accent3 3 4" xfId="344" xr:uid="{00000000-0005-0000-0000-0000C6000000}"/>
    <cellStyle name="20% - Accent3 3 4 2" xfId="345" xr:uid="{00000000-0005-0000-0000-0000C7000000}"/>
    <cellStyle name="20% - Accent3 3 4 2 2" xfId="346" xr:uid="{00000000-0005-0000-0000-0000C8000000}"/>
    <cellStyle name="20% - Accent3 3 4 3" xfId="347" xr:uid="{00000000-0005-0000-0000-0000C9000000}"/>
    <cellStyle name="20% - Accent3 3 5" xfId="348" xr:uid="{00000000-0005-0000-0000-0000CA000000}"/>
    <cellStyle name="20% - Accent3 3 5 2" xfId="349" xr:uid="{00000000-0005-0000-0000-0000CB000000}"/>
    <cellStyle name="20% - Accent3 3 6" xfId="350" xr:uid="{00000000-0005-0000-0000-0000CC000000}"/>
    <cellStyle name="20% - Accent3 3 7" xfId="327" xr:uid="{00000000-0005-0000-0000-0000CD000000}"/>
    <cellStyle name="20% - Accent3 4" xfId="351" xr:uid="{00000000-0005-0000-0000-0000CE000000}"/>
    <cellStyle name="20% - Accent3 5" xfId="352" xr:uid="{00000000-0005-0000-0000-0000CF000000}"/>
    <cellStyle name="20% - Accent3 6" xfId="353" xr:uid="{00000000-0005-0000-0000-0000D0000000}"/>
    <cellStyle name="20% - Accent3 7" xfId="354" xr:uid="{00000000-0005-0000-0000-0000D1000000}"/>
    <cellStyle name="20% - Accent3 8" xfId="355" xr:uid="{00000000-0005-0000-0000-0000D2000000}"/>
    <cellStyle name="20% - Accent4 2" xfId="78" xr:uid="{00000000-0005-0000-0000-0000D3000000}"/>
    <cellStyle name="20% - Accent4 2 10" xfId="357" xr:uid="{00000000-0005-0000-0000-0000D4000000}"/>
    <cellStyle name="20% - Accent4 2 11" xfId="358" xr:uid="{00000000-0005-0000-0000-0000D5000000}"/>
    <cellStyle name="20% - Accent4 2 12" xfId="356" xr:uid="{00000000-0005-0000-0000-0000D6000000}"/>
    <cellStyle name="20% - Accent4 2 13" xfId="142" xr:uid="{00000000-0005-0000-0000-0000D7000000}"/>
    <cellStyle name="20% - Accent4 2 14" xfId="5757" xr:uid="{00000000-0005-0000-0000-0000D8000000}"/>
    <cellStyle name="20% - Accent4 2 2" xfId="359" xr:uid="{00000000-0005-0000-0000-0000D9000000}"/>
    <cellStyle name="20% - Accent4 2 2 2" xfId="360" xr:uid="{00000000-0005-0000-0000-0000DA000000}"/>
    <cellStyle name="20% - Accent4 2 2 3" xfId="361" xr:uid="{00000000-0005-0000-0000-0000DB000000}"/>
    <cellStyle name="20% - Accent4 2 3" xfId="362" xr:uid="{00000000-0005-0000-0000-0000DC000000}"/>
    <cellStyle name="20% - Accent4 2 3 2" xfId="363" xr:uid="{00000000-0005-0000-0000-0000DD000000}"/>
    <cellStyle name="20% - Accent4 2 4" xfId="364" xr:uid="{00000000-0005-0000-0000-0000DE000000}"/>
    <cellStyle name="20% - Accent4 2 5" xfId="365" xr:uid="{00000000-0005-0000-0000-0000DF000000}"/>
    <cellStyle name="20% - Accent4 2 6" xfId="366" xr:uid="{00000000-0005-0000-0000-0000E0000000}"/>
    <cellStyle name="20% - Accent4 2 7" xfId="367" xr:uid="{00000000-0005-0000-0000-0000E1000000}"/>
    <cellStyle name="20% - Accent4 2 8" xfId="368" xr:uid="{00000000-0005-0000-0000-0000E2000000}"/>
    <cellStyle name="20% - Accent4 2 9" xfId="369" xr:uid="{00000000-0005-0000-0000-0000E3000000}"/>
    <cellStyle name="20% - Accent4 3" xfId="6" xr:uid="{00000000-0005-0000-0000-0000E4000000}"/>
    <cellStyle name="20% - Accent4 3 2" xfId="371" xr:uid="{00000000-0005-0000-0000-0000E5000000}"/>
    <cellStyle name="20% - Accent4 3 2 2" xfId="372" xr:uid="{00000000-0005-0000-0000-0000E6000000}"/>
    <cellStyle name="20% - Accent4 3 2 2 2" xfId="373" xr:uid="{00000000-0005-0000-0000-0000E7000000}"/>
    <cellStyle name="20% - Accent4 3 2 2 2 2" xfId="374" xr:uid="{00000000-0005-0000-0000-0000E8000000}"/>
    <cellStyle name="20% - Accent4 3 2 2 3" xfId="375" xr:uid="{00000000-0005-0000-0000-0000E9000000}"/>
    <cellStyle name="20% - Accent4 3 2 3" xfId="376" xr:uid="{00000000-0005-0000-0000-0000EA000000}"/>
    <cellStyle name="20% - Accent4 3 2 3 2" xfId="377" xr:uid="{00000000-0005-0000-0000-0000EB000000}"/>
    <cellStyle name="20% - Accent4 3 2 4" xfId="378" xr:uid="{00000000-0005-0000-0000-0000EC000000}"/>
    <cellStyle name="20% - Accent4 3 3" xfId="379" xr:uid="{00000000-0005-0000-0000-0000ED000000}"/>
    <cellStyle name="20% - Accent4 3 3 2" xfId="380" xr:uid="{00000000-0005-0000-0000-0000EE000000}"/>
    <cellStyle name="20% - Accent4 3 3 2 2" xfId="381" xr:uid="{00000000-0005-0000-0000-0000EF000000}"/>
    <cellStyle name="20% - Accent4 3 3 2 2 2" xfId="382" xr:uid="{00000000-0005-0000-0000-0000F0000000}"/>
    <cellStyle name="20% - Accent4 3 3 2 3" xfId="383" xr:uid="{00000000-0005-0000-0000-0000F1000000}"/>
    <cellStyle name="20% - Accent4 3 3 3" xfId="384" xr:uid="{00000000-0005-0000-0000-0000F2000000}"/>
    <cellStyle name="20% - Accent4 3 3 3 2" xfId="385" xr:uid="{00000000-0005-0000-0000-0000F3000000}"/>
    <cellStyle name="20% - Accent4 3 3 4" xfId="386" xr:uid="{00000000-0005-0000-0000-0000F4000000}"/>
    <cellStyle name="20% - Accent4 3 4" xfId="387" xr:uid="{00000000-0005-0000-0000-0000F5000000}"/>
    <cellStyle name="20% - Accent4 3 4 2" xfId="388" xr:uid="{00000000-0005-0000-0000-0000F6000000}"/>
    <cellStyle name="20% - Accent4 3 4 2 2" xfId="389" xr:uid="{00000000-0005-0000-0000-0000F7000000}"/>
    <cellStyle name="20% - Accent4 3 4 3" xfId="390" xr:uid="{00000000-0005-0000-0000-0000F8000000}"/>
    <cellStyle name="20% - Accent4 3 5" xfId="391" xr:uid="{00000000-0005-0000-0000-0000F9000000}"/>
    <cellStyle name="20% - Accent4 3 5 2" xfId="392" xr:uid="{00000000-0005-0000-0000-0000FA000000}"/>
    <cellStyle name="20% - Accent4 3 6" xfId="393" xr:uid="{00000000-0005-0000-0000-0000FB000000}"/>
    <cellStyle name="20% - Accent4 3 7" xfId="370" xr:uid="{00000000-0005-0000-0000-0000FC000000}"/>
    <cellStyle name="20% - Accent4 4" xfId="394" xr:uid="{00000000-0005-0000-0000-0000FD000000}"/>
    <cellStyle name="20% - Accent4 5" xfId="395" xr:uid="{00000000-0005-0000-0000-0000FE000000}"/>
    <cellStyle name="20% - Accent4 6" xfId="396" xr:uid="{00000000-0005-0000-0000-0000FF000000}"/>
    <cellStyle name="20% - Accent4 7" xfId="397" xr:uid="{00000000-0005-0000-0000-000000010000}"/>
    <cellStyle name="20% - Accent4 8" xfId="398" xr:uid="{00000000-0005-0000-0000-000001010000}"/>
    <cellStyle name="20% - Accent5 2" xfId="82" xr:uid="{00000000-0005-0000-0000-000002010000}"/>
    <cellStyle name="20% - Accent5 2 10" xfId="400" xr:uid="{00000000-0005-0000-0000-000003010000}"/>
    <cellStyle name="20% - Accent5 2 11" xfId="401" xr:uid="{00000000-0005-0000-0000-000004010000}"/>
    <cellStyle name="20% - Accent5 2 12" xfId="399" xr:uid="{00000000-0005-0000-0000-000005010000}"/>
    <cellStyle name="20% - Accent5 2 13" xfId="144" xr:uid="{00000000-0005-0000-0000-000006010000}"/>
    <cellStyle name="20% - Accent5 2 14" xfId="5759" xr:uid="{00000000-0005-0000-0000-000007010000}"/>
    <cellStyle name="20% - Accent5 2 2" xfId="402" xr:uid="{00000000-0005-0000-0000-000008010000}"/>
    <cellStyle name="20% - Accent5 2 2 2" xfId="403" xr:uid="{00000000-0005-0000-0000-000009010000}"/>
    <cellStyle name="20% - Accent5 2 2 3" xfId="404" xr:uid="{00000000-0005-0000-0000-00000A010000}"/>
    <cellStyle name="20% - Accent5 2 3" xfId="405" xr:uid="{00000000-0005-0000-0000-00000B010000}"/>
    <cellStyle name="20% - Accent5 2 3 2" xfId="406" xr:uid="{00000000-0005-0000-0000-00000C010000}"/>
    <cellStyle name="20% - Accent5 2 4" xfId="407" xr:uid="{00000000-0005-0000-0000-00000D010000}"/>
    <cellStyle name="20% - Accent5 2 5" xfId="408" xr:uid="{00000000-0005-0000-0000-00000E010000}"/>
    <cellStyle name="20% - Accent5 2 6" xfId="409" xr:uid="{00000000-0005-0000-0000-00000F010000}"/>
    <cellStyle name="20% - Accent5 2 7" xfId="410" xr:uid="{00000000-0005-0000-0000-000010010000}"/>
    <cellStyle name="20% - Accent5 2 8" xfId="411" xr:uid="{00000000-0005-0000-0000-000011010000}"/>
    <cellStyle name="20% - Accent5 2 9" xfId="412" xr:uid="{00000000-0005-0000-0000-000012010000}"/>
    <cellStyle name="20% - Accent5 3" xfId="7" xr:uid="{00000000-0005-0000-0000-000013010000}"/>
    <cellStyle name="20% - Accent5 3 2" xfId="414" xr:uid="{00000000-0005-0000-0000-000014010000}"/>
    <cellStyle name="20% - Accent5 3 2 2" xfId="415" xr:uid="{00000000-0005-0000-0000-000015010000}"/>
    <cellStyle name="20% - Accent5 3 2 2 2" xfId="416" xr:uid="{00000000-0005-0000-0000-000016010000}"/>
    <cellStyle name="20% - Accent5 3 2 2 2 2" xfId="417" xr:uid="{00000000-0005-0000-0000-000017010000}"/>
    <cellStyle name="20% - Accent5 3 2 2 3" xfId="418" xr:uid="{00000000-0005-0000-0000-000018010000}"/>
    <cellStyle name="20% - Accent5 3 2 3" xfId="419" xr:uid="{00000000-0005-0000-0000-000019010000}"/>
    <cellStyle name="20% - Accent5 3 2 3 2" xfId="420" xr:uid="{00000000-0005-0000-0000-00001A010000}"/>
    <cellStyle name="20% - Accent5 3 2 4" xfId="421" xr:uid="{00000000-0005-0000-0000-00001B010000}"/>
    <cellStyle name="20% - Accent5 3 3" xfId="422" xr:uid="{00000000-0005-0000-0000-00001C010000}"/>
    <cellStyle name="20% - Accent5 3 3 2" xfId="423" xr:uid="{00000000-0005-0000-0000-00001D010000}"/>
    <cellStyle name="20% - Accent5 3 3 2 2" xfId="424" xr:uid="{00000000-0005-0000-0000-00001E010000}"/>
    <cellStyle name="20% - Accent5 3 3 2 2 2" xfId="425" xr:uid="{00000000-0005-0000-0000-00001F010000}"/>
    <cellStyle name="20% - Accent5 3 3 2 3" xfId="426" xr:uid="{00000000-0005-0000-0000-000020010000}"/>
    <cellStyle name="20% - Accent5 3 3 3" xfId="427" xr:uid="{00000000-0005-0000-0000-000021010000}"/>
    <cellStyle name="20% - Accent5 3 3 3 2" xfId="428" xr:uid="{00000000-0005-0000-0000-000022010000}"/>
    <cellStyle name="20% - Accent5 3 3 4" xfId="429" xr:uid="{00000000-0005-0000-0000-000023010000}"/>
    <cellStyle name="20% - Accent5 3 4" xfId="430" xr:uid="{00000000-0005-0000-0000-000024010000}"/>
    <cellStyle name="20% - Accent5 3 4 2" xfId="431" xr:uid="{00000000-0005-0000-0000-000025010000}"/>
    <cellStyle name="20% - Accent5 3 4 2 2" xfId="432" xr:uid="{00000000-0005-0000-0000-000026010000}"/>
    <cellStyle name="20% - Accent5 3 4 3" xfId="433" xr:uid="{00000000-0005-0000-0000-000027010000}"/>
    <cellStyle name="20% - Accent5 3 5" xfId="434" xr:uid="{00000000-0005-0000-0000-000028010000}"/>
    <cellStyle name="20% - Accent5 3 5 2" xfId="435" xr:uid="{00000000-0005-0000-0000-000029010000}"/>
    <cellStyle name="20% - Accent5 3 6" xfId="436" xr:uid="{00000000-0005-0000-0000-00002A010000}"/>
    <cellStyle name="20% - Accent5 3 7" xfId="413" xr:uid="{00000000-0005-0000-0000-00002B010000}"/>
    <cellStyle name="20% - Accent5 4" xfId="437" xr:uid="{00000000-0005-0000-0000-00002C010000}"/>
    <cellStyle name="20% - Accent5 5" xfId="438" xr:uid="{00000000-0005-0000-0000-00002D010000}"/>
    <cellStyle name="20% - Accent5 6" xfId="439" xr:uid="{00000000-0005-0000-0000-00002E010000}"/>
    <cellStyle name="20% - Accent5 7" xfId="440" xr:uid="{00000000-0005-0000-0000-00002F010000}"/>
    <cellStyle name="20% - Accent5 8" xfId="441" xr:uid="{00000000-0005-0000-0000-000030010000}"/>
    <cellStyle name="20% - Accent6 2" xfId="86" xr:uid="{00000000-0005-0000-0000-000031010000}"/>
    <cellStyle name="20% - Accent6 2 10" xfId="443" xr:uid="{00000000-0005-0000-0000-000032010000}"/>
    <cellStyle name="20% - Accent6 2 11" xfId="444" xr:uid="{00000000-0005-0000-0000-000033010000}"/>
    <cellStyle name="20% - Accent6 2 12" xfId="442" xr:uid="{00000000-0005-0000-0000-000034010000}"/>
    <cellStyle name="20% - Accent6 2 13" xfId="146" xr:uid="{00000000-0005-0000-0000-000035010000}"/>
    <cellStyle name="20% - Accent6 2 14" xfId="5761" xr:uid="{00000000-0005-0000-0000-000036010000}"/>
    <cellStyle name="20% - Accent6 2 2" xfId="445" xr:uid="{00000000-0005-0000-0000-000037010000}"/>
    <cellStyle name="20% - Accent6 2 2 2" xfId="446" xr:uid="{00000000-0005-0000-0000-000038010000}"/>
    <cellStyle name="20% - Accent6 2 2 3" xfId="447" xr:uid="{00000000-0005-0000-0000-000039010000}"/>
    <cellStyle name="20% - Accent6 2 3" xfId="448" xr:uid="{00000000-0005-0000-0000-00003A010000}"/>
    <cellStyle name="20% - Accent6 2 3 2" xfId="449" xr:uid="{00000000-0005-0000-0000-00003B010000}"/>
    <cellStyle name="20% - Accent6 2 4" xfId="450" xr:uid="{00000000-0005-0000-0000-00003C010000}"/>
    <cellStyle name="20% - Accent6 2 5" xfId="451" xr:uid="{00000000-0005-0000-0000-00003D010000}"/>
    <cellStyle name="20% - Accent6 2 6" xfId="452" xr:uid="{00000000-0005-0000-0000-00003E010000}"/>
    <cellStyle name="20% - Accent6 2 7" xfId="453" xr:uid="{00000000-0005-0000-0000-00003F010000}"/>
    <cellStyle name="20% - Accent6 2 8" xfId="454" xr:uid="{00000000-0005-0000-0000-000040010000}"/>
    <cellStyle name="20% - Accent6 2 9" xfId="455" xr:uid="{00000000-0005-0000-0000-000041010000}"/>
    <cellStyle name="20% - Accent6 3" xfId="8" xr:uid="{00000000-0005-0000-0000-000042010000}"/>
    <cellStyle name="20% - Accent6 3 2" xfId="457" xr:uid="{00000000-0005-0000-0000-000043010000}"/>
    <cellStyle name="20% - Accent6 3 2 2" xfId="458" xr:uid="{00000000-0005-0000-0000-000044010000}"/>
    <cellStyle name="20% - Accent6 3 2 2 2" xfId="459" xr:uid="{00000000-0005-0000-0000-000045010000}"/>
    <cellStyle name="20% - Accent6 3 2 2 2 2" xfId="460" xr:uid="{00000000-0005-0000-0000-000046010000}"/>
    <cellStyle name="20% - Accent6 3 2 2 3" xfId="461" xr:uid="{00000000-0005-0000-0000-000047010000}"/>
    <cellStyle name="20% - Accent6 3 2 3" xfId="462" xr:uid="{00000000-0005-0000-0000-000048010000}"/>
    <cellStyle name="20% - Accent6 3 2 3 2" xfId="463" xr:uid="{00000000-0005-0000-0000-000049010000}"/>
    <cellStyle name="20% - Accent6 3 2 4" xfId="464" xr:uid="{00000000-0005-0000-0000-00004A010000}"/>
    <cellStyle name="20% - Accent6 3 3" xfId="465" xr:uid="{00000000-0005-0000-0000-00004B010000}"/>
    <cellStyle name="20% - Accent6 3 3 2" xfId="466" xr:uid="{00000000-0005-0000-0000-00004C010000}"/>
    <cellStyle name="20% - Accent6 3 3 2 2" xfId="467" xr:uid="{00000000-0005-0000-0000-00004D010000}"/>
    <cellStyle name="20% - Accent6 3 3 2 2 2" xfId="468" xr:uid="{00000000-0005-0000-0000-00004E010000}"/>
    <cellStyle name="20% - Accent6 3 3 2 3" xfId="469" xr:uid="{00000000-0005-0000-0000-00004F010000}"/>
    <cellStyle name="20% - Accent6 3 3 3" xfId="470" xr:uid="{00000000-0005-0000-0000-000050010000}"/>
    <cellStyle name="20% - Accent6 3 3 3 2" xfId="471" xr:uid="{00000000-0005-0000-0000-000051010000}"/>
    <cellStyle name="20% - Accent6 3 3 4" xfId="472" xr:uid="{00000000-0005-0000-0000-000052010000}"/>
    <cellStyle name="20% - Accent6 3 4" xfId="473" xr:uid="{00000000-0005-0000-0000-000053010000}"/>
    <cellStyle name="20% - Accent6 3 4 2" xfId="474" xr:uid="{00000000-0005-0000-0000-000054010000}"/>
    <cellStyle name="20% - Accent6 3 4 2 2" xfId="475" xr:uid="{00000000-0005-0000-0000-000055010000}"/>
    <cellStyle name="20% - Accent6 3 4 3" xfId="476" xr:uid="{00000000-0005-0000-0000-000056010000}"/>
    <cellStyle name="20% - Accent6 3 5" xfId="477" xr:uid="{00000000-0005-0000-0000-000057010000}"/>
    <cellStyle name="20% - Accent6 3 5 2" xfId="478" xr:uid="{00000000-0005-0000-0000-000058010000}"/>
    <cellStyle name="20% - Accent6 3 6" xfId="479" xr:uid="{00000000-0005-0000-0000-000059010000}"/>
    <cellStyle name="20% - Accent6 3 7" xfId="456" xr:uid="{00000000-0005-0000-0000-00005A010000}"/>
    <cellStyle name="20% - Accent6 4" xfId="480" xr:uid="{00000000-0005-0000-0000-00005B010000}"/>
    <cellStyle name="20% - Accent6 5" xfId="481" xr:uid="{00000000-0005-0000-0000-00005C010000}"/>
    <cellStyle name="20% - Accent6 6" xfId="482" xr:uid="{00000000-0005-0000-0000-00005D010000}"/>
    <cellStyle name="20% - Accent6 7" xfId="483" xr:uid="{00000000-0005-0000-0000-00005E010000}"/>
    <cellStyle name="20% - Accent6 8" xfId="484" xr:uid="{00000000-0005-0000-0000-00005F010000}"/>
    <cellStyle name="40 % - Accent1" xfId="485" xr:uid="{00000000-0005-0000-0000-000060010000}"/>
    <cellStyle name="40 % - Accent2" xfId="486" xr:uid="{00000000-0005-0000-0000-000061010000}"/>
    <cellStyle name="40 % - Accent3" xfId="487" xr:uid="{00000000-0005-0000-0000-000062010000}"/>
    <cellStyle name="40 % - Accent4" xfId="488" xr:uid="{00000000-0005-0000-0000-000063010000}"/>
    <cellStyle name="40 % - Accent5" xfId="489" xr:uid="{00000000-0005-0000-0000-000064010000}"/>
    <cellStyle name="40 % - Accent6" xfId="490" xr:uid="{00000000-0005-0000-0000-000065010000}"/>
    <cellStyle name="40% - Accent1 2" xfId="67" xr:uid="{00000000-0005-0000-0000-000066010000}"/>
    <cellStyle name="40% - Accent1 2 10" xfId="492" xr:uid="{00000000-0005-0000-0000-000067010000}"/>
    <cellStyle name="40% - Accent1 2 11" xfId="493" xr:uid="{00000000-0005-0000-0000-000068010000}"/>
    <cellStyle name="40% - Accent1 2 12" xfId="491" xr:uid="{00000000-0005-0000-0000-000069010000}"/>
    <cellStyle name="40% - Accent1 2 13" xfId="137" xr:uid="{00000000-0005-0000-0000-00006A010000}"/>
    <cellStyle name="40% - Accent1 2 14" xfId="5752" xr:uid="{00000000-0005-0000-0000-00006B010000}"/>
    <cellStyle name="40% - Accent1 2 2" xfId="494" xr:uid="{00000000-0005-0000-0000-00006C010000}"/>
    <cellStyle name="40% - Accent1 2 2 2" xfId="495" xr:uid="{00000000-0005-0000-0000-00006D010000}"/>
    <cellStyle name="40% - Accent1 2 2 3" xfId="496" xr:uid="{00000000-0005-0000-0000-00006E010000}"/>
    <cellStyle name="40% - Accent1 2 3" xfId="497" xr:uid="{00000000-0005-0000-0000-00006F010000}"/>
    <cellStyle name="40% - Accent1 2 3 2" xfId="498" xr:uid="{00000000-0005-0000-0000-000070010000}"/>
    <cellStyle name="40% - Accent1 2 4" xfId="499" xr:uid="{00000000-0005-0000-0000-000071010000}"/>
    <cellStyle name="40% - Accent1 2 5" xfId="500" xr:uid="{00000000-0005-0000-0000-000072010000}"/>
    <cellStyle name="40% - Accent1 2 6" xfId="501" xr:uid="{00000000-0005-0000-0000-000073010000}"/>
    <cellStyle name="40% - Accent1 2 7" xfId="502" xr:uid="{00000000-0005-0000-0000-000074010000}"/>
    <cellStyle name="40% - Accent1 2 8" xfId="503" xr:uid="{00000000-0005-0000-0000-000075010000}"/>
    <cellStyle name="40% - Accent1 2 9" xfId="504" xr:uid="{00000000-0005-0000-0000-000076010000}"/>
    <cellStyle name="40% - Accent1 3" xfId="9" xr:uid="{00000000-0005-0000-0000-000077010000}"/>
    <cellStyle name="40% - Accent1 3 2" xfId="506" xr:uid="{00000000-0005-0000-0000-000078010000}"/>
    <cellStyle name="40% - Accent1 3 2 2" xfId="507" xr:uid="{00000000-0005-0000-0000-000079010000}"/>
    <cellStyle name="40% - Accent1 3 2 2 2" xfId="508" xr:uid="{00000000-0005-0000-0000-00007A010000}"/>
    <cellStyle name="40% - Accent1 3 2 2 2 2" xfId="509" xr:uid="{00000000-0005-0000-0000-00007B010000}"/>
    <cellStyle name="40% - Accent1 3 2 2 3" xfId="510" xr:uid="{00000000-0005-0000-0000-00007C010000}"/>
    <cellStyle name="40% - Accent1 3 2 3" xfId="511" xr:uid="{00000000-0005-0000-0000-00007D010000}"/>
    <cellStyle name="40% - Accent1 3 2 3 2" xfId="512" xr:uid="{00000000-0005-0000-0000-00007E010000}"/>
    <cellStyle name="40% - Accent1 3 2 4" xfId="513" xr:uid="{00000000-0005-0000-0000-00007F010000}"/>
    <cellStyle name="40% - Accent1 3 3" xfId="514" xr:uid="{00000000-0005-0000-0000-000080010000}"/>
    <cellStyle name="40% - Accent1 3 3 2" xfId="515" xr:uid="{00000000-0005-0000-0000-000081010000}"/>
    <cellStyle name="40% - Accent1 3 3 2 2" xfId="516" xr:uid="{00000000-0005-0000-0000-000082010000}"/>
    <cellStyle name="40% - Accent1 3 3 2 2 2" xfId="517" xr:uid="{00000000-0005-0000-0000-000083010000}"/>
    <cellStyle name="40% - Accent1 3 3 2 3" xfId="518" xr:uid="{00000000-0005-0000-0000-000084010000}"/>
    <cellStyle name="40% - Accent1 3 3 3" xfId="519" xr:uid="{00000000-0005-0000-0000-000085010000}"/>
    <cellStyle name="40% - Accent1 3 3 3 2" xfId="520" xr:uid="{00000000-0005-0000-0000-000086010000}"/>
    <cellStyle name="40% - Accent1 3 3 4" xfId="521" xr:uid="{00000000-0005-0000-0000-000087010000}"/>
    <cellStyle name="40% - Accent1 3 4" xfId="522" xr:uid="{00000000-0005-0000-0000-000088010000}"/>
    <cellStyle name="40% - Accent1 3 4 2" xfId="523" xr:uid="{00000000-0005-0000-0000-000089010000}"/>
    <cellStyle name="40% - Accent1 3 4 2 2" xfId="524" xr:uid="{00000000-0005-0000-0000-00008A010000}"/>
    <cellStyle name="40% - Accent1 3 4 3" xfId="525" xr:uid="{00000000-0005-0000-0000-00008B010000}"/>
    <cellStyle name="40% - Accent1 3 5" xfId="526" xr:uid="{00000000-0005-0000-0000-00008C010000}"/>
    <cellStyle name="40% - Accent1 3 5 2" xfId="527" xr:uid="{00000000-0005-0000-0000-00008D010000}"/>
    <cellStyle name="40% - Accent1 3 6" xfId="528" xr:uid="{00000000-0005-0000-0000-00008E010000}"/>
    <cellStyle name="40% - Accent1 3 7" xfId="505" xr:uid="{00000000-0005-0000-0000-00008F010000}"/>
    <cellStyle name="40% - Accent1 4" xfId="529" xr:uid="{00000000-0005-0000-0000-000090010000}"/>
    <cellStyle name="40% - Accent1 5" xfId="530" xr:uid="{00000000-0005-0000-0000-000091010000}"/>
    <cellStyle name="40% - Accent1 6" xfId="531" xr:uid="{00000000-0005-0000-0000-000092010000}"/>
    <cellStyle name="40% - Accent1 7" xfId="532" xr:uid="{00000000-0005-0000-0000-000093010000}"/>
    <cellStyle name="40% - Accent1 8" xfId="533" xr:uid="{00000000-0005-0000-0000-000094010000}"/>
    <cellStyle name="40% - Accent2 2" xfId="71" xr:uid="{00000000-0005-0000-0000-000095010000}"/>
    <cellStyle name="40% - Accent2 2 10" xfId="535" xr:uid="{00000000-0005-0000-0000-000096010000}"/>
    <cellStyle name="40% - Accent2 2 11" xfId="536" xr:uid="{00000000-0005-0000-0000-000097010000}"/>
    <cellStyle name="40% - Accent2 2 12" xfId="534" xr:uid="{00000000-0005-0000-0000-000098010000}"/>
    <cellStyle name="40% - Accent2 2 13" xfId="139" xr:uid="{00000000-0005-0000-0000-000099010000}"/>
    <cellStyle name="40% - Accent2 2 14" xfId="5754" xr:uid="{00000000-0005-0000-0000-00009A010000}"/>
    <cellStyle name="40% - Accent2 2 2" xfId="537" xr:uid="{00000000-0005-0000-0000-00009B010000}"/>
    <cellStyle name="40% - Accent2 2 2 2" xfId="538" xr:uid="{00000000-0005-0000-0000-00009C010000}"/>
    <cellStyle name="40% - Accent2 2 2 3" xfId="539" xr:uid="{00000000-0005-0000-0000-00009D010000}"/>
    <cellStyle name="40% - Accent2 2 3" xfId="540" xr:uid="{00000000-0005-0000-0000-00009E010000}"/>
    <cellStyle name="40% - Accent2 2 3 2" xfId="541" xr:uid="{00000000-0005-0000-0000-00009F010000}"/>
    <cellStyle name="40% - Accent2 2 4" xfId="542" xr:uid="{00000000-0005-0000-0000-0000A0010000}"/>
    <cellStyle name="40% - Accent2 2 5" xfId="543" xr:uid="{00000000-0005-0000-0000-0000A1010000}"/>
    <cellStyle name="40% - Accent2 2 6" xfId="544" xr:uid="{00000000-0005-0000-0000-0000A2010000}"/>
    <cellStyle name="40% - Accent2 2 7" xfId="545" xr:uid="{00000000-0005-0000-0000-0000A3010000}"/>
    <cellStyle name="40% - Accent2 2 8" xfId="546" xr:uid="{00000000-0005-0000-0000-0000A4010000}"/>
    <cellStyle name="40% - Accent2 2 9" xfId="547" xr:uid="{00000000-0005-0000-0000-0000A5010000}"/>
    <cellStyle name="40% - Accent2 3" xfId="10" xr:uid="{00000000-0005-0000-0000-0000A6010000}"/>
    <cellStyle name="40% - Accent2 3 2" xfId="549" xr:uid="{00000000-0005-0000-0000-0000A7010000}"/>
    <cellStyle name="40% - Accent2 3 2 2" xfId="550" xr:uid="{00000000-0005-0000-0000-0000A8010000}"/>
    <cellStyle name="40% - Accent2 3 2 2 2" xfId="551" xr:uid="{00000000-0005-0000-0000-0000A9010000}"/>
    <cellStyle name="40% - Accent2 3 2 2 2 2" xfId="552" xr:uid="{00000000-0005-0000-0000-0000AA010000}"/>
    <cellStyle name="40% - Accent2 3 2 2 3" xfId="553" xr:uid="{00000000-0005-0000-0000-0000AB010000}"/>
    <cellStyle name="40% - Accent2 3 2 3" xfId="554" xr:uid="{00000000-0005-0000-0000-0000AC010000}"/>
    <cellStyle name="40% - Accent2 3 2 3 2" xfId="555" xr:uid="{00000000-0005-0000-0000-0000AD010000}"/>
    <cellStyle name="40% - Accent2 3 2 4" xfId="556" xr:uid="{00000000-0005-0000-0000-0000AE010000}"/>
    <cellStyle name="40% - Accent2 3 3" xfId="557" xr:uid="{00000000-0005-0000-0000-0000AF010000}"/>
    <cellStyle name="40% - Accent2 3 3 2" xfId="558" xr:uid="{00000000-0005-0000-0000-0000B0010000}"/>
    <cellStyle name="40% - Accent2 3 3 2 2" xfId="559" xr:uid="{00000000-0005-0000-0000-0000B1010000}"/>
    <cellStyle name="40% - Accent2 3 3 2 2 2" xfId="560" xr:uid="{00000000-0005-0000-0000-0000B2010000}"/>
    <cellStyle name="40% - Accent2 3 3 2 3" xfId="561" xr:uid="{00000000-0005-0000-0000-0000B3010000}"/>
    <cellStyle name="40% - Accent2 3 3 3" xfId="562" xr:uid="{00000000-0005-0000-0000-0000B4010000}"/>
    <cellStyle name="40% - Accent2 3 3 3 2" xfId="563" xr:uid="{00000000-0005-0000-0000-0000B5010000}"/>
    <cellStyle name="40% - Accent2 3 3 4" xfId="564" xr:uid="{00000000-0005-0000-0000-0000B6010000}"/>
    <cellStyle name="40% - Accent2 3 4" xfId="565" xr:uid="{00000000-0005-0000-0000-0000B7010000}"/>
    <cellStyle name="40% - Accent2 3 4 2" xfId="566" xr:uid="{00000000-0005-0000-0000-0000B8010000}"/>
    <cellStyle name="40% - Accent2 3 4 2 2" xfId="567" xr:uid="{00000000-0005-0000-0000-0000B9010000}"/>
    <cellStyle name="40% - Accent2 3 4 3" xfId="568" xr:uid="{00000000-0005-0000-0000-0000BA010000}"/>
    <cellStyle name="40% - Accent2 3 5" xfId="569" xr:uid="{00000000-0005-0000-0000-0000BB010000}"/>
    <cellStyle name="40% - Accent2 3 5 2" xfId="570" xr:uid="{00000000-0005-0000-0000-0000BC010000}"/>
    <cellStyle name="40% - Accent2 3 6" xfId="571" xr:uid="{00000000-0005-0000-0000-0000BD010000}"/>
    <cellStyle name="40% - Accent2 3 7" xfId="548" xr:uid="{00000000-0005-0000-0000-0000BE010000}"/>
    <cellStyle name="40% - Accent2 4" xfId="572" xr:uid="{00000000-0005-0000-0000-0000BF010000}"/>
    <cellStyle name="40% - Accent2 5" xfId="573" xr:uid="{00000000-0005-0000-0000-0000C0010000}"/>
    <cellStyle name="40% - Accent2 6" xfId="574" xr:uid="{00000000-0005-0000-0000-0000C1010000}"/>
    <cellStyle name="40% - Accent2 7" xfId="575" xr:uid="{00000000-0005-0000-0000-0000C2010000}"/>
    <cellStyle name="40% - Accent2 8" xfId="576" xr:uid="{00000000-0005-0000-0000-0000C3010000}"/>
    <cellStyle name="40% - Accent3 2" xfId="75" xr:uid="{00000000-0005-0000-0000-0000C4010000}"/>
    <cellStyle name="40% - Accent3 2 10" xfId="578" xr:uid="{00000000-0005-0000-0000-0000C5010000}"/>
    <cellStyle name="40% - Accent3 2 11" xfId="579" xr:uid="{00000000-0005-0000-0000-0000C6010000}"/>
    <cellStyle name="40% - Accent3 2 12" xfId="577" xr:uid="{00000000-0005-0000-0000-0000C7010000}"/>
    <cellStyle name="40% - Accent3 2 13" xfId="141" xr:uid="{00000000-0005-0000-0000-0000C8010000}"/>
    <cellStyle name="40% - Accent3 2 14" xfId="5756" xr:uid="{00000000-0005-0000-0000-0000C9010000}"/>
    <cellStyle name="40% - Accent3 2 2" xfId="580" xr:uid="{00000000-0005-0000-0000-0000CA010000}"/>
    <cellStyle name="40% - Accent3 2 2 2" xfId="581" xr:uid="{00000000-0005-0000-0000-0000CB010000}"/>
    <cellStyle name="40% - Accent3 2 2 3" xfId="582" xr:uid="{00000000-0005-0000-0000-0000CC010000}"/>
    <cellStyle name="40% - Accent3 2 3" xfId="583" xr:uid="{00000000-0005-0000-0000-0000CD010000}"/>
    <cellStyle name="40% - Accent3 2 3 2" xfId="584" xr:uid="{00000000-0005-0000-0000-0000CE010000}"/>
    <cellStyle name="40% - Accent3 2 4" xfId="585" xr:uid="{00000000-0005-0000-0000-0000CF010000}"/>
    <cellStyle name="40% - Accent3 2 5" xfId="586" xr:uid="{00000000-0005-0000-0000-0000D0010000}"/>
    <cellStyle name="40% - Accent3 2 6" xfId="587" xr:uid="{00000000-0005-0000-0000-0000D1010000}"/>
    <cellStyle name="40% - Accent3 2 7" xfId="588" xr:uid="{00000000-0005-0000-0000-0000D2010000}"/>
    <cellStyle name="40% - Accent3 2 8" xfId="589" xr:uid="{00000000-0005-0000-0000-0000D3010000}"/>
    <cellStyle name="40% - Accent3 2 9" xfId="590" xr:uid="{00000000-0005-0000-0000-0000D4010000}"/>
    <cellStyle name="40% - Accent3 3" xfId="11" xr:uid="{00000000-0005-0000-0000-0000D5010000}"/>
    <cellStyle name="40% - Accent3 3 2" xfId="592" xr:uid="{00000000-0005-0000-0000-0000D6010000}"/>
    <cellStyle name="40% - Accent3 3 2 2" xfId="593" xr:uid="{00000000-0005-0000-0000-0000D7010000}"/>
    <cellStyle name="40% - Accent3 3 2 2 2" xfId="594" xr:uid="{00000000-0005-0000-0000-0000D8010000}"/>
    <cellStyle name="40% - Accent3 3 2 2 2 2" xfId="595" xr:uid="{00000000-0005-0000-0000-0000D9010000}"/>
    <cellStyle name="40% - Accent3 3 2 2 3" xfId="596" xr:uid="{00000000-0005-0000-0000-0000DA010000}"/>
    <cellStyle name="40% - Accent3 3 2 3" xfId="597" xr:uid="{00000000-0005-0000-0000-0000DB010000}"/>
    <cellStyle name="40% - Accent3 3 2 3 2" xfId="598" xr:uid="{00000000-0005-0000-0000-0000DC010000}"/>
    <cellStyle name="40% - Accent3 3 2 4" xfId="599" xr:uid="{00000000-0005-0000-0000-0000DD010000}"/>
    <cellStyle name="40% - Accent3 3 3" xfId="600" xr:uid="{00000000-0005-0000-0000-0000DE010000}"/>
    <cellStyle name="40% - Accent3 3 3 2" xfId="601" xr:uid="{00000000-0005-0000-0000-0000DF010000}"/>
    <cellStyle name="40% - Accent3 3 3 2 2" xfId="602" xr:uid="{00000000-0005-0000-0000-0000E0010000}"/>
    <cellStyle name="40% - Accent3 3 3 2 2 2" xfId="603" xr:uid="{00000000-0005-0000-0000-0000E1010000}"/>
    <cellStyle name="40% - Accent3 3 3 2 3" xfId="604" xr:uid="{00000000-0005-0000-0000-0000E2010000}"/>
    <cellStyle name="40% - Accent3 3 3 3" xfId="605" xr:uid="{00000000-0005-0000-0000-0000E3010000}"/>
    <cellStyle name="40% - Accent3 3 3 3 2" xfId="606" xr:uid="{00000000-0005-0000-0000-0000E4010000}"/>
    <cellStyle name="40% - Accent3 3 3 4" xfId="607" xr:uid="{00000000-0005-0000-0000-0000E5010000}"/>
    <cellStyle name="40% - Accent3 3 4" xfId="608" xr:uid="{00000000-0005-0000-0000-0000E6010000}"/>
    <cellStyle name="40% - Accent3 3 4 2" xfId="609" xr:uid="{00000000-0005-0000-0000-0000E7010000}"/>
    <cellStyle name="40% - Accent3 3 4 2 2" xfId="610" xr:uid="{00000000-0005-0000-0000-0000E8010000}"/>
    <cellStyle name="40% - Accent3 3 4 3" xfId="611" xr:uid="{00000000-0005-0000-0000-0000E9010000}"/>
    <cellStyle name="40% - Accent3 3 5" xfId="612" xr:uid="{00000000-0005-0000-0000-0000EA010000}"/>
    <cellStyle name="40% - Accent3 3 5 2" xfId="613" xr:uid="{00000000-0005-0000-0000-0000EB010000}"/>
    <cellStyle name="40% - Accent3 3 6" xfId="614" xr:uid="{00000000-0005-0000-0000-0000EC010000}"/>
    <cellStyle name="40% - Accent3 3 7" xfId="591" xr:uid="{00000000-0005-0000-0000-0000ED010000}"/>
    <cellStyle name="40% - Accent3 4" xfId="615" xr:uid="{00000000-0005-0000-0000-0000EE010000}"/>
    <cellStyle name="40% - Accent3 5" xfId="616" xr:uid="{00000000-0005-0000-0000-0000EF010000}"/>
    <cellStyle name="40% - Accent3 6" xfId="617" xr:uid="{00000000-0005-0000-0000-0000F0010000}"/>
    <cellStyle name="40% - Accent3 7" xfId="618" xr:uid="{00000000-0005-0000-0000-0000F1010000}"/>
    <cellStyle name="40% - Accent3 8" xfId="619" xr:uid="{00000000-0005-0000-0000-0000F2010000}"/>
    <cellStyle name="40% - Accent4 2" xfId="79" xr:uid="{00000000-0005-0000-0000-0000F3010000}"/>
    <cellStyle name="40% - Accent4 2 10" xfId="621" xr:uid="{00000000-0005-0000-0000-0000F4010000}"/>
    <cellStyle name="40% - Accent4 2 11" xfId="622" xr:uid="{00000000-0005-0000-0000-0000F5010000}"/>
    <cellStyle name="40% - Accent4 2 12" xfId="620" xr:uid="{00000000-0005-0000-0000-0000F6010000}"/>
    <cellStyle name="40% - Accent4 2 13" xfId="143" xr:uid="{00000000-0005-0000-0000-0000F7010000}"/>
    <cellStyle name="40% - Accent4 2 14" xfId="5758" xr:uid="{00000000-0005-0000-0000-0000F8010000}"/>
    <cellStyle name="40% - Accent4 2 2" xfId="623" xr:uid="{00000000-0005-0000-0000-0000F9010000}"/>
    <cellStyle name="40% - Accent4 2 2 2" xfId="624" xr:uid="{00000000-0005-0000-0000-0000FA010000}"/>
    <cellStyle name="40% - Accent4 2 2 3" xfId="625" xr:uid="{00000000-0005-0000-0000-0000FB010000}"/>
    <cellStyle name="40% - Accent4 2 3" xfId="626" xr:uid="{00000000-0005-0000-0000-0000FC010000}"/>
    <cellStyle name="40% - Accent4 2 3 2" xfId="627" xr:uid="{00000000-0005-0000-0000-0000FD010000}"/>
    <cellStyle name="40% - Accent4 2 4" xfId="628" xr:uid="{00000000-0005-0000-0000-0000FE010000}"/>
    <cellStyle name="40% - Accent4 2 5" xfId="629" xr:uid="{00000000-0005-0000-0000-0000FF010000}"/>
    <cellStyle name="40% - Accent4 2 6" xfId="630" xr:uid="{00000000-0005-0000-0000-000000020000}"/>
    <cellStyle name="40% - Accent4 2 7" xfId="631" xr:uid="{00000000-0005-0000-0000-000001020000}"/>
    <cellStyle name="40% - Accent4 2 8" xfId="632" xr:uid="{00000000-0005-0000-0000-000002020000}"/>
    <cellStyle name="40% - Accent4 2 9" xfId="633" xr:uid="{00000000-0005-0000-0000-000003020000}"/>
    <cellStyle name="40% - Accent4 3" xfId="12" xr:uid="{00000000-0005-0000-0000-000004020000}"/>
    <cellStyle name="40% - Accent4 3 2" xfId="635" xr:uid="{00000000-0005-0000-0000-000005020000}"/>
    <cellStyle name="40% - Accent4 3 2 2" xfId="636" xr:uid="{00000000-0005-0000-0000-000006020000}"/>
    <cellStyle name="40% - Accent4 3 2 2 2" xfId="637" xr:uid="{00000000-0005-0000-0000-000007020000}"/>
    <cellStyle name="40% - Accent4 3 2 2 2 2" xfId="638" xr:uid="{00000000-0005-0000-0000-000008020000}"/>
    <cellStyle name="40% - Accent4 3 2 2 3" xfId="639" xr:uid="{00000000-0005-0000-0000-000009020000}"/>
    <cellStyle name="40% - Accent4 3 2 3" xfId="640" xr:uid="{00000000-0005-0000-0000-00000A020000}"/>
    <cellStyle name="40% - Accent4 3 2 3 2" xfId="641" xr:uid="{00000000-0005-0000-0000-00000B020000}"/>
    <cellStyle name="40% - Accent4 3 2 4" xfId="642" xr:uid="{00000000-0005-0000-0000-00000C020000}"/>
    <cellStyle name="40% - Accent4 3 3" xfId="643" xr:uid="{00000000-0005-0000-0000-00000D020000}"/>
    <cellStyle name="40% - Accent4 3 3 2" xfId="644" xr:uid="{00000000-0005-0000-0000-00000E020000}"/>
    <cellStyle name="40% - Accent4 3 3 2 2" xfId="645" xr:uid="{00000000-0005-0000-0000-00000F020000}"/>
    <cellStyle name="40% - Accent4 3 3 2 2 2" xfId="646" xr:uid="{00000000-0005-0000-0000-000010020000}"/>
    <cellStyle name="40% - Accent4 3 3 2 3" xfId="647" xr:uid="{00000000-0005-0000-0000-000011020000}"/>
    <cellStyle name="40% - Accent4 3 3 3" xfId="648" xr:uid="{00000000-0005-0000-0000-000012020000}"/>
    <cellStyle name="40% - Accent4 3 3 3 2" xfId="649" xr:uid="{00000000-0005-0000-0000-000013020000}"/>
    <cellStyle name="40% - Accent4 3 3 4" xfId="650" xr:uid="{00000000-0005-0000-0000-000014020000}"/>
    <cellStyle name="40% - Accent4 3 4" xfId="651" xr:uid="{00000000-0005-0000-0000-000015020000}"/>
    <cellStyle name="40% - Accent4 3 4 2" xfId="652" xr:uid="{00000000-0005-0000-0000-000016020000}"/>
    <cellStyle name="40% - Accent4 3 4 2 2" xfId="653" xr:uid="{00000000-0005-0000-0000-000017020000}"/>
    <cellStyle name="40% - Accent4 3 4 3" xfId="654" xr:uid="{00000000-0005-0000-0000-000018020000}"/>
    <cellStyle name="40% - Accent4 3 5" xfId="655" xr:uid="{00000000-0005-0000-0000-000019020000}"/>
    <cellStyle name="40% - Accent4 3 5 2" xfId="656" xr:uid="{00000000-0005-0000-0000-00001A020000}"/>
    <cellStyle name="40% - Accent4 3 6" xfId="657" xr:uid="{00000000-0005-0000-0000-00001B020000}"/>
    <cellStyle name="40% - Accent4 3 7" xfId="634" xr:uid="{00000000-0005-0000-0000-00001C020000}"/>
    <cellStyle name="40% - Accent4 4" xfId="658" xr:uid="{00000000-0005-0000-0000-00001D020000}"/>
    <cellStyle name="40% - Accent4 5" xfId="659" xr:uid="{00000000-0005-0000-0000-00001E020000}"/>
    <cellStyle name="40% - Accent4 6" xfId="660" xr:uid="{00000000-0005-0000-0000-00001F020000}"/>
    <cellStyle name="40% - Accent4 7" xfId="661" xr:uid="{00000000-0005-0000-0000-000020020000}"/>
    <cellStyle name="40% - Accent4 8" xfId="662" xr:uid="{00000000-0005-0000-0000-000021020000}"/>
    <cellStyle name="40% - Accent5 2" xfId="83" xr:uid="{00000000-0005-0000-0000-000022020000}"/>
    <cellStyle name="40% - Accent5 2 10" xfId="664" xr:uid="{00000000-0005-0000-0000-000023020000}"/>
    <cellStyle name="40% - Accent5 2 11" xfId="665" xr:uid="{00000000-0005-0000-0000-000024020000}"/>
    <cellStyle name="40% - Accent5 2 12" xfId="663" xr:uid="{00000000-0005-0000-0000-000025020000}"/>
    <cellStyle name="40% - Accent5 2 13" xfId="145" xr:uid="{00000000-0005-0000-0000-000026020000}"/>
    <cellStyle name="40% - Accent5 2 14" xfId="5760" xr:uid="{00000000-0005-0000-0000-000027020000}"/>
    <cellStyle name="40% - Accent5 2 2" xfId="666" xr:uid="{00000000-0005-0000-0000-000028020000}"/>
    <cellStyle name="40% - Accent5 2 2 2" xfId="667" xr:uid="{00000000-0005-0000-0000-000029020000}"/>
    <cellStyle name="40% - Accent5 2 2 3" xfId="668" xr:uid="{00000000-0005-0000-0000-00002A020000}"/>
    <cellStyle name="40% - Accent5 2 3" xfId="669" xr:uid="{00000000-0005-0000-0000-00002B020000}"/>
    <cellStyle name="40% - Accent5 2 3 2" xfId="670" xr:uid="{00000000-0005-0000-0000-00002C020000}"/>
    <cellStyle name="40% - Accent5 2 4" xfId="671" xr:uid="{00000000-0005-0000-0000-00002D020000}"/>
    <cellStyle name="40% - Accent5 2 5" xfId="672" xr:uid="{00000000-0005-0000-0000-00002E020000}"/>
    <cellStyle name="40% - Accent5 2 6" xfId="673" xr:uid="{00000000-0005-0000-0000-00002F020000}"/>
    <cellStyle name="40% - Accent5 2 7" xfId="674" xr:uid="{00000000-0005-0000-0000-000030020000}"/>
    <cellStyle name="40% - Accent5 2 8" xfId="675" xr:uid="{00000000-0005-0000-0000-000031020000}"/>
    <cellStyle name="40% - Accent5 2 9" xfId="676" xr:uid="{00000000-0005-0000-0000-000032020000}"/>
    <cellStyle name="40% - Accent5 3" xfId="13" xr:uid="{00000000-0005-0000-0000-000033020000}"/>
    <cellStyle name="40% - Accent5 3 2" xfId="678" xr:uid="{00000000-0005-0000-0000-000034020000}"/>
    <cellStyle name="40% - Accent5 3 2 2" xfId="679" xr:uid="{00000000-0005-0000-0000-000035020000}"/>
    <cellStyle name="40% - Accent5 3 2 2 2" xfId="680" xr:uid="{00000000-0005-0000-0000-000036020000}"/>
    <cellStyle name="40% - Accent5 3 2 2 2 2" xfId="681" xr:uid="{00000000-0005-0000-0000-000037020000}"/>
    <cellStyle name="40% - Accent5 3 2 2 3" xfId="682" xr:uid="{00000000-0005-0000-0000-000038020000}"/>
    <cellStyle name="40% - Accent5 3 2 3" xfId="683" xr:uid="{00000000-0005-0000-0000-000039020000}"/>
    <cellStyle name="40% - Accent5 3 2 3 2" xfId="684" xr:uid="{00000000-0005-0000-0000-00003A020000}"/>
    <cellStyle name="40% - Accent5 3 2 4" xfId="685" xr:uid="{00000000-0005-0000-0000-00003B020000}"/>
    <cellStyle name="40% - Accent5 3 3" xfId="686" xr:uid="{00000000-0005-0000-0000-00003C020000}"/>
    <cellStyle name="40% - Accent5 3 3 2" xfId="687" xr:uid="{00000000-0005-0000-0000-00003D020000}"/>
    <cellStyle name="40% - Accent5 3 3 2 2" xfId="688" xr:uid="{00000000-0005-0000-0000-00003E020000}"/>
    <cellStyle name="40% - Accent5 3 3 2 2 2" xfId="689" xr:uid="{00000000-0005-0000-0000-00003F020000}"/>
    <cellStyle name="40% - Accent5 3 3 2 3" xfId="690" xr:uid="{00000000-0005-0000-0000-000040020000}"/>
    <cellStyle name="40% - Accent5 3 3 3" xfId="691" xr:uid="{00000000-0005-0000-0000-000041020000}"/>
    <cellStyle name="40% - Accent5 3 3 3 2" xfId="692" xr:uid="{00000000-0005-0000-0000-000042020000}"/>
    <cellStyle name="40% - Accent5 3 3 4" xfId="693" xr:uid="{00000000-0005-0000-0000-000043020000}"/>
    <cellStyle name="40% - Accent5 3 4" xfId="694" xr:uid="{00000000-0005-0000-0000-000044020000}"/>
    <cellStyle name="40% - Accent5 3 4 2" xfId="695" xr:uid="{00000000-0005-0000-0000-000045020000}"/>
    <cellStyle name="40% - Accent5 3 4 2 2" xfId="696" xr:uid="{00000000-0005-0000-0000-000046020000}"/>
    <cellStyle name="40% - Accent5 3 4 3" xfId="697" xr:uid="{00000000-0005-0000-0000-000047020000}"/>
    <cellStyle name="40% - Accent5 3 5" xfId="698" xr:uid="{00000000-0005-0000-0000-000048020000}"/>
    <cellStyle name="40% - Accent5 3 5 2" xfId="699" xr:uid="{00000000-0005-0000-0000-000049020000}"/>
    <cellStyle name="40% - Accent5 3 6" xfId="700" xr:uid="{00000000-0005-0000-0000-00004A020000}"/>
    <cellStyle name="40% - Accent5 3 7" xfId="677" xr:uid="{00000000-0005-0000-0000-00004B020000}"/>
    <cellStyle name="40% - Accent5 4" xfId="701" xr:uid="{00000000-0005-0000-0000-00004C020000}"/>
    <cellStyle name="40% - Accent5 5" xfId="702" xr:uid="{00000000-0005-0000-0000-00004D020000}"/>
    <cellStyle name="40% - Accent5 6" xfId="703" xr:uid="{00000000-0005-0000-0000-00004E020000}"/>
    <cellStyle name="40% - Accent5 7" xfId="704" xr:uid="{00000000-0005-0000-0000-00004F020000}"/>
    <cellStyle name="40% - Accent5 8" xfId="705" xr:uid="{00000000-0005-0000-0000-000050020000}"/>
    <cellStyle name="40% - Accent6 2" xfId="87" xr:uid="{00000000-0005-0000-0000-000051020000}"/>
    <cellStyle name="40% - Accent6 2 10" xfId="707" xr:uid="{00000000-0005-0000-0000-000052020000}"/>
    <cellStyle name="40% - Accent6 2 11" xfId="708" xr:uid="{00000000-0005-0000-0000-000053020000}"/>
    <cellStyle name="40% - Accent6 2 12" xfId="706" xr:uid="{00000000-0005-0000-0000-000054020000}"/>
    <cellStyle name="40% - Accent6 2 13" xfId="147" xr:uid="{00000000-0005-0000-0000-000055020000}"/>
    <cellStyle name="40% - Accent6 2 14" xfId="5762" xr:uid="{00000000-0005-0000-0000-000056020000}"/>
    <cellStyle name="40% - Accent6 2 2" xfId="709" xr:uid="{00000000-0005-0000-0000-000057020000}"/>
    <cellStyle name="40% - Accent6 2 2 2" xfId="710" xr:uid="{00000000-0005-0000-0000-000058020000}"/>
    <cellStyle name="40% - Accent6 2 2 3" xfId="711" xr:uid="{00000000-0005-0000-0000-000059020000}"/>
    <cellStyle name="40% - Accent6 2 3" xfId="712" xr:uid="{00000000-0005-0000-0000-00005A020000}"/>
    <cellStyle name="40% - Accent6 2 3 2" xfId="713" xr:uid="{00000000-0005-0000-0000-00005B020000}"/>
    <cellStyle name="40% - Accent6 2 4" xfId="714" xr:uid="{00000000-0005-0000-0000-00005C020000}"/>
    <cellStyle name="40% - Accent6 2 5" xfId="715" xr:uid="{00000000-0005-0000-0000-00005D020000}"/>
    <cellStyle name="40% - Accent6 2 6" xfId="716" xr:uid="{00000000-0005-0000-0000-00005E020000}"/>
    <cellStyle name="40% - Accent6 2 7" xfId="717" xr:uid="{00000000-0005-0000-0000-00005F020000}"/>
    <cellStyle name="40% - Accent6 2 8" xfId="718" xr:uid="{00000000-0005-0000-0000-000060020000}"/>
    <cellStyle name="40% - Accent6 2 9" xfId="719" xr:uid="{00000000-0005-0000-0000-000061020000}"/>
    <cellStyle name="40% - Accent6 3" xfId="14" xr:uid="{00000000-0005-0000-0000-000062020000}"/>
    <cellStyle name="40% - Accent6 3 2" xfId="721" xr:uid="{00000000-0005-0000-0000-000063020000}"/>
    <cellStyle name="40% - Accent6 3 2 2" xfId="722" xr:uid="{00000000-0005-0000-0000-000064020000}"/>
    <cellStyle name="40% - Accent6 3 2 2 2" xfId="723" xr:uid="{00000000-0005-0000-0000-000065020000}"/>
    <cellStyle name="40% - Accent6 3 2 2 2 2" xfId="724" xr:uid="{00000000-0005-0000-0000-000066020000}"/>
    <cellStyle name="40% - Accent6 3 2 2 3" xfId="725" xr:uid="{00000000-0005-0000-0000-000067020000}"/>
    <cellStyle name="40% - Accent6 3 2 3" xfId="726" xr:uid="{00000000-0005-0000-0000-000068020000}"/>
    <cellStyle name="40% - Accent6 3 2 3 2" xfId="727" xr:uid="{00000000-0005-0000-0000-000069020000}"/>
    <cellStyle name="40% - Accent6 3 2 4" xfId="728" xr:uid="{00000000-0005-0000-0000-00006A020000}"/>
    <cellStyle name="40% - Accent6 3 3" xfId="729" xr:uid="{00000000-0005-0000-0000-00006B020000}"/>
    <cellStyle name="40% - Accent6 3 3 2" xfId="730" xr:uid="{00000000-0005-0000-0000-00006C020000}"/>
    <cellStyle name="40% - Accent6 3 3 2 2" xfId="731" xr:uid="{00000000-0005-0000-0000-00006D020000}"/>
    <cellStyle name="40% - Accent6 3 3 2 2 2" xfId="732" xr:uid="{00000000-0005-0000-0000-00006E020000}"/>
    <cellStyle name="40% - Accent6 3 3 2 3" xfId="733" xr:uid="{00000000-0005-0000-0000-00006F020000}"/>
    <cellStyle name="40% - Accent6 3 3 3" xfId="734" xr:uid="{00000000-0005-0000-0000-000070020000}"/>
    <cellStyle name="40% - Accent6 3 3 3 2" xfId="735" xr:uid="{00000000-0005-0000-0000-000071020000}"/>
    <cellStyle name="40% - Accent6 3 3 4" xfId="736" xr:uid="{00000000-0005-0000-0000-000072020000}"/>
    <cellStyle name="40% - Accent6 3 4" xfId="737" xr:uid="{00000000-0005-0000-0000-000073020000}"/>
    <cellStyle name="40% - Accent6 3 4 2" xfId="738" xr:uid="{00000000-0005-0000-0000-000074020000}"/>
    <cellStyle name="40% - Accent6 3 4 2 2" xfId="739" xr:uid="{00000000-0005-0000-0000-000075020000}"/>
    <cellStyle name="40% - Accent6 3 4 3" xfId="740" xr:uid="{00000000-0005-0000-0000-000076020000}"/>
    <cellStyle name="40% - Accent6 3 5" xfId="741" xr:uid="{00000000-0005-0000-0000-000077020000}"/>
    <cellStyle name="40% - Accent6 3 5 2" xfId="742" xr:uid="{00000000-0005-0000-0000-000078020000}"/>
    <cellStyle name="40% - Accent6 3 6" xfId="743" xr:uid="{00000000-0005-0000-0000-000079020000}"/>
    <cellStyle name="40% - Accent6 3 7" xfId="720" xr:uid="{00000000-0005-0000-0000-00007A020000}"/>
    <cellStyle name="40% - Accent6 4" xfId="744" xr:uid="{00000000-0005-0000-0000-00007B020000}"/>
    <cellStyle name="40% - Accent6 5" xfId="745" xr:uid="{00000000-0005-0000-0000-00007C020000}"/>
    <cellStyle name="40% - Accent6 6" xfId="746" xr:uid="{00000000-0005-0000-0000-00007D020000}"/>
    <cellStyle name="40% - Accent6 7" xfId="747" xr:uid="{00000000-0005-0000-0000-00007E020000}"/>
    <cellStyle name="40% - Accent6 8" xfId="748" xr:uid="{00000000-0005-0000-0000-00007F020000}"/>
    <cellStyle name="60 % - Accent1" xfId="749" xr:uid="{00000000-0005-0000-0000-000080020000}"/>
    <cellStyle name="60 % - Accent2" xfId="750" xr:uid="{00000000-0005-0000-0000-000081020000}"/>
    <cellStyle name="60 % - Accent3" xfId="751" xr:uid="{00000000-0005-0000-0000-000082020000}"/>
    <cellStyle name="60 % - Accent4" xfId="752" xr:uid="{00000000-0005-0000-0000-000083020000}"/>
    <cellStyle name="60 % - Accent5" xfId="753" xr:uid="{00000000-0005-0000-0000-000084020000}"/>
    <cellStyle name="60 % - Accent6" xfId="754" xr:uid="{00000000-0005-0000-0000-000085020000}"/>
    <cellStyle name="60% - Accent1 2" xfId="68" xr:uid="{00000000-0005-0000-0000-000086020000}"/>
    <cellStyle name="60% - Accent1 2 10" xfId="756" xr:uid="{00000000-0005-0000-0000-000087020000}"/>
    <cellStyle name="60% - Accent1 2 11" xfId="755" xr:uid="{00000000-0005-0000-0000-000088020000}"/>
    <cellStyle name="60% - Accent1 2 2" xfId="757" xr:uid="{00000000-0005-0000-0000-000089020000}"/>
    <cellStyle name="60% - Accent1 2 3" xfId="758" xr:uid="{00000000-0005-0000-0000-00008A020000}"/>
    <cellStyle name="60% - Accent1 2 4" xfId="759" xr:uid="{00000000-0005-0000-0000-00008B020000}"/>
    <cellStyle name="60% - Accent1 2 5" xfId="760" xr:uid="{00000000-0005-0000-0000-00008C020000}"/>
    <cellStyle name="60% - Accent1 2 6" xfId="761" xr:uid="{00000000-0005-0000-0000-00008D020000}"/>
    <cellStyle name="60% - Accent1 2 7" xfId="762" xr:uid="{00000000-0005-0000-0000-00008E020000}"/>
    <cellStyle name="60% - Accent1 2 8" xfId="763" xr:uid="{00000000-0005-0000-0000-00008F020000}"/>
    <cellStyle name="60% - Accent1 2 9" xfId="764" xr:uid="{00000000-0005-0000-0000-000090020000}"/>
    <cellStyle name="60% - Accent1 3" xfId="15" xr:uid="{00000000-0005-0000-0000-000091020000}"/>
    <cellStyle name="60% - Accent2 2" xfId="72" xr:uid="{00000000-0005-0000-0000-000092020000}"/>
    <cellStyle name="60% - Accent2 2 10" xfId="766" xr:uid="{00000000-0005-0000-0000-000093020000}"/>
    <cellStyle name="60% - Accent2 2 11" xfId="765" xr:uid="{00000000-0005-0000-0000-000094020000}"/>
    <cellStyle name="60% - Accent2 2 2" xfId="767" xr:uid="{00000000-0005-0000-0000-000095020000}"/>
    <cellStyle name="60% - Accent2 2 3" xfId="768" xr:uid="{00000000-0005-0000-0000-000096020000}"/>
    <cellStyle name="60% - Accent2 2 4" xfId="769" xr:uid="{00000000-0005-0000-0000-000097020000}"/>
    <cellStyle name="60% - Accent2 2 5" xfId="770" xr:uid="{00000000-0005-0000-0000-000098020000}"/>
    <cellStyle name="60% - Accent2 2 6" xfId="771" xr:uid="{00000000-0005-0000-0000-000099020000}"/>
    <cellStyle name="60% - Accent2 2 7" xfId="772" xr:uid="{00000000-0005-0000-0000-00009A020000}"/>
    <cellStyle name="60% - Accent2 2 8" xfId="773" xr:uid="{00000000-0005-0000-0000-00009B020000}"/>
    <cellStyle name="60% - Accent2 2 9" xfId="774" xr:uid="{00000000-0005-0000-0000-00009C020000}"/>
    <cellStyle name="60% - Accent2 3" xfId="16" xr:uid="{00000000-0005-0000-0000-00009D020000}"/>
    <cellStyle name="60% - Accent3 2" xfId="76" xr:uid="{00000000-0005-0000-0000-00009E020000}"/>
    <cellStyle name="60% - Accent3 2 10" xfId="776" xr:uid="{00000000-0005-0000-0000-00009F020000}"/>
    <cellStyle name="60% - Accent3 2 11" xfId="775" xr:uid="{00000000-0005-0000-0000-0000A0020000}"/>
    <cellStyle name="60% - Accent3 2 2" xfId="777" xr:uid="{00000000-0005-0000-0000-0000A1020000}"/>
    <cellStyle name="60% - Accent3 2 3" xfId="778" xr:uid="{00000000-0005-0000-0000-0000A2020000}"/>
    <cellStyle name="60% - Accent3 2 4" xfId="779" xr:uid="{00000000-0005-0000-0000-0000A3020000}"/>
    <cellStyle name="60% - Accent3 2 5" xfId="780" xr:uid="{00000000-0005-0000-0000-0000A4020000}"/>
    <cellStyle name="60% - Accent3 2 6" xfId="781" xr:uid="{00000000-0005-0000-0000-0000A5020000}"/>
    <cellStyle name="60% - Accent3 2 7" xfId="782" xr:uid="{00000000-0005-0000-0000-0000A6020000}"/>
    <cellStyle name="60% - Accent3 2 8" xfId="783" xr:uid="{00000000-0005-0000-0000-0000A7020000}"/>
    <cellStyle name="60% - Accent3 2 9" xfId="784" xr:uid="{00000000-0005-0000-0000-0000A8020000}"/>
    <cellStyle name="60% - Accent3 3" xfId="17" xr:uid="{00000000-0005-0000-0000-0000A9020000}"/>
    <cellStyle name="60% - Accent4 2" xfId="80" xr:uid="{00000000-0005-0000-0000-0000AA020000}"/>
    <cellStyle name="60% - Accent4 2 10" xfId="786" xr:uid="{00000000-0005-0000-0000-0000AB020000}"/>
    <cellStyle name="60% - Accent4 2 11" xfId="785" xr:uid="{00000000-0005-0000-0000-0000AC020000}"/>
    <cellStyle name="60% - Accent4 2 2" xfId="787" xr:uid="{00000000-0005-0000-0000-0000AD020000}"/>
    <cellStyle name="60% - Accent4 2 3" xfId="788" xr:uid="{00000000-0005-0000-0000-0000AE020000}"/>
    <cellStyle name="60% - Accent4 2 4" xfId="789" xr:uid="{00000000-0005-0000-0000-0000AF020000}"/>
    <cellStyle name="60% - Accent4 2 5" xfId="790" xr:uid="{00000000-0005-0000-0000-0000B0020000}"/>
    <cellStyle name="60% - Accent4 2 6" xfId="791" xr:uid="{00000000-0005-0000-0000-0000B1020000}"/>
    <cellStyle name="60% - Accent4 2 7" xfId="792" xr:uid="{00000000-0005-0000-0000-0000B2020000}"/>
    <cellStyle name="60% - Accent4 2 8" xfId="793" xr:uid="{00000000-0005-0000-0000-0000B3020000}"/>
    <cellStyle name="60% - Accent4 2 9" xfId="794" xr:uid="{00000000-0005-0000-0000-0000B4020000}"/>
    <cellStyle name="60% - Accent4 3" xfId="18" xr:uid="{00000000-0005-0000-0000-0000B5020000}"/>
    <cellStyle name="60% - Accent5 2" xfId="84" xr:uid="{00000000-0005-0000-0000-0000B6020000}"/>
    <cellStyle name="60% - Accent5 2 10" xfId="796" xr:uid="{00000000-0005-0000-0000-0000B7020000}"/>
    <cellStyle name="60% - Accent5 2 11" xfId="795" xr:uid="{00000000-0005-0000-0000-0000B8020000}"/>
    <cellStyle name="60% - Accent5 2 2" xfId="797" xr:uid="{00000000-0005-0000-0000-0000B9020000}"/>
    <cellStyle name="60% - Accent5 2 3" xfId="798" xr:uid="{00000000-0005-0000-0000-0000BA020000}"/>
    <cellStyle name="60% - Accent5 2 4" xfId="799" xr:uid="{00000000-0005-0000-0000-0000BB020000}"/>
    <cellStyle name="60% - Accent5 2 5" xfId="800" xr:uid="{00000000-0005-0000-0000-0000BC020000}"/>
    <cellStyle name="60% - Accent5 2 6" xfId="801" xr:uid="{00000000-0005-0000-0000-0000BD020000}"/>
    <cellStyle name="60% - Accent5 2 7" xfId="802" xr:uid="{00000000-0005-0000-0000-0000BE020000}"/>
    <cellStyle name="60% - Accent5 2 8" xfId="803" xr:uid="{00000000-0005-0000-0000-0000BF020000}"/>
    <cellStyle name="60% - Accent5 2 9" xfId="804" xr:uid="{00000000-0005-0000-0000-0000C0020000}"/>
    <cellStyle name="60% - Accent5 3" xfId="19" xr:uid="{00000000-0005-0000-0000-0000C1020000}"/>
    <cellStyle name="60% - Accent6 2" xfId="88" xr:uid="{00000000-0005-0000-0000-0000C2020000}"/>
    <cellStyle name="60% - Accent6 2 10" xfId="806" xr:uid="{00000000-0005-0000-0000-0000C3020000}"/>
    <cellStyle name="60% - Accent6 2 11" xfId="805" xr:uid="{00000000-0005-0000-0000-0000C4020000}"/>
    <cellStyle name="60% - Accent6 2 2" xfId="807" xr:uid="{00000000-0005-0000-0000-0000C5020000}"/>
    <cellStyle name="60% - Accent6 2 3" xfId="808" xr:uid="{00000000-0005-0000-0000-0000C6020000}"/>
    <cellStyle name="60% - Accent6 2 4" xfId="809" xr:uid="{00000000-0005-0000-0000-0000C7020000}"/>
    <cellStyle name="60% - Accent6 2 5" xfId="810" xr:uid="{00000000-0005-0000-0000-0000C8020000}"/>
    <cellStyle name="60% - Accent6 2 6" xfId="811" xr:uid="{00000000-0005-0000-0000-0000C9020000}"/>
    <cellStyle name="60% - Accent6 2 7" xfId="812" xr:uid="{00000000-0005-0000-0000-0000CA020000}"/>
    <cellStyle name="60% - Accent6 2 8" xfId="813" xr:uid="{00000000-0005-0000-0000-0000CB020000}"/>
    <cellStyle name="60% - Accent6 2 9" xfId="814" xr:uid="{00000000-0005-0000-0000-0000CC020000}"/>
    <cellStyle name="60% - Accent6 3" xfId="20" xr:uid="{00000000-0005-0000-0000-0000CD020000}"/>
    <cellStyle name="A%" xfId="815" xr:uid="{00000000-0005-0000-0000-0000CE020000}"/>
    <cellStyle name="Accent1 2" xfId="65" xr:uid="{00000000-0005-0000-0000-0000CF020000}"/>
    <cellStyle name="Accent1 2 10" xfId="817" xr:uid="{00000000-0005-0000-0000-0000D0020000}"/>
    <cellStyle name="Accent1 2 11" xfId="816" xr:uid="{00000000-0005-0000-0000-0000D1020000}"/>
    <cellStyle name="Accent1 2 2" xfId="818" xr:uid="{00000000-0005-0000-0000-0000D2020000}"/>
    <cellStyle name="Accent1 2 3" xfId="819" xr:uid="{00000000-0005-0000-0000-0000D3020000}"/>
    <cellStyle name="Accent1 2 4" xfId="820" xr:uid="{00000000-0005-0000-0000-0000D4020000}"/>
    <cellStyle name="Accent1 2 5" xfId="821" xr:uid="{00000000-0005-0000-0000-0000D5020000}"/>
    <cellStyle name="Accent1 2 6" xfId="822" xr:uid="{00000000-0005-0000-0000-0000D6020000}"/>
    <cellStyle name="Accent1 2 7" xfId="823" xr:uid="{00000000-0005-0000-0000-0000D7020000}"/>
    <cellStyle name="Accent1 2 8" xfId="824" xr:uid="{00000000-0005-0000-0000-0000D8020000}"/>
    <cellStyle name="Accent1 2 9" xfId="825" xr:uid="{00000000-0005-0000-0000-0000D9020000}"/>
    <cellStyle name="Accent1 3" xfId="21" xr:uid="{00000000-0005-0000-0000-0000DA020000}"/>
    <cellStyle name="Accent2 2" xfId="69" xr:uid="{00000000-0005-0000-0000-0000DB020000}"/>
    <cellStyle name="Accent2 2 10" xfId="827" xr:uid="{00000000-0005-0000-0000-0000DC020000}"/>
    <cellStyle name="Accent2 2 11" xfId="826" xr:uid="{00000000-0005-0000-0000-0000DD020000}"/>
    <cellStyle name="Accent2 2 2" xfId="828" xr:uid="{00000000-0005-0000-0000-0000DE020000}"/>
    <cellStyle name="Accent2 2 3" xfId="829" xr:uid="{00000000-0005-0000-0000-0000DF020000}"/>
    <cellStyle name="Accent2 2 4" xfId="830" xr:uid="{00000000-0005-0000-0000-0000E0020000}"/>
    <cellStyle name="Accent2 2 5" xfId="831" xr:uid="{00000000-0005-0000-0000-0000E1020000}"/>
    <cellStyle name="Accent2 2 6" xfId="832" xr:uid="{00000000-0005-0000-0000-0000E2020000}"/>
    <cellStyle name="Accent2 2 7" xfId="833" xr:uid="{00000000-0005-0000-0000-0000E3020000}"/>
    <cellStyle name="Accent2 2 8" xfId="834" xr:uid="{00000000-0005-0000-0000-0000E4020000}"/>
    <cellStyle name="Accent2 2 9" xfId="835" xr:uid="{00000000-0005-0000-0000-0000E5020000}"/>
    <cellStyle name="Accent2 3" xfId="22" xr:uid="{00000000-0005-0000-0000-0000E6020000}"/>
    <cellStyle name="Accent3 2" xfId="73" xr:uid="{00000000-0005-0000-0000-0000E7020000}"/>
    <cellStyle name="Accent3 2 10" xfId="837" xr:uid="{00000000-0005-0000-0000-0000E8020000}"/>
    <cellStyle name="Accent3 2 11" xfId="836" xr:uid="{00000000-0005-0000-0000-0000E9020000}"/>
    <cellStyle name="Accent3 2 2" xfId="838" xr:uid="{00000000-0005-0000-0000-0000EA020000}"/>
    <cellStyle name="Accent3 2 3" xfId="839" xr:uid="{00000000-0005-0000-0000-0000EB020000}"/>
    <cellStyle name="Accent3 2 4" xfId="840" xr:uid="{00000000-0005-0000-0000-0000EC020000}"/>
    <cellStyle name="Accent3 2 5" xfId="841" xr:uid="{00000000-0005-0000-0000-0000ED020000}"/>
    <cellStyle name="Accent3 2 6" xfId="842" xr:uid="{00000000-0005-0000-0000-0000EE020000}"/>
    <cellStyle name="Accent3 2 7" xfId="843" xr:uid="{00000000-0005-0000-0000-0000EF020000}"/>
    <cellStyle name="Accent3 2 8" xfId="844" xr:uid="{00000000-0005-0000-0000-0000F0020000}"/>
    <cellStyle name="Accent3 2 9" xfId="845" xr:uid="{00000000-0005-0000-0000-0000F1020000}"/>
    <cellStyle name="Accent3 3" xfId="23" xr:uid="{00000000-0005-0000-0000-0000F2020000}"/>
    <cellStyle name="Accent4 2" xfId="77" xr:uid="{00000000-0005-0000-0000-0000F3020000}"/>
    <cellStyle name="Accent4 2 10" xfId="847" xr:uid="{00000000-0005-0000-0000-0000F4020000}"/>
    <cellStyle name="Accent4 2 11" xfId="846" xr:uid="{00000000-0005-0000-0000-0000F5020000}"/>
    <cellStyle name="Accent4 2 2" xfId="848" xr:uid="{00000000-0005-0000-0000-0000F6020000}"/>
    <cellStyle name="Accent4 2 3" xfId="849" xr:uid="{00000000-0005-0000-0000-0000F7020000}"/>
    <cellStyle name="Accent4 2 4" xfId="850" xr:uid="{00000000-0005-0000-0000-0000F8020000}"/>
    <cellStyle name="Accent4 2 5" xfId="851" xr:uid="{00000000-0005-0000-0000-0000F9020000}"/>
    <cellStyle name="Accent4 2 6" xfId="852" xr:uid="{00000000-0005-0000-0000-0000FA020000}"/>
    <cellStyle name="Accent4 2 7" xfId="853" xr:uid="{00000000-0005-0000-0000-0000FB020000}"/>
    <cellStyle name="Accent4 2 8" xfId="854" xr:uid="{00000000-0005-0000-0000-0000FC020000}"/>
    <cellStyle name="Accent4 2 9" xfId="855" xr:uid="{00000000-0005-0000-0000-0000FD020000}"/>
    <cellStyle name="Accent4 3" xfId="24" xr:uid="{00000000-0005-0000-0000-0000FE020000}"/>
    <cellStyle name="Accent5 2" xfId="81" xr:uid="{00000000-0005-0000-0000-0000FF020000}"/>
    <cellStyle name="Accent5 2 10" xfId="857" xr:uid="{00000000-0005-0000-0000-000000030000}"/>
    <cellStyle name="Accent5 2 11" xfId="856" xr:uid="{00000000-0005-0000-0000-000001030000}"/>
    <cellStyle name="Accent5 2 2" xfId="858" xr:uid="{00000000-0005-0000-0000-000002030000}"/>
    <cellStyle name="Accent5 2 3" xfId="859" xr:uid="{00000000-0005-0000-0000-000003030000}"/>
    <cellStyle name="Accent5 2 4" xfId="860" xr:uid="{00000000-0005-0000-0000-000004030000}"/>
    <cellStyle name="Accent5 2 5" xfId="861" xr:uid="{00000000-0005-0000-0000-000005030000}"/>
    <cellStyle name="Accent5 2 6" xfId="862" xr:uid="{00000000-0005-0000-0000-000006030000}"/>
    <cellStyle name="Accent5 2 7" xfId="863" xr:uid="{00000000-0005-0000-0000-000007030000}"/>
    <cellStyle name="Accent5 2 8" xfId="864" xr:uid="{00000000-0005-0000-0000-000008030000}"/>
    <cellStyle name="Accent5 2 9" xfId="865" xr:uid="{00000000-0005-0000-0000-000009030000}"/>
    <cellStyle name="Accent5 3" xfId="25" xr:uid="{00000000-0005-0000-0000-00000A030000}"/>
    <cellStyle name="Accent6 2" xfId="85" xr:uid="{00000000-0005-0000-0000-00000B030000}"/>
    <cellStyle name="Accent6 2 10" xfId="867" xr:uid="{00000000-0005-0000-0000-00000C030000}"/>
    <cellStyle name="Accent6 2 11" xfId="866" xr:uid="{00000000-0005-0000-0000-00000D030000}"/>
    <cellStyle name="Accent6 2 2" xfId="868" xr:uid="{00000000-0005-0000-0000-00000E030000}"/>
    <cellStyle name="Accent6 2 3" xfId="869" xr:uid="{00000000-0005-0000-0000-00000F030000}"/>
    <cellStyle name="Accent6 2 4" xfId="870" xr:uid="{00000000-0005-0000-0000-000010030000}"/>
    <cellStyle name="Accent6 2 5" xfId="871" xr:uid="{00000000-0005-0000-0000-000011030000}"/>
    <cellStyle name="Accent6 2 6" xfId="872" xr:uid="{00000000-0005-0000-0000-000012030000}"/>
    <cellStyle name="Accent6 2 7" xfId="873" xr:uid="{00000000-0005-0000-0000-000013030000}"/>
    <cellStyle name="Accent6 2 8" xfId="874" xr:uid="{00000000-0005-0000-0000-000014030000}"/>
    <cellStyle name="Accent6 2 9" xfId="875" xr:uid="{00000000-0005-0000-0000-000015030000}"/>
    <cellStyle name="Accent6 3" xfId="26" xr:uid="{00000000-0005-0000-0000-000016030000}"/>
    <cellStyle name="Accounting w/$" xfId="876" xr:uid="{00000000-0005-0000-0000-000017030000}"/>
    <cellStyle name="Accounting w/$ 2" xfId="877" xr:uid="{00000000-0005-0000-0000-000018030000}"/>
    <cellStyle name="Accounting w/$ Total" xfId="878" xr:uid="{00000000-0005-0000-0000-000019030000}"/>
    <cellStyle name="Accounting w/$ Total 2" xfId="879" xr:uid="{00000000-0005-0000-0000-00001A030000}"/>
    <cellStyle name="Accounting w/o $" xfId="880" xr:uid="{00000000-0005-0000-0000-00001B030000}"/>
    <cellStyle name="Accounting w/o $ 2" xfId="881" xr:uid="{00000000-0005-0000-0000-00001C030000}"/>
    <cellStyle name="Acinput" xfId="882" xr:uid="{00000000-0005-0000-0000-00001D030000}"/>
    <cellStyle name="Acinput,," xfId="883" xr:uid="{00000000-0005-0000-0000-00001E030000}"/>
    <cellStyle name="Acinput_Merger Model_KN&amp;Fzio_v2.30 - Street" xfId="884" xr:uid="{00000000-0005-0000-0000-00001F030000}"/>
    <cellStyle name="Acoutput" xfId="885" xr:uid="{00000000-0005-0000-0000-000020030000}"/>
    <cellStyle name="Acoutput,," xfId="886" xr:uid="{00000000-0005-0000-0000-000021030000}"/>
    <cellStyle name="Acoutput_CAScomps02" xfId="887" xr:uid="{00000000-0005-0000-0000-000022030000}"/>
    <cellStyle name="Actual Date" xfId="888" xr:uid="{00000000-0005-0000-0000-000023030000}"/>
    <cellStyle name="AFE" xfId="889" xr:uid="{00000000-0005-0000-0000-000024030000}"/>
    <cellStyle name="al" xfId="890" xr:uid="{00000000-0005-0000-0000-000025030000}"/>
    <cellStyle name="Amount_EQU_RIGH.XLS_Equity market_Preferred Securities " xfId="891" xr:uid="{00000000-0005-0000-0000-000026030000}"/>
    <cellStyle name="Apershare" xfId="892" xr:uid="{00000000-0005-0000-0000-000027030000}"/>
    <cellStyle name="Aprice" xfId="893" xr:uid="{00000000-0005-0000-0000-000028030000}"/>
    <cellStyle name="Aprice 2" xfId="894" xr:uid="{00000000-0005-0000-0000-000029030000}"/>
    <cellStyle name="ar" xfId="895" xr:uid="{00000000-0005-0000-0000-00002A030000}"/>
    <cellStyle name="ar 2" xfId="896" xr:uid="{00000000-0005-0000-0000-00002B030000}"/>
    <cellStyle name="ar 2 2" xfId="897" xr:uid="{00000000-0005-0000-0000-00002C030000}"/>
    <cellStyle name="Arial 10" xfId="898" xr:uid="{00000000-0005-0000-0000-00002D030000}"/>
    <cellStyle name="Arial 12" xfId="899" xr:uid="{00000000-0005-0000-0000-00002E030000}"/>
    <cellStyle name="Availability" xfId="900" xr:uid="{00000000-0005-0000-0000-00002F030000}"/>
    <cellStyle name="Avertissement" xfId="901" xr:uid="{00000000-0005-0000-0000-000030030000}"/>
    <cellStyle name="Bad 2" xfId="54" xr:uid="{00000000-0005-0000-0000-000031030000}"/>
    <cellStyle name="Bad 2 10" xfId="903" xr:uid="{00000000-0005-0000-0000-000032030000}"/>
    <cellStyle name="Bad 2 11" xfId="902" xr:uid="{00000000-0005-0000-0000-000033030000}"/>
    <cellStyle name="Bad 2 2" xfId="904" xr:uid="{00000000-0005-0000-0000-000034030000}"/>
    <cellStyle name="Bad 2 3" xfId="905" xr:uid="{00000000-0005-0000-0000-000035030000}"/>
    <cellStyle name="Bad 2 4" xfId="906" xr:uid="{00000000-0005-0000-0000-000036030000}"/>
    <cellStyle name="Bad 2 5" xfId="907" xr:uid="{00000000-0005-0000-0000-000037030000}"/>
    <cellStyle name="Bad 2 6" xfId="908" xr:uid="{00000000-0005-0000-0000-000038030000}"/>
    <cellStyle name="Bad 2 7" xfId="909" xr:uid="{00000000-0005-0000-0000-000039030000}"/>
    <cellStyle name="Bad 2 8" xfId="910" xr:uid="{00000000-0005-0000-0000-00003A030000}"/>
    <cellStyle name="Bad 2 9" xfId="911" xr:uid="{00000000-0005-0000-0000-00003B030000}"/>
    <cellStyle name="Bad 3" xfId="27" xr:uid="{00000000-0005-0000-0000-00003C030000}"/>
    <cellStyle name="Band 2" xfId="912" xr:uid="{00000000-0005-0000-0000-00003D030000}"/>
    <cellStyle name="Blank" xfId="913" xr:uid="{00000000-0005-0000-0000-00003E030000}"/>
    <cellStyle name="Blue" xfId="914" xr:uid="{00000000-0005-0000-0000-00003F030000}"/>
    <cellStyle name="Bold/Border" xfId="915" xr:uid="{00000000-0005-0000-0000-000040030000}"/>
    <cellStyle name="Border Heavy" xfId="916" xr:uid="{00000000-0005-0000-0000-000041030000}"/>
    <cellStyle name="Border Thin" xfId="917" xr:uid="{00000000-0005-0000-0000-000042030000}"/>
    <cellStyle name="Border, Bottom" xfId="918" xr:uid="{00000000-0005-0000-0000-000043030000}"/>
    <cellStyle name="Border, Left" xfId="919" xr:uid="{00000000-0005-0000-0000-000044030000}"/>
    <cellStyle name="Border, Right" xfId="920" xr:uid="{00000000-0005-0000-0000-000045030000}"/>
    <cellStyle name="Border, Top" xfId="921" xr:uid="{00000000-0005-0000-0000-000046030000}"/>
    <cellStyle name="Border, Top 2" xfId="922" xr:uid="{00000000-0005-0000-0000-000047030000}"/>
    <cellStyle name="British Pound" xfId="923" xr:uid="{00000000-0005-0000-0000-000048030000}"/>
    <cellStyle name="BritPound" xfId="924" xr:uid="{00000000-0005-0000-0000-000049030000}"/>
    <cellStyle name="Bullet" xfId="925" xr:uid="{00000000-0005-0000-0000-00004A030000}"/>
    <cellStyle name="Calc Currency (0)" xfId="926" xr:uid="{00000000-0005-0000-0000-00004B030000}"/>
    <cellStyle name="Calc Currency (2)" xfId="927" xr:uid="{00000000-0005-0000-0000-00004C030000}"/>
    <cellStyle name="Calc Percent (0)" xfId="928" xr:uid="{00000000-0005-0000-0000-00004D030000}"/>
    <cellStyle name="Calc Percent (1)" xfId="929" xr:uid="{00000000-0005-0000-0000-00004E030000}"/>
    <cellStyle name="Calc Percent (2)" xfId="930" xr:uid="{00000000-0005-0000-0000-00004F030000}"/>
    <cellStyle name="Calc Units (0)" xfId="931" xr:uid="{00000000-0005-0000-0000-000050030000}"/>
    <cellStyle name="Calc Units (1)" xfId="932" xr:uid="{00000000-0005-0000-0000-000051030000}"/>
    <cellStyle name="Calc Units (2)" xfId="933" xr:uid="{00000000-0005-0000-0000-000052030000}"/>
    <cellStyle name="Calcul" xfId="934" xr:uid="{00000000-0005-0000-0000-000053030000}"/>
    <cellStyle name="Calcul 2" xfId="935" xr:uid="{00000000-0005-0000-0000-000054030000}"/>
    <cellStyle name="Calcul 3" xfId="936" xr:uid="{00000000-0005-0000-0000-000055030000}"/>
    <cellStyle name="Calcul 3 2" xfId="937" xr:uid="{00000000-0005-0000-0000-000056030000}"/>
    <cellStyle name="Calcul 4" xfId="938" xr:uid="{00000000-0005-0000-0000-000057030000}"/>
    <cellStyle name="Calculation 2" xfId="58" xr:uid="{00000000-0005-0000-0000-000058030000}"/>
    <cellStyle name="Calculation 2 10" xfId="940" xr:uid="{00000000-0005-0000-0000-000059030000}"/>
    <cellStyle name="Calculation 2 11" xfId="941" xr:uid="{00000000-0005-0000-0000-00005A030000}"/>
    <cellStyle name="Calculation 2 12" xfId="939" xr:uid="{00000000-0005-0000-0000-00005B030000}"/>
    <cellStyle name="Calculation 2 2" xfId="942" xr:uid="{00000000-0005-0000-0000-00005C030000}"/>
    <cellStyle name="Calculation 2 2 2" xfId="943" xr:uid="{00000000-0005-0000-0000-00005D030000}"/>
    <cellStyle name="Calculation 2 2 3" xfId="944" xr:uid="{00000000-0005-0000-0000-00005E030000}"/>
    <cellStyle name="Calculation 2 2 3 2" xfId="945" xr:uid="{00000000-0005-0000-0000-00005F030000}"/>
    <cellStyle name="Calculation 2 2 4" xfId="946" xr:uid="{00000000-0005-0000-0000-000060030000}"/>
    <cellStyle name="Calculation 2 3" xfId="947" xr:uid="{00000000-0005-0000-0000-000061030000}"/>
    <cellStyle name="Calculation 2 3 2" xfId="948" xr:uid="{00000000-0005-0000-0000-000062030000}"/>
    <cellStyle name="Calculation 2 3 3" xfId="949" xr:uid="{00000000-0005-0000-0000-000063030000}"/>
    <cellStyle name="Calculation 2 3 3 2" xfId="950" xr:uid="{00000000-0005-0000-0000-000064030000}"/>
    <cellStyle name="Calculation 2 3 4" xfId="951" xr:uid="{00000000-0005-0000-0000-000065030000}"/>
    <cellStyle name="Calculation 2 4" xfId="952" xr:uid="{00000000-0005-0000-0000-000066030000}"/>
    <cellStyle name="Calculation 2 5" xfId="953" xr:uid="{00000000-0005-0000-0000-000067030000}"/>
    <cellStyle name="Calculation 2 5 2" xfId="954" xr:uid="{00000000-0005-0000-0000-000068030000}"/>
    <cellStyle name="Calculation 2 6" xfId="955" xr:uid="{00000000-0005-0000-0000-000069030000}"/>
    <cellStyle name="Calculation 2 7" xfId="956" xr:uid="{00000000-0005-0000-0000-00006A030000}"/>
    <cellStyle name="Calculation 2 8" xfId="957" xr:uid="{00000000-0005-0000-0000-00006B030000}"/>
    <cellStyle name="Calculation 2 9" xfId="958" xr:uid="{00000000-0005-0000-0000-00006C030000}"/>
    <cellStyle name="Calculation 3" xfId="28" xr:uid="{00000000-0005-0000-0000-00006D030000}"/>
    <cellStyle name="Case" xfId="959" xr:uid="{00000000-0005-0000-0000-00006E030000}"/>
    <cellStyle name="Cellule liée" xfId="960" xr:uid="{00000000-0005-0000-0000-00006F030000}"/>
    <cellStyle name="Check" xfId="961" xr:uid="{00000000-0005-0000-0000-000070030000}"/>
    <cellStyle name="Check Cell 2" xfId="60" xr:uid="{00000000-0005-0000-0000-000071030000}"/>
    <cellStyle name="Check Cell 2 10" xfId="963" xr:uid="{00000000-0005-0000-0000-000072030000}"/>
    <cellStyle name="Check Cell 2 11" xfId="962" xr:uid="{00000000-0005-0000-0000-000073030000}"/>
    <cellStyle name="Check Cell 2 2" xfId="964" xr:uid="{00000000-0005-0000-0000-000074030000}"/>
    <cellStyle name="Check Cell 2 3" xfId="965" xr:uid="{00000000-0005-0000-0000-000075030000}"/>
    <cellStyle name="Check Cell 2 4" xfId="966" xr:uid="{00000000-0005-0000-0000-000076030000}"/>
    <cellStyle name="Check Cell 2 5" xfId="967" xr:uid="{00000000-0005-0000-0000-000077030000}"/>
    <cellStyle name="Check Cell 2 6" xfId="968" xr:uid="{00000000-0005-0000-0000-000078030000}"/>
    <cellStyle name="Check Cell 2 7" xfId="969" xr:uid="{00000000-0005-0000-0000-000079030000}"/>
    <cellStyle name="Check Cell 2 8" xfId="970" xr:uid="{00000000-0005-0000-0000-00007A030000}"/>
    <cellStyle name="Check Cell 2 9" xfId="971" xr:uid="{00000000-0005-0000-0000-00007B030000}"/>
    <cellStyle name="Check Cell 3" xfId="29" xr:uid="{00000000-0005-0000-0000-00007C030000}"/>
    <cellStyle name="Chiffre" xfId="972" xr:uid="{00000000-0005-0000-0000-00007D030000}"/>
    <cellStyle name="Colhead_left" xfId="973" xr:uid="{00000000-0005-0000-0000-00007E030000}"/>
    <cellStyle name="ColHeading" xfId="974" xr:uid="{00000000-0005-0000-0000-00007F030000}"/>
    <cellStyle name="Column Title" xfId="975" xr:uid="{00000000-0005-0000-0000-000080030000}"/>
    <cellStyle name="ColumnHeadings" xfId="976" xr:uid="{00000000-0005-0000-0000-000081030000}"/>
    <cellStyle name="ColumnHeadings2" xfId="977" xr:uid="{00000000-0005-0000-0000-000082030000}"/>
    <cellStyle name="Comma" xfId="5779" builtinId="3"/>
    <cellStyle name="Comma  - Style1" xfId="978" xr:uid="{00000000-0005-0000-0000-000084030000}"/>
    <cellStyle name="Comma  - Style2" xfId="979" xr:uid="{00000000-0005-0000-0000-000085030000}"/>
    <cellStyle name="Comma  - Style3" xfId="980" xr:uid="{00000000-0005-0000-0000-000086030000}"/>
    <cellStyle name="Comma  - Style4" xfId="981" xr:uid="{00000000-0005-0000-0000-000087030000}"/>
    <cellStyle name="Comma  - Style5" xfId="982" xr:uid="{00000000-0005-0000-0000-000088030000}"/>
    <cellStyle name="Comma  - Style6" xfId="983" xr:uid="{00000000-0005-0000-0000-000089030000}"/>
    <cellStyle name="Comma  - Style7" xfId="984" xr:uid="{00000000-0005-0000-0000-00008A030000}"/>
    <cellStyle name="Comma  - Style8" xfId="985" xr:uid="{00000000-0005-0000-0000-00008B030000}"/>
    <cellStyle name="Comma ," xfId="986" xr:uid="{00000000-0005-0000-0000-00008C030000}"/>
    <cellStyle name="Comma , 2" xfId="987" xr:uid="{00000000-0005-0000-0000-00008D030000}"/>
    <cellStyle name="Comma [00]" xfId="988" xr:uid="{00000000-0005-0000-0000-00008E030000}"/>
    <cellStyle name="Comma [1]" xfId="989" xr:uid="{00000000-0005-0000-0000-00008F030000}"/>
    <cellStyle name="Comma [2]" xfId="990" xr:uid="{00000000-0005-0000-0000-000090030000}"/>
    <cellStyle name="Comma [3]" xfId="991" xr:uid="{00000000-0005-0000-0000-000091030000}"/>
    <cellStyle name="Comma 0" xfId="992" xr:uid="{00000000-0005-0000-0000-000092030000}"/>
    <cellStyle name="Comma 0*" xfId="993" xr:uid="{00000000-0005-0000-0000-000093030000}"/>
    <cellStyle name="Comma 0_Merger Model_KN&amp;Fzio_v2.30 - Street" xfId="994" xr:uid="{00000000-0005-0000-0000-000094030000}"/>
    <cellStyle name="Comma 10" xfId="995" xr:uid="{00000000-0005-0000-0000-000095030000}"/>
    <cellStyle name="Comma 10 2" xfId="996" xr:uid="{00000000-0005-0000-0000-000096030000}"/>
    <cellStyle name="Comma 10 2 2" xfId="997" xr:uid="{00000000-0005-0000-0000-000097030000}"/>
    <cellStyle name="Comma 10 3" xfId="998" xr:uid="{00000000-0005-0000-0000-000098030000}"/>
    <cellStyle name="Comma 10 3 2" xfId="999" xr:uid="{00000000-0005-0000-0000-000099030000}"/>
    <cellStyle name="Comma 10 4" xfId="1000" xr:uid="{00000000-0005-0000-0000-00009A030000}"/>
    <cellStyle name="Comma 10 4 2" xfId="1001" xr:uid="{00000000-0005-0000-0000-00009B030000}"/>
    <cellStyle name="Comma 10 5" xfId="1002" xr:uid="{00000000-0005-0000-0000-00009C030000}"/>
    <cellStyle name="Comma 10 5 2" xfId="1003" xr:uid="{00000000-0005-0000-0000-00009D030000}"/>
    <cellStyle name="Comma 10 6" xfId="1004" xr:uid="{00000000-0005-0000-0000-00009E030000}"/>
    <cellStyle name="Comma 11" xfId="1005" xr:uid="{00000000-0005-0000-0000-00009F030000}"/>
    <cellStyle name="Comma 11 2" xfId="1006" xr:uid="{00000000-0005-0000-0000-0000A0030000}"/>
    <cellStyle name="Comma 12" xfId="1007" xr:uid="{00000000-0005-0000-0000-0000A1030000}"/>
    <cellStyle name="Comma 12 2" xfId="1008" xr:uid="{00000000-0005-0000-0000-0000A2030000}"/>
    <cellStyle name="Comma 13" xfId="1009" xr:uid="{00000000-0005-0000-0000-0000A3030000}"/>
    <cellStyle name="Comma 14" xfId="1010" xr:uid="{00000000-0005-0000-0000-0000A4030000}"/>
    <cellStyle name="Comma 15" xfId="1011" xr:uid="{00000000-0005-0000-0000-0000A5030000}"/>
    <cellStyle name="Comma 16" xfId="1012" xr:uid="{00000000-0005-0000-0000-0000A6030000}"/>
    <cellStyle name="Comma 17" xfId="1013" xr:uid="{00000000-0005-0000-0000-0000A7030000}"/>
    <cellStyle name="Comma 18" xfId="1014" xr:uid="{00000000-0005-0000-0000-0000A8030000}"/>
    <cellStyle name="Comma 19" xfId="1015" xr:uid="{00000000-0005-0000-0000-0000A9030000}"/>
    <cellStyle name="Comma 2" xfId="1" xr:uid="{00000000-0005-0000-0000-0000AA030000}"/>
    <cellStyle name="Comma 2 10" xfId="1017" xr:uid="{00000000-0005-0000-0000-0000AB030000}"/>
    <cellStyle name="Comma 2 10 2" xfId="1018" xr:uid="{00000000-0005-0000-0000-0000AC030000}"/>
    <cellStyle name="Comma 2 11" xfId="1019" xr:uid="{00000000-0005-0000-0000-0000AD030000}"/>
    <cellStyle name="Comma 2 11 2" xfId="1020" xr:uid="{00000000-0005-0000-0000-0000AE030000}"/>
    <cellStyle name="Comma 2 11 2 2" xfId="1021" xr:uid="{00000000-0005-0000-0000-0000AF030000}"/>
    <cellStyle name="Comma 2 11 2 2 2" xfId="1022" xr:uid="{00000000-0005-0000-0000-0000B0030000}"/>
    <cellStyle name="Comma 2 11 2 3" xfId="1023" xr:uid="{00000000-0005-0000-0000-0000B1030000}"/>
    <cellStyle name="Comma 2 11 3" xfId="1024" xr:uid="{00000000-0005-0000-0000-0000B2030000}"/>
    <cellStyle name="Comma 2 11 3 2" xfId="1025" xr:uid="{00000000-0005-0000-0000-0000B3030000}"/>
    <cellStyle name="Comma 2 11 4" xfId="1026" xr:uid="{00000000-0005-0000-0000-0000B4030000}"/>
    <cellStyle name="Comma 2 12" xfId="1027" xr:uid="{00000000-0005-0000-0000-0000B5030000}"/>
    <cellStyle name="Comma 2 12 2" xfId="1028" xr:uid="{00000000-0005-0000-0000-0000B6030000}"/>
    <cellStyle name="Comma 2 12 2 2" xfId="1029" xr:uid="{00000000-0005-0000-0000-0000B7030000}"/>
    <cellStyle name="Comma 2 12 3" xfId="1030" xr:uid="{00000000-0005-0000-0000-0000B8030000}"/>
    <cellStyle name="Comma 2 13" xfId="1031" xr:uid="{00000000-0005-0000-0000-0000B9030000}"/>
    <cellStyle name="Comma 2 13 2" xfId="1032" xr:uid="{00000000-0005-0000-0000-0000BA030000}"/>
    <cellStyle name="Comma 2 14" xfId="1033" xr:uid="{00000000-0005-0000-0000-0000BB030000}"/>
    <cellStyle name="Comma 2 14 2" xfId="1034" xr:uid="{00000000-0005-0000-0000-0000BC030000}"/>
    <cellStyle name="Comma 2 15" xfId="1035" xr:uid="{00000000-0005-0000-0000-0000BD030000}"/>
    <cellStyle name="Comma 2 15 2" xfId="1036" xr:uid="{00000000-0005-0000-0000-0000BE030000}"/>
    <cellStyle name="Comma 2 16" xfId="1037" xr:uid="{00000000-0005-0000-0000-0000BF030000}"/>
    <cellStyle name="Comma 2 16 2" xfId="1038" xr:uid="{00000000-0005-0000-0000-0000C0030000}"/>
    <cellStyle name="Comma 2 17" xfId="1039" xr:uid="{00000000-0005-0000-0000-0000C1030000}"/>
    <cellStyle name="Comma 2 17 2" xfId="1040" xr:uid="{00000000-0005-0000-0000-0000C2030000}"/>
    <cellStyle name="Comma 2 18" xfId="1041" xr:uid="{00000000-0005-0000-0000-0000C3030000}"/>
    <cellStyle name="Comma 2 18 2" xfId="1042" xr:uid="{00000000-0005-0000-0000-0000C4030000}"/>
    <cellStyle name="Comma 2 19" xfId="1043" xr:uid="{00000000-0005-0000-0000-0000C5030000}"/>
    <cellStyle name="Comma 2 2" xfId="90" xr:uid="{00000000-0005-0000-0000-0000C6030000}"/>
    <cellStyle name="Comma 2 2 10" xfId="1045" xr:uid="{00000000-0005-0000-0000-0000C7030000}"/>
    <cellStyle name="Comma 2 2 11" xfId="1046" xr:uid="{00000000-0005-0000-0000-0000C8030000}"/>
    <cellStyle name="Comma 2 2 12" xfId="1044" xr:uid="{00000000-0005-0000-0000-0000C9030000}"/>
    <cellStyle name="Comma 2 2 13" xfId="149" xr:uid="{00000000-0005-0000-0000-0000CA030000}"/>
    <cellStyle name="Comma 2 2 14" xfId="5764" xr:uid="{00000000-0005-0000-0000-0000CB030000}"/>
    <cellStyle name="Comma 2 2 2" xfId="1047" xr:uid="{00000000-0005-0000-0000-0000CC030000}"/>
    <cellStyle name="Comma 2 2 2 2" xfId="1048" xr:uid="{00000000-0005-0000-0000-0000CD030000}"/>
    <cellStyle name="Comma 2 2 2 2 2" xfId="1049" xr:uid="{00000000-0005-0000-0000-0000CE030000}"/>
    <cellStyle name="Comma 2 2 3" xfId="1050" xr:uid="{00000000-0005-0000-0000-0000CF030000}"/>
    <cellStyle name="Comma 2 2 3 2" xfId="1051" xr:uid="{00000000-0005-0000-0000-0000D0030000}"/>
    <cellStyle name="Comma 2 2 4" xfId="1052" xr:uid="{00000000-0005-0000-0000-0000D1030000}"/>
    <cellStyle name="Comma 2 2 5" xfId="1053" xr:uid="{00000000-0005-0000-0000-0000D2030000}"/>
    <cellStyle name="Comma 2 2 6" xfId="1054" xr:uid="{00000000-0005-0000-0000-0000D3030000}"/>
    <cellStyle name="Comma 2 2 7" xfId="1055" xr:uid="{00000000-0005-0000-0000-0000D4030000}"/>
    <cellStyle name="Comma 2 2 8" xfId="1056" xr:uid="{00000000-0005-0000-0000-0000D5030000}"/>
    <cellStyle name="Comma 2 2 8 2" xfId="1057" xr:uid="{00000000-0005-0000-0000-0000D6030000}"/>
    <cellStyle name="Comma 2 2 9" xfId="1058" xr:uid="{00000000-0005-0000-0000-0000D7030000}"/>
    <cellStyle name="Comma 2 2 9 2" xfId="1059" xr:uid="{00000000-0005-0000-0000-0000D8030000}"/>
    <cellStyle name="Comma 2 20" xfId="1016" xr:uid="{00000000-0005-0000-0000-0000D9030000}"/>
    <cellStyle name="Comma 2 21" xfId="126" xr:uid="{00000000-0005-0000-0000-0000DA030000}"/>
    <cellStyle name="Comma 2 3" xfId="1060" xr:uid="{00000000-0005-0000-0000-0000DB030000}"/>
    <cellStyle name="Comma 2 3 2" xfId="1061" xr:uid="{00000000-0005-0000-0000-0000DC030000}"/>
    <cellStyle name="Comma 2 3 3" xfId="1062" xr:uid="{00000000-0005-0000-0000-0000DD030000}"/>
    <cellStyle name="Comma 2 3 4" xfId="1063" xr:uid="{00000000-0005-0000-0000-0000DE030000}"/>
    <cellStyle name="Comma 2 3 5" xfId="1064" xr:uid="{00000000-0005-0000-0000-0000DF030000}"/>
    <cellStyle name="Comma 2 3 6" xfId="1065" xr:uid="{00000000-0005-0000-0000-0000E0030000}"/>
    <cellStyle name="Comma 2 3 6 2" xfId="1066" xr:uid="{00000000-0005-0000-0000-0000E1030000}"/>
    <cellStyle name="Comma 2 3 7" xfId="1067" xr:uid="{00000000-0005-0000-0000-0000E2030000}"/>
    <cellStyle name="Comma 2 3 7 2" xfId="1068" xr:uid="{00000000-0005-0000-0000-0000E3030000}"/>
    <cellStyle name="Comma 2 3 8" xfId="1069" xr:uid="{00000000-0005-0000-0000-0000E4030000}"/>
    <cellStyle name="Comma 2 3 8 2" xfId="1070" xr:uid="{00000000-0005-0000-0000-0000E5030000}"/>
    <cellStyle name="Comma 2 3 9" xfId="1071" xr:uid="{00000000-0005-0000-0000-0000E6030000}"/>
    <cellStyle name="Comma 2 4" xfId="1072" xr:uid="{00000000-0005-0000-0000-0000E7030000}"/>
    <cellStyle name="Comma 2 4 2" xfId="1073" xr:uid="{00000000-0005-0000-0000-0000E8030000}"/>
    <cellStyle name="Comma 2 4 2 2" xfId="1074" xr:uid="{00000000-0005-0000-0000-0000E9030000}"/>
    <cellStyle name="Comma 2 4 3" xfId="1075" xr:uid="{00000000-0005-0000-0000-0000EA030000}"/>
    <cellStyle name="Comma 2 4 3 2" xfId="1076" xr:uid="{00000000-0005-0000-0000-0000EB030000}"/>
    <cellStyle name="Comma 2 4 4" xfId="1077" xr:uid="{00000000-0005-0000-0000-0000EC030000}"/>
    <cellStyle name="Comma 2 5" xfId="1078" xr:uid="{00000000-0005-0000-0000-0000ED030000}"/>
    <cellStyle name="Comma 2 5 2" xfId="1079" xr:uid="{00000000-0005-0000-0000-0000EE030000}"/>
    <cellStyle name="Comma 2 5 2 2" xfId="1080" xr:uid="{00000000-0005-0000-0000-0000EF030000}"/>
    <cellStyle name="Comma 2 5 2 2 2" xfId="1081" xr:uid="{00000000-0005-0000-0000-0000F0030000}"/>
    <cellStyle name="Comma 2 5 2 2 2 2" xfId="1082" xr:uid="{00000000-0005-0000-0000-0000F1030000}"/>
    <cellStyle name="Comma 2 5 2 2 2 2 2" xfId="1083" xr:uid="{00000000-0005-0000-0000-0000F2030000}"/>
    <cellStyle name="Comma 2 5 2 2 2 3" xfId="1084" xr:uid="{00000000-0005-0000-0000-0000F3030000}"/>
    <cellStyle name="Comma 2 5 2 2 3" xfId="1085" xr:uid="{00000000-0005-0000-0000-0000F4030000}"/>
    <cellStyle name="Comma 2 5 2 2 3 2" xfId="1086" xr:uid="{00000000-0005-0000-0000-0000F5030000}"/>
    <cellStyle name="Comma 2 5 2 2 4" xfId="1087" xr:uid="{00000000-0005-0000-0000-0000F6030000}"/>
    <cellStyle name="Comma 2 5 2 3" xfId="1088" xr:uid="{00000000-0005-0000-0000-0000F7030000}"/>
    <cellStyle name="Comma 2 5 2 3 2" xfId="1089" xr:uid="{00000000-0005-0000-0000-0000F8030000}"/>
    <cellStyle name="Comma 2 5 2 3 2 2" xfId="1090" xr:uid="{00000000-0005-0000-0000-0000F9030000}"/>
    <cellStyle name="Comma 2 5 2 3 3" xfId="1091" xr:uid="{00000000-0005-0000-0000-0000FA030000}"/>
    <cellStyle name="Comma 2 5 2 4" xfId="1092" xr:uid="{00000000-0005-0000-0000-0000FB030000}"/>
    <cellStyle name="Comma 2 5 2 4 2" xfId="1093" xr:uid="{00000000-0005-0000-0000-0000FC030000}"/>
    <cellStyle name="Comma 2 5 2 5" xfId="1094" xr:uid="{00000000-0005-0000-0000-0000FD030000}"/>
    <cellStyle name="Comma 2 5 3" xfId="1095" xr:uid="{00000000-0005-0000-0000-0000FE030000}"/>
    <cellStyle name="Comma 2 5 3 2" xfId="1096" xr:uid="{00000000-0005-0000-0000-0000FF030000}"/>
    <cellStyle name="Comma 2 5 3 2 2" xfId="1097" xr:uid="{00000000-0005-0000-0000-000000040000}"/>
    <cellStyle name="Comma 2 5 3 2 2 2" xfId="1098" xr:uid="{00000000-0005-0000-0000-000001040000}"/>
    <cellStyle name="Comma 2 5 3 2 2 2 2" xfId="1099" xr:uid="{00000000-0005-0000-0000-000002040000}"/>
    <cellStyle name="Comma 2 5 3 2 2 3" xfId="1100" xr:uid="{00000000-0005-0000-0000-000003040000}"/>
    <cellStyle name="Comma 2 5 3 2 3" xfId="1101" xr:uid="{00000000-0005-0000-0000-000004040000}"/>
    <cellStyle name="Comma 2 5 3 2 3 2" xfId="1102" xr:uid="{00000000-0005-0000-0000-000005040000}"/>
    <cellStyle name="Comma 2 5 3 2 4" xfId="1103" xr:uid="{00000000-0005-0000-0000-000006040000}"/>
    <cellStyle name="Comma 2 5 3 3" xfId="1104" xr:uid="{00000000-0005-0000-0000-000007040000}"/>
    <cellStyle name="Comma 2 5 3 3 2" xfId="1105" xr:uid="{00000000-0005-0000-0000-000008040000}"/>
    <cellStyle name="Comma 2 5 3 3 2 2" xfId="1106" xr:uid="{00000000-0005-0000-0000-000009040000}"/>
    <cellStyle name="Comma 2 5 3 3 3" xfId="1107" xr:uid="{00000000-0005-0000-0000-00000A040000}"/>
    <cellStyle name="Comma 2 5 3 4" xfId="1108" xr:uid="{00000000-0005-0000-0000-00000B040000}"/>
    <cellStyle name="Comma 2 5 3 4 2" xfId="1109" xr:uid="{00000000-0005-0000-0000-00000C040000}"/>
    <cellStyle name="Comma 2 5 3 5" xfId="1110" xr:uid="{00000000-0005-0000-0000-00000D040000}"/>
    <cellStyle name="Comma 2 5 4" xfId="1111" xr:uid="{00000000-0005-0000-0000-00000E040000}"/>
    <cellStyle name="Comma 2 5 4 2" xfId="1112" xr:uid="{00000000-0005-0000-0000-00000F040000}"/>
    <cellStyle name="Comma 2 5 4 2 2" xfId="1113" xr:uid="{00000000-0005-0000-0000-000010040000}"/>
    <cellStyle name="Comma 2 5 4 2 2 2" xfId="1114" xr:uid="{00000000-0005-0000-0000-000011040000}"/>
    <cellStyle name="Comma 2 5 4 2 3" xfId="1115" xr:uid="{00000000-0005-0000-0000-000012040000}"/>
    <cellStyle name="Comma 2 5 4 3" xfId="1116" xr:uid="{00000000-0005-0000-0000-000013040000}"/>
    <cellStyle name="Comma 2 5 4 3 2" xfId="1117" xr:uid="{00000000-0005-0000-0000-000014040000}"/>
    <cellStyle name="Comma 2 5 4 4" xfId="1118" xr:uid="{00000000-0005-0000-0000-000015040000}"/>
    <cellStyle name="Comma 2 5 5" xfId="1119" xr:uid="{00000000-0005-0000-0000-000016040000}"/>
    <cellStyle name="Comma 2 5 5 2" xfId="1120" xr:uid="{00000000-0005-0000-0000-000017040000}"/>
    <cellStyle name="Comma 2 5 5 2 2" xfId="1121" xr:uid="{00000000-0005-0000-0000-000018040000}"/>
    <cellStyle name="Comma 2 5 5 3" xfId="1122" xr:uid="{00000000-0005-0000-0000-000019040000}"/>
    <cellStyle name="Comma 2 5 6" xfId="1123" xr:uid="{00000000-0005-0000-0000-00001A040000}"/>
    <cellStyle name="Comma 2 5 6 2" xfId="1124" xr:uid="{00000000-0005-0000-0000-00001B040000}"/>
    <cellStyle name="Comma 2 5 7" xfId="1125" xr:uid="{00000000-0005-0000-0000-00001C040000}"/>
    <cellStyle name="Comma 2 6" xfId="1126" xr:uid="{00000000-0005-0000-0000-00001D040000}"/>
    <cellStyle name="Comma 2 6 2" xfId="1127" xr:uid="{00000000-0005-0000-0000-00001E040000}"/>
    <cellStyle name="Comma 2 6 2 2" xfId="1128" xr:uid="{00000000-0005-0000-0000-00001F040000}"/>
    <cellStyle name="Comma 2 6 2 2 2" xfId="1129" xr:uid="{00000000-0005-0000-0000-000020040000}"/>
    <cellStyle name="Comma 2 6 2 2 2 2" xfId="1130" xr:uid="{00000000-0005-0000-0000-000021040000}"/>
    <cellStyle name="Comma 2 6 2 2 3" xfId="1131" xr:uid="{00000000-0005-0000-0000-000022040000}"/>
    <cellStyle name="Comma 2 6 2 3" xfId="1132" xr:uid="{00000000-0005-0000-0000-000023040000}"/>
    <cellStyle name="Comma 2 6 2 3 2" xfId="1133" xr:uid="{00000000-0005-0000-0000-000024040000}"/>
    <cellStyle name="Comma 2 6 2 4" xfId="1134" xr:uid="{00000000-0005-0000-0000-000025040000}"/>
    <cellStyle name="Comma 2 6 3" xfId="1135" xr:uid="{00000000-0005-0000-0000-000026040000}"/>
    <cellStyle name="Comma 2 6 3 2" xfId="1136" xr:uid="{00000000-0005-0000-0000-000027040000}"/>
    <cellStyle name="Comma 2 6 3 2 2" xfId="1137" xr:uid="{00000000-0005-0000-0000-000028040000}"/>
    <cellStyle name="Comma 2 6 3 3" xfId="1138" xr:uid="{00000000-0005-0000-0000-000029040000}"/>
    <cellStyle name="Comma 2 6 4" xfId="1139" xr:uid="{00000000-0005-0000-0000-00002A040000}"/>
    <cellStyle name="Comma 2 6 4 2" xfId="1140" xr:uid="{00000000-0005-0000-0000-00002B040000}"/>
    <cellStyle name="Comma 2 6 5" xfId="1141" xr:uid="{00000000-0005-0000-0000-00002C040000}"/>
    <cellStyle name="Comma 2 7" xfId="1142" xr:uid="{00000000-0005-0000-0000-00002D040000}"/>
    <cellStyle name="Comma 2 7 2" xfId="1143" xr:uid="{00000000-0005-0000-0000-00002E040000}"/>
    <cellStyle name="Comma 2 7 2 2" xfId="1144" xr:uid="{00000000-0005-0000-0000-00002F040000}"/>
    <cellStyle name="Comma 2 7 2 2 2" xfId="1145" xr:uid="{00000000-0005-0000-0000-000030040000}"/>
    <cellStyle name="Comma 2 7 2 2 2 2" xfId="1146" xr:uid="{00000000-0005-0000-0000-000031040000}"/>
    <cellStyle name="Comma 2 7 2 2 3" xfId="1147" xr:uid="{00000000-0005-0000-0000-000032040000}"/>
    <cellStyle name="Comma 2 7 2 3" xfId="1148" xr:uid="{00000000-0005-0000-0000-000033040000}"/>
    <cellStyle name="Comma 2 7 2 3 2" xfId="1149" xr:uid="{00000000-0005-0000-0000-000034040000}"/>
    <cellStyle name="Comma 2 7 2 4" xfId="1150" xr:uid="{00000000-0005-0000-0000-000035040000}"/>
    <cellStyle name="Comma 2 7 3" xfId="1151" xr:uid="{00000000-0005-0000-0000-000036040000}"/>
    <cellStyle name="Comma 2 7 3 2" xfId="1152" xr:uid="{00000000-0005-0000-0000-000037040000}"/>
    <cellStyle name="Comma 2 7 3 2 2" xfId="1153" xr:uid="{00000000-0005-0000-0000-000038040000}"/>
    <cellStyle name="Comma 2 7 3 3" xfId="1154" xr:uid="{00000000-0005-0000-0000-000039040000}"/>
    <cellStyle name="Comma 2 7 4" xfId="1155" xr:uid="{00000000-0005-0000-0000-00003A040000}"/>
    <cellStyle name="Comma 2 7 4 2" xfId="1156" xr:uid="{00000000-0005-0000-0000-00003B040000}"/>
    <cellStyle name="Comma 2 7 5" xfId="1157" xr:uid="{00000000-0005-0000-0000-00003C040000}"/>
    <cellStyle name="Comma 2 8" xfId="1158" xr:uid="{00000000-0005-0000-0000-00003D040000}"/>
    <cellStyle name="Comma 2 8 2" xfId="1159" xr:uid="{00000000-0005-0000-0000-00003E040000}"/>
    <cellStyle name="Comma 2 9" xfId="1160" xr:uid="{00000000-0005-0000-0000-00003F040000}"/>
    <cellStyle name="Comma 2 9 2" xfId="1161" xr:uid="{00000000-0005-0000-0000-000040040000}"/>
    <cellStyle name="Comma 2 9 2 2" xfId="1162" xr:uid="{00000000-0005-0000-0000-000041040000}"/>
    <cellStyle name="Comma 2 9 2 2 2" xfId="1163" xr:uid="{00000000-0005-0000-0000-000042040000}"/>
    <cellStyle name="Comma 2 9 2 3" xfId="1164" xr:uid="{00000000-0005-0000-0000-000043040000}"/>
    <cellStyle name="Comma 2 9 3" xfId="1165" xr:uid="{00000000-0005-0000-0000-000044040000}"/>
    <cellStyle name="Comma 2 9 3 2" xfId="1166" xr:uid="{00000000-0005-0000-0000-000045040000}"/>
    <cellStyle name="Comma 2 9 4" xfId="1167" xr:uid="{00000000-0005-0000-0000-000046040000}"/>
    <cellStyle name="Comma 2*" xfId="1168" xr:uid="{00000000-0005-0000-0000-000047040000}"/>
    <cellStyle name="Comma 20" xfId="1169" xr:uid="{00000000-0005-0000-0000-000048040000}"/>
    <cellStyle name="Comma 21" xfId="1170" xr:uid="{00000000-0005-0000-0000-000049040000}"/>
    <cellStyle name="Comma 22" xfId="1171" xr:uid="{00000000-0005-0000-0000-00004A040000}"/>
    <cellStyle name="Comma 23" xfId="1172" xr:uid="{00000000-0005-0000-0000-00004B040000}"/>
    <cellStyle name="Comma 24" xfId="1173" xr:uid="{00000000-0005-0000-0000-00004C040000}"/>
    <cellStyle name="Comma 25" xfId="1174" xr:uid="{00000000-0005-0000-0000-00004D040000}"/>
    <cellStyle name="Comma 26" xfId="1175" xr:uid="{00000000-0005-0000-0000-00004E040000}"/>
    <cellStyle name="Comma 27" xfId="1176" xr:uid="{00000000-0005-0000-0000-00004F040000}"/>
    <cellStyle name="Comma 28" xfId="1177" xr:uid="{00000000-0005-0000-0000-000050040000}"/>
    <cellStyle name="Comma 29" xfId="1178" xr:uid="{00000000-0005-0000-0000-000051040000}"/>
    <cellStyle name="Comma 3" xfId="93" xr:uid="{00000000-0005-0000-0000-000052040000}"/>
    <cellStyle name="Comma 3 10" xfId="1180" xr:uid="{00000000-0005-0000-0000-000053040000}"/>
    <cellStyle name="Comma 3 11" xfId="1179" xr:uid="{00000000-0005-0000-0000-000054040000}"/>
    <cellStyle name="Comma 3 12" xfId="152" xr:uid="{00000000-0005-0000-0000-000055040000}"/>
    <cellStyle name="Comma 3 13" xfId="5767" xr:uid="{00000000-0005-0000-0000-000056040000}"/>
    <cellStyle name="Comma 3 2" xfId="123" xr:uid="{00000000-0005-0000-0000-000057040000}"/>
    <cellStyle name="Comma 3 2 2" xfId="1182" xr:uid="{00000000-0005-0000-0000-000058040000}"/>
    <cellStyle name="Comma 3 2 2 2" xfId="1183" xr:uid="{00000000-0005-0000-0000-000059040000}"/>
    <cellStyle name="Comma 3 2 3" xfId="1184" xr:uid="{00000000-0005-0000-0000-00005A040000}"/>
    <cellStyle name="Comma 3 2 4" xfId="1185" xr:uid="{00000000-0005-0000-0000-00005B040000}"/>
    <cellStyle name="Comma 3 2 5" xfId="1181" xr:uid="{00000000-0005-0000-0000-00005C040000}"/>
    <cellStyle name="Comma 3 2 6" xfId="162" xr:uid="{00000000-0005-0000-0000-00005D040000}"/>
    <cellStyle name="Comma 3 2 7" xfId="5777" xr:uid="{00000000-0005-0000-0000-00005E040000}"/>
    <cellStyle name="Comma 3 3" xfId="1186" xr:uid="{00000000-0005-0000-0000-00005F040000}"/>
    <cellStyle name="Comma 3 3 2" xfId="1187" xr:uid="{00000000-0005-0000-0000-000060040000}"/>
    <cellStyle name="Comma 3 3 2 2" xfId="1188" xr:uid="{00000000-0005-0000-0000-000061040000}"/>
    <cellStyle name="Comma 3 3 2 2 2" xfId="1189" xr:uid="{00000000-0005-0000-0000-000062040000}"/>
    <cellStyle name="Comma 3 3 2 3" xfId="1190" xr:uid="{00000000-0005-0000-0000-000063040000}"/>
    <cellStyle name="Comma 3 3 3" xfId="1191" xr:uid="{00000000-0005-0000-0000-000064040000}"/>
    <cellStyle name="Comma 3 3 3 2" xfId="1192" xr:uid="{00000000-0005-0000-0000-000065040000}"/>
    <cellStyle name="Comma 3 3 4" xfId="1193" xr:uid="{00000000-0005-0000-0000-000066040000}"/>
    <cellStyle name="Comma 3 3 4 2" xfId="1194" xr:uid="{00000000-0005-0000-0000-000067040000}"/>
    <cellStyle name="Comma 3 4" xfId="1195" xr:uid="{00000000-0005-0000-0000-000068040000}"/>
    <cellStyle name="Comma 3 4 2" xfId="1196" xr:uid="{00000000-0005-0000-0000-000069040000}"/>
    <cellStyle name="Comma 3 4 2 2" xfId="1197" xr:uid="{00000000-0005-0000-0000-00006A040000}"/>
    <cellStyle name="Comma 3 4 2 2 2" xfId="1198" xr:uid="{00000000-0005-0000-0000-00006B040000}"/>
    <cellStyle name="Comma 3 4 2 3" xfId="1199" xr:uid="{00000000-0005-0000-0000-00006C040000}"/>
    <cellStyle name="Comma 3 4 2 4" xfId="1200" xr:uid="{00000000-0005-0000-0000-00006D040000}"/>
    <cellStyle name="Comma 3 4 3" xfId="1201" xr:uid="{00000000-0005-0000-0000-00006E040000}"/>
    <cellStyle name="Comma 3 4 3 2" xfId="1202" xr:uid="{00000000-0005-0000-0000-00006F040000}"/>
    <cellStyle name="Comma 3 4 4" xfId="1203" xr:uid="{00000000-0005-0000-0000-000070040000}"/>
    <cellStyle name="Comma 3 5" xfId="1204" xr:uid="{00000000-0005-0000-0000-000071040000}"/>
    <cellStyle name="Comma 3 5 2" xfId="1205" xr:uid="{00000000-0005-0000-0000-000072040000}"/>
    <cellStyle name="Comma 3 6" xfId="1206" xr:uid="{00000000-0005-0000-0000-000073040000}"/>
    <cellStyle name="Comma 3 6 2" xfId="1207" xr:uid="{00000000-0005-0000-0000-000074040000}"/>
    <cellStyle name="Comma 3 7" xfId="1208" xr:uid="{00000000-0005-0000-0000-000075040000}"/>
    <cellStyle name="Comma 3 7 2" xfId="1209" xr:uid="{00000000-0005-0000-0000-000076040000}"/>
    <cellStyle name="Comma 3 8" xfId="1210" xr:uid="{00000000-0005-0000-0000-000077040000}"/>
    <cellStyle name="Comma 3 8 2" xfId="1211" xr:uid="{00000000-0005-0000-0000-000078040000}"/>
    <cellStyle name="Comma 3 9" xfId="1212" xr:uid="{00000000-0005-0000-0000-000079040000}"/>
    <cellStyle name="Comma 3 9 2" xfId="1213" xr:uid="{00000000-0005-0000-0000-00007A040000}"/>
    <cellStyle name="Comma 30" xfId="1214" xr:uid="{00000000-0005-0000-0000-00007B040000}"/>
    <cellStyle name="Comma 31" xfId="1215" xr:uid="{00000000-0005-0000-0000-00007C040000}"/>
    <cellStyle name="Comma 32" xfId="1216" xr:uid="{00000000-0005-0000-0000-00007D040000}"/>
    <cellStyle name="Comma 32 2" xfId="1217" xr:uid="{00000000-0005-0000-0000-00007E040000}"/>
    <cellStyle name="Comma 33" xfId="1218" xr:uid="{00000000-0005-0000-0000-00007F040000}"/>
    <cellStyle name="Comma 34" xfId="1219" xr:uid="{00000000-0005-0000-0000-000080040000}"/>
    <cellStyle name="Comma 35" xfId="1220" xr:uid="{00000000-0005-0000-0000-000081040000}"/>
    <cellStyle name="Comma 36" xfId="1221" xr:uid="{00000000-0005-0000-0000-000082040000}"/>
    <cellStyle name="Comma 37" xfId="1222" xr:uid="{00000000-0005-0000-0000-000083040000}"/>
    <cellStyle name="Comma 38" xfId="128" xr:uid="{00000000-0005-0000-0000-000084040000}"/>
    <cellStyle name="Comma 39" xfId="131" xr:uid="{00000000-0005-0000-0000-000085040000}"/>
    <cellStyle name="Comma 4" xfId="98" xr:uid="{00000000-0005-0000-0000-000086040000}"/>
    <cellStyle name="Comma 4 10" xfId="1224" xr:uid="{00000000-0005-0000-0000-000087040000}"/>
    <cellStyle name="Comma 4 10 2" xfId="1225" xr:uid="{00000000-0005-0000-0000-000088040000}"/>
    <cellStyle name="Comma 4 11" xfId="1226" xr:uid="{00000000-0005-0000-0000-000089040000}"/>
    <cellStyle name="Comma 4 11 2" xfId="1227" xr:uid="{00000000-0005-0000-0000-00008A040000}"/>
    <cellStyle name="Comma 4 12" xfId="1228" xr:uid="{00000000-0005-0000-0000-00008B040000}"/>
    <cellStyle name="Comma 4 12 2" xfId="1229" xr:uid="{00000000-0005-0000-0000-00008C040000}"/>
    <cellStyle name="Comma 4 13" xfId="1230" xr:uid="{00000000-0005-0000-0000-00008D040000}"/>
    <cellStyle name="Comma 4 13 2" xfId="1231" xr:uid="{00000000-0005-0000-0000-00008E040000}"/>
    <cellStyle name="Comma 4 14" xfId="1232" xr:uid="{00000000-0005-0000-0000-00008F040000}"/>
    <cellStyle name="Comma 4 14 2" xfId="1233" xr:uid="{00000000-0005-0000-0000-000090040000}"/>
    <cellStyle name="Comma 4 15" xfId="1234" xr:uid="{00000000-0005-0000-0000-000091040000}"/>
    <cellStyle name="Comma 4 16" xfId="1223" xr:uid="{00000000-0005-0000-0000-000092040000}"/>
    <cellStyle name="Comma 4 17" xfId="157" xr:uid="{00000000-0005-0000-0000-000093040000}"/>
    <cellStyle name="Comma 4 18" xfId="5772" xr:uid="{00000000-0005-0000-0000-000094040000}"/>
    <cellStyle name="Comma 4 2" xfId="1235" xr:uid="{00000000-0005-0000-0000-000095040000}"/>
    <cellStyle name="Comma 4 2 2" xfId="1236" xr:uid="{00000000-0005-0000-0000-000096040000}"/>
    <cellStyle name="Comma 4 2 2 2" xfId="1237" xr:uid="{00000000-0005-0000-0000-000097040000}"/>
    <cellStyle name="Comma 4 2 2 2 2" xfId="1238" xr:uid="{00000000-0005-0000-0000-000098040000}"/>
    <cellStyle name="Comma 4 2 2 2 2 2" xfId="1239" xr:uid="{00000000-0005-0000-0000-000099040000}"/>
    <cellStyle name="Comma 4 2 2 2 3" xfId="1240" xr:uid="{00000000-0005-0000-0000-00009A040000}"/>
    <cellStyle name="Comma 4 2 2 3" xfId="1241" xr:uid="{00000000-0005-0000-0000-00009B040000}"/>
    <cellStyle name="Comma 4 2 2 3 2" xfId="1242" xr:uid="{00000000-0005-0000-0000-00009C040000}"/>
    <cellStyle name="Comma 4 2 2 4" xfId="1243" xr:uid="{00000000-0005-0000-0000-00009D040000}"/>
    <cellStyle name="Comma 4 2 3" xfId="1244" xr:uid="{00000000-0005-0000-0000-00009E040000}"/>
    <cellStyle name="Comma 4 2 3 2" xfId="1245" xr:uid="{00000000-0005-0000-0000-00009F040000}"/>
    <cellStyle name="Comma 4 2 3 2 2" xfId="1246" xr:uid="{00000000-0005-0000-0000-0000A0040000}"/>
    <cellStyle name="Comma 4 2 3 3" xfId="1247" xr:uid="{00000000-0005-0000-0000-0000A1040000}"/>
    <cellStyle name="Comma 4 2 4" xfId="1248" xr:uid="{00000000-0005-0000-0000-0000A2040000}"/>
    <cellStyle name="Comma 4 2 4 2" xfId="1249" xr:uid="{00000000-0005-0000-0000-0000A3040000}"/>
    <cellStyle name="Comma 4 2 5" xfId="1250" xr:uid="{00000000-0005-0000-0000-0000A4040000}"/>
    <cellStyle name="Comma 4 2 5 2" xfId="1251" xr:uid="{00000000-0005-0000-0000-0000A5040000}"/>
    <cellStyle name="Comma 4 2 6" xfId="1252" xr:uid="{00000000-0005-0000-0000-0000A6040000}"/>
    <cellStyle name="Comma 4 3" xfId="1253" xr:uid="{00000000-0005-0000-0000-0000A7040000}"/>
    <cellStyle name="Comma 4 3 2" xfId="1254" xr:uid="{00000000-0005-0000-0000-0000A8040000}"/>
    <cellStyle name="Comma 4 3 2 2" xfId="1255" xr:uid="{00000000-0005-0000-0000-0000A9040000}"/>
    <cellStyle name="Comma 4 3 2 2 2" xfId="1256" xr:uid="{00000000-0005-0000-0000-0000AA040000}"/>
    <cellStyle name="Comma 4 3 2 2 2 2" xfId="1257" xr:uid="{00000000-0005-0000-0000-0000AB040000}"/>
    <cellStyle name="Comma 4 3 2 2 3" xfId="1258" xr:uid="{00000000-0005-0000-0000-0000AC040000}"/>
    <cellStyle name="Comma 4 3 2 3" xfId="1259" xr:uid="{00000000-0005-0000-0000-0000AD040000}"/>
    <cellStyle name="Comma 4 3 2 3 2" xfId="1260" xr:uid="{00000000-0005-0000-0000-0000AE040000}"/>
    <cellStyle name="Comma 4 3 2 4" xfId="1261" xr:uid="{00000000-0005-0000-0000-0000AF040000}"/>
    <cellStyle name="Comma 4 3 3" xfId="1262" xr:uid="{00000000-0005-0000-0000-0000B0040000}"/>
    <cellStyle name="Comma 4 3 3 2" xfId="1263" xr:uid="{00000000-0005-0000-0000-0000B1040000}"/>
    <cellStyle name="Comma 4 3 3 2 2" xfId="1264" xr:uid="{00000000-0005-0000-0000-0000B2040000}"/>
    <cellStyle name="Comma 4 3 3 3" xfId="1265" xr:uid="{00000000-0005-0000-0000-0000B3040000}"/>
    <cellStyle name="Comma 4 3 4" xfId="1266" xr:uid="{00000000-0005-0000-0000-0000B4040000}"/>
    <cellStyle name="Comma 4 3 4 2" xfId="1267" xr:uid="{00000000-0005-0000-0000-0000B5040000}"/>
    <cellStyle name="Comma 4 3 5" xfId="1268" xr:uid="{00000000-0005-0000-0000-0000B6040000}"/>
    <cellStyle name="Comma 4 4" xfId="1269" xr:uid="{00000000-0005-0000-0000-0000B7040000}"/>
    <cellStyle name="Comma 4 4 2" xfId="1270" xr:uid="{00000000-0005-0000-0000-0000B8040000}"/>
    <cellStyle name="Comma 4 4 2 2" xfId="1271" xr:uid="{00000000-0005-0000-0000-0000B9040000}"/>
    <cellStyle name="Comma 4 4 2 2 2" xfId="1272" xr:uid="{00000000-0005-0000-0000-0000BA040000}"/>
    <cellStyle name="Comma 4 4 2 2 2 2" xfId="1273" xr:uid="{00000000-0005-0000-0000-0000BB040000}"/>
    <cellStyle name="Comma 4 4 2 2 3" xfId="1274" xr:uid="{00000000-0005-0000-0000-0000BC040000}"/>
    <cellStyle name="Comma 4 4 2 3" xfId="1275" xr:uid="{00000000-0005-0000-0000-0000BD040000}"/>
    <cellStyle name="Comma 4 4 2 3 2" xfId="1276" xr:uid="{00000000-0005-0000-0000-0000BE040000}"/>
    <cellStyle name="Comma 4 4 2 4" xfId="1277" xr:uid="{00000000-0005-0000-0000-0000BF040000}"/>
    <cellStyle name="Comma 4 4 3" xfId="1278" xr:uid="{00000000-0005-0000-0000-0000C0040000}"/>
    <cellStyle name="Comma 4 4 3 2" xfId="1279" xr:uid="{00000000-0005-0000-0000-0000C1040000}"/>
    <cellStyle name="Comma 4 4 3 2 2" xfId="1280" xr:uid="{00000000-0005-0000-0000-0000C2040000}"/>
    <cellStyle name="Comma 4 4 3 3" xfId="1281" xr:uid="{00000000-0005-0000-0000-0000C3040000}"/>
    <cellStyle name="Comma 4 4 4" xfId="1282" xr:uid="{00000000-0005-0000-0000-0000C4040000}"/>
    <cellStyle name="Comma 4 4 4 2" xfId="1283" xr:uid="{00000000-0005-0000-0000-0000C5040000}"/>
    <cellStyle name="Comma 4 4 5" xfId="1284" xr:uid="{00000000-0005-0000-0000-0000C6040000}"/>
    <cellStyle name="Comma 4 5" xfId="1285" xr:uid="{00000000-0005-0000-0000-0000C7040000}"/>
    <cellStyle name="Comma 4 5 2" xfId="1286" xr:uid="{00000000-0005-0000-0000-0000C8040000}"/>
    <cellStyle name="Comma 4 5 2 2" xfId="1287" xr:uid="{00000000-0005-0000-0000-0000C9040000}"/>
    <cellStyle name="Comma 4 5 2 2 2" xfId="1288" xr:uid="{00000000-0005-0000-0000-0000CA040000}"/>
    <cellStyle name="Comma 4 5 2 3" xfId="1289" xr:uid="{00000000-0005-0000-0000-0000CB040000}"/>
    <cellStyle name="Comma 4 5 3" xfId="1290" xr:uid="{00000000-0005-0000-0000-0000CC040000}"/>
    <cellStyle name="Comma 4 5 3 2" xfId="1291" xr:uid="{00000000-0005-0000-0000-0000CD040000}"/>
    <cellStyle name="Comma 4 5 4" xfId="1292" xr:uid="{00000000-0005-0000-0000-0000CE040000}"/>
    <cellStyle name="Comma 4 6" xfId="1293" xr:uid="{00000000-0005-0000-0000-0000CF040000}"/>
    <cellStyle name="Comma 4 6 2" xfId="1294" xr:uid="{00000000-0005-0000-0000-0000D0040000}"/>
    <cellStyle name="Comma 4 6 2 2" xfId="1295" xr:uid="{00000000-0005-0000-0000-0000D1040000}"/>
    <cellStyle name="Comma 4 6 2 2 2" xfId="1296" xr:uid="{00000000-0005-0000-0000-0000D2040000}"/>
    <cellStyle name="Comma 4 6 2 3" xfId="1297" xr:uid="{00000000-0005-0000-0000-0000D3040000}"/>
    <cellStyle name="Comma 4 6 3" xfId="1298" xr:uid="{00000000-0005-0000-0000-0000D4040000}"/>
    <cellStyle name="Comma 4 6 3 2" xfId="1299" xr:uid="{00000000-0005-0000-0000-0000D5040000}"/>
    <cellStyle name="Comma 4 6 4" xfId="1300" xr:uid="{00000000-0005-0000-0000-0000D6040000}"/>
    <cellStyle name="Comma 4 7" xfId="1301" xr:uid="{00000000-0005-0000-0000-0000D7040000}"/>
    <cellStyle name="Comma 4 7 2" xfId="1302" xr:uid="{00000000-0005-0000-0000-0000D8040000}"/>
    <cellStyle name="Comma 4 7 2 2" xfId="1303" xr:uid="{00000000-0005-0000-0000-0000D9040000}"/>
    <cellStyle name="Comma 4 7 3" xfId="1304" xr:uid="{00000000-0005-0000-0000-0000DA040000}"/>
    <cellStyle name="Comma 4 8" xfId="1305" xr:uid="{00000000-0005-0000-0000-0000DB040000}"/>
    <cellStyle name="Comma 4 8 2" xfId="1306" xr:uid="{00000000-0005-0000-0000-0000DC040000}"/>
    <cellStyle name="Comma 4 9" xfId="1307" xr:uid="{00000000-0005-0000-0000-0000DD040000}"/>
    <cellStyle name="Comma 4 9 2" xfId="1308" xr:uid="{00000000-0005-0000-0000-0000DE040000}"/>
    <cellStyle name="Comma 40" xfId="1309" xr:uid="{00000000-0005-0000-0000-0000DF040000}"/>
    <cellStyle name="Comma 41" xfId="5738" xr:uid="{00000000-0005-0000-0000-0000E0040000}"/>
    <cellStyle name="Comma 42" xfId="5740" xr:uid="{00000000-0005-0000-0000-0000E1040000}"/>
    <cellStyle name="Comma 43" xfId="5742" xr:uid="{00000000-0005-0000-0000-0000E2040000}"/>
    <cellStyle name="Comma 44" xfId="5780" xr:uid="{B6AEBEB0-9248-49A4-A517-1E4BF51462A4}"/>
    <cellStyle name="Comma 5" xfId="1310" xr:uid="{00000000-0005-0000-0000-0000E3040000}"/>
    <cellStyle name="Comma 5 10" xfId="1311" xr:uid="{00000000-0005-0000-0000-0000E4040000}"/>
    <cellStyle name="Comma 5 10 2" xfId="1312" xr:uid="{00000000-0005-0000-0000-0000E5040000}"/>
    <cellStyle name="Comma 5 11" xfId="1313" xr:uid="{00000000-0005-0000-0000-0000E6040000}"/>
    <cellStyle name="Comma 5 11 2" xfId="1314" xr:uid="{00000000-0005-0000-0000-0000E7040000}"/>
    <cellStyle name="Comma 5 12" xfId="1315" xr:uid="{00000000-0005-0000-0000-0000E8040000}"/>
    <cellStyle name="Comma 5 12 2" xfId="1316" xr:uid="{00000000-0005-0000-0000-0000E9040000}"/>
    <cellStyle name="Comma 5 13" xfId="1317" xr:uid="{00000000-0005-0000-0000-0000EA040000}"/>
    <cellStyle name="Comma 5 14" xfId="5783" xr:uid="{66147849-8600-4436-BA59-1AA97AC6B4E7}"/>
    <cellStyle name="Comma 5 2" xfId="1318" xr:uid="{00000000-0005-0000-0000-0000EB040000}"/>
    <cellStyle name="Comma 5 2 2" xfId="1319" xr:uid="{00000000-0005-0000-0000-0000EC040000}"/>
    <cellStyle name="Comma 5 2 2 2" xfId="1320" xr:uid="{00000000-0005-0000-0000-0000ED040000}"/>
    <cellStyle name="Comma 5 2 2 2 2" xfId="1321" xr:uid="{00000000-0005-0000-0000-0000EE040000}"/>
    <cellStyle name="Comma 5 2 2 2 2 2" xfId="1322" xr:uid="{00000000-0005-0000-0000-0000EF040000}"/>
    <cellStyle name="Comma 5 2 2 2 3" xfId="1323" xr:uid="{00000000-0005-0000-0000-0000F0040000}"/>
    <cellStyle name="Comma 5 2 2 3" xfId="1324" xr:uid="{00000000-0005-0000-0000-0000F1040000}"/>
    <cellStyle name="Comma 5 2 2 3 2" xfId="1325" xr:uid="{00000000-0005-0000-0000-0000F2040000}"/>
    <cellStyle name="Comma 5 2 2 4" xfId="1326" xr:uid="{00000000-0005-0000-0000-0000F3040000}"/>
    <cellStyle name="Comma 5 2 3" xfId="1327" xr:uid="{00000000-0005-0000-0000-0000F4040000}"/>
    <cellStyle name="Comma 5 2 3 2" xfId="1328" xr:uid="{00000000-0005-0000-0000-0000F5040000}"/>
    <cellStyle name="Comma 5 2 3 2 2" xfId="1329" xr:uid="{00000000-0005-0000-0000-0000F6040000}"/>
    <cellStyle name="Comma 5 2 3 3" xfId="1330" xr:uid="{00000000-0005-0000-0000-0000F7040000}"/>
    <cellStyle name="Comma 5 2 4" xfId="1331" xr:uid="{00000000-0005-0000-0000-0000F8040000}"/>
    <cellStyle name="Comma 5 2 4 2" xfId="1332" xr:uid="{00000000-0005-0000-0000-0000F9040000}"/>
    <cellStyle name="Comma 5 2 5" xfId="1333" xr:uid="{00000000-0005-0000-0000-0000FA040000}"/>
    <cellStyle name="Comma 5 3" xfId="1334" xr:uid="{00000000-0005-0000-0000-0000FB040000}"/>
    <cellStyle name="Comma 5 3 2" xfId="1335" xr:uid="{00000000-0005-0000-0000-0000FC040000}"/>
    <cellStyle name="Comma 5 3 2 2" xfId="1336" xr:uid="{00000000-0005-0000-0000-0000FD040000}"/>
    <cellStyle name="Comma 5 3 2 2 2" xfId="1337" xr:uid="{00000000-0005-0000-0000-0000FE040000}"/>
    <cellStyle name="Comma 5 3 2 2 2 2" xfId="1338" xr:uid="{00000000-0005-0000-0000-0000FF040000}"/>
    <cellStyle name="Comma 5 3 2 2 3" xfId="1339" xr:uid="{00000000-0005-0000-0000-000000050000}"/>
    <cellStyle name="Comma 5 3 2 3" xfId="1340" xr:uid="{00000000-0005-0000-0000-000001050000}"/>
    <cellStyle name="Comma 5 3 2 3 2" xfId="1341" xr:uid="{00000000-0005-0000-0000-000002050000}"/>
    <cellStyle name="Comma 5 3 2 4" xfId="1342" xr:uid="{00000000-0005-0000-0000-000003050000}"/>
    <cellStyle name="Comma 5 3 3" xfId="1343" xr:uid="{00000000-0005-0000-0000-000004050000}"/>
    <cellStyle name="Comma 5 3 3 2" xfId="1344" xr:uid="{00000000-0005-0000-0000-000005050000}"/>
    <cellStyle name="Comma 5 3 3 2 2" xfId="1345" xr:uid="{00000000-0005-0000-0000-000006050000}"/>
    <cellStyle name="Comma 5 3 3 3" xfId="1346" xr:uid="{00000000-0005-0000-0000-000007050000}"/>
    <cellStyle name="Comma 5 3 4" xfId="1347" xr:uid="{00000000-0005-0000-0000-000008050000}"/>
    <cellStyle name="Comma 5 3 4 2" xfId="1348" xr:uid="{00000000-0005-0000-0000-000009050000}"/>
    <cellStyle name="Comma 5 3 5" xfId="1349" xr:uid="{00000000-0005-0000-0000-00000A050000}"/>
    <cellStyle name="Comma 5 4" xfId="1350" xr:uid="{00000000-0005-0000-0000-00000B050000}"/>
    <cellStyle name="Comma 5 4 2" xfId="1351" xr:uid="{00000000-0005-0000-0000-00000C050000}"/>
    <cellStyle name="Comma 5 4 2 2" xfId="1352" xr:uid="{00000000-0005-0000-0000-00000D050000}"/>
    <cellStyle name="Comma 5 4 2 2 2" xfId="1353" xr:uid="{00000000-0005-0000-0000-00000E050000}"/>
    <cellStyle name="Comma 5 4 2 3" xfId="1354" xr:uid="{00000000-0005-0000-0000-00000F050000}"/>
    <cellStyle name="Comma 5 4 3" xfId="1355" xr:uid="{00000000-0005-0000-0000-000010050000}"/>
    <cellStyle name="Comma 5 4 3 2" xfId="1356" xr:uid="{00000000-0005-0000-0000-000011050000}"/>
    <cellStyle name="Comma 5 4 4" xfId="1357" xr:uid="{00000000-0005-0000-0000-000012050000}"/>
    <cellStyle name="Comma 5 5" xfId="1358" xr:uid="{00000000-0005-0000-0000-000013050000}"/>
    <cellStyle name="Comma 5 5 2" xfId="1359" xr:uid="{00000000-0005-0000-0000-000014050000}"/>
    <cellStyle name="Comma 5 5 2 2" xfId="1360" xr:uid="{00000000-0005-0000-0000-000015050000}"/>
    <cellStyle name="Comma 5 5 2 2 2" xfId="1361" xr:uid="{00000000-0005-0000-0000-000016050000}"/>
    <cellStyle name="Comma 5 5 2 3" xfId="1362" xr:uid="{00000000-0005-0000-0000-000017050000}"/>
    <cellStyle name="Comma 5 5 3" xfId="1363" xr:uid="{00000000-0005-0000-0000-000018050000}"/>
    <cellStyle name="Comma 5 5 3 2" xfId="1364" xr:uid="{00000000-0005-0000-0000-000019050000}"/>
    <cellStyle name="Comma 5 5 4" xfId="1365" xr:uid="{00000000-0005-0000-0000-00001A050000}"/>
    <cellStyle name="Comma 5 6" xfId="1366" xr:uid="{00000000-0005-0000-0000-00001B050000}"/>
    <cellStyle name="Comma 5 6 2" xfId="1367" xr:uid="{00000000-0005-0000-0000-00001C050000}"/>
    <cellStyle name="Comma 5 6 2 2" xfId="1368" xr:uid="{00000000-0005-0000-0000-00001D050000}"/>
    <cellStyle name="Comma 5 6 3" xfId="1369" xr:uid="{00000000-0005-0000-0000-00001E050000}"/>
    <cellStyle name="Comma 5 7" xfId="1370" xr:uid="{00000000-0005-0000-0000-00001F050000}"/>
    <cellStyle name="Comma 5 7 2" xfId="1371" xr:uid="{00000000-0005-0000-0000-000020050000}"/>
    <cellStyle name="Comma 5 8" xfId="1372" xr:uid="{00000000-0005-0000-0000-000021050000}"/>
    <cellStyle name="Comma 5 8 2" xfId="1373" xr:uid="{00000000-0005-0000-0000-000022050000}"/>
    <cellStyle name="Comma 5 9" xfId="1374" xr:uid="{00000000-0005-0000-0000-000023050000}"/>
    <cellStyle name="Comma 5 9 2" xfId="1375" xr:uid="{00000000-0005-0000-0000-000024050000}"/>
    <cellStyle name="Comma 6" xfId="1376" xr:uid="{00000000-0005-0000-0000-000025050000}"/>
    <cellStyle name="Comma 6 2" xfId="1377" xr:uid="{00000000-0005-0000-0000-000026050000}"/>
    <cellStyle name="Comma 6 2 2" xfId="1378" xr:uid="{00000000-0005-0000-0000-000027050000}"/>
    <cellStyle name="Comma 6 3" xfId="1379" xr:uid="{00000000-0005-0000-0000-000028050000}"/>
    <cellStyle name="Comma 6 3 2" xfId="1380" xr:uid="{00000000-0005-0000-0000-000029050000}"/>
    <cellStyle name="Comma 6 4" xfId="1381" xr:uid="{00000000-0005-0000-0000-00002A050000}"/>
    <cellStyle name="Comma 6 4 2" xfId="1382" xr:uid="{00000000-0005-0000-0000-00002B050000}"/>
    <cellStyle name="Comma 6 5" xfId="1383" xr:uid="{00000000-0005-0000-0000-00002C050000}"/>
    <cellStyle name="Comma 6 5 2" xfId="1384" xr:uid="{00000000-0005-0000-0000-00002D050000}"/>
    <cellStyle name="Comma 6 6" xfId="1385" xr:uid="{00000000-0005-0000-0000-00002E050000}"/>
    <cellStyle name="Comma 6 6 2" xfId="1386" xr:uid="{00000000-0005-0000-0000-00002F050000}"/>
    <cellStyle name="Comma 6 7" xfId="1387" xr:uid="{00000000-0005-0000-0000-000030050000}"/>
    <cellStyle name="Comma 7" xfId="1388" xr:uid="{00000000-0005-0000-0000-000031050000}"/>
    <cellStyle name="Comma 7 2" xfId="1389" xr:uid="{00000000-0005-0000-0000-000032050000}"/>
    <cellStyle name="Comma 7 2 2" xfId="1390" xr:uid="{00000000-0005-0000-0000-000033050000}"/>
    <cellStyle name="Comma 7 2 2 2" xfId="1391" xr:uid="{00000000-0005-0000-0000-000034050000}"/>
    <cellStyle name="Comma 7 2 2 2 2" xfId="1392" xr:uid="{00000000-0005-0000-0000-000035050000}"/>
    <cellStyle name="Comma 7 2 2 3" xfId="1393" xr:uid="{00000000-0005-0000-0000-000036050000}"/>
    <cellStyle name="Comma 7 2 3" xfId="1394" xr:uid="{00000000-0005-0000-0000-000037050000}"/>
    <cellStyle name="Comma 7 2 3 2" xfId="1395" xr:uid="{00000000-0005-0000-0000-000038050000}"/>
    <cellStyle name="Comma 7 2 4" xfId="1396" xr:uid="{00000000-0005-0000-0000-000039050000}"/>
    <cellStyle name="Comma 7 3" xfId="1397" xr:uid="{00000000-0005-0000-0000-00003A050000}"/>
    <cellStyle name="Comma 7 3 2" xfId="1398" xr:uid="{00000000-0005-0000-0000-00003B050000}"/>
    <cellStyle name="Comma 7 3 2 2" xfId="1399" xr:uid="{00000000-0005-0000-0000-00003C050000}"/>
    <cellStyle name="Comma 7 3 3" xfId="1400" xr:uid="{00000000-0005-0000-0000-00003D050000}"/>
    <cellStyle name="Comma 7 4" xfId="1401" xr:uid="{00000000-0005-0000-0000-00003E050000}"/>
    <cellStyle name="Comma 7 4 2" xfId="1402" xr:uid="{00000000-0005-0000-0000-00003F050000}"/>
    <cellStyle name="Comma 7 5" xfId="1403" xr:uid="{00000000-0005-0000-0000-000040050000}"/>
    <cellStyle name="Comma 7 5 2" xfId="1404" xr:uid="{00000000-0005-0000-0000-000041050000}"/>
    <cellStyle name="Comma 7 6" xfId="1405" xr:uid="{00000000-0005-0000-0000-000042050000}"/>
    <cellStyle name="Comma 7 6 2" xfId="1406" xr:uid="{00000000-0005-0000-0000-000043050000}"/>
    <cellStyle name="Comma 7 7" xfId="1407" xr:uid="{00000000-0005-0000-0000-000044050000}"/>
    <cellStyle name="Comma 7 7 2" xfId="1408" xr:uid="{00000000-0005-0000-0000-000045050000}"/>
    <cellStyle name="Comma 7 8" xfId="1409" xr:uid="{00000000-0005-0000-0000-000046050000}"/>
    <cellStyle name="Comma 7 8 2" xfId="1410" xr:uid="{00000000-0005-0000-0000-000047050000}"/>
    <cellStyle name="Comma 7 9" xfId="1411" xr:uid="{00000000-0005-0000-0000-000048050000}"/>
    <cellStyle name="Comma 8" xfId="1412" xr:uid="{00000000-0005-0000-0000-000049050000}"/>
    <cellStyle name="Comma 8 2" xfId="1413" xr:uid="{00000000-0005-0000-0000-00004A050000}"/>
    <cellStyle name="Comma 8 2 2" xfId="1414" xr:uid="{00000000-0005-0000-0000-00004B050000}"/>
    <cellStyle name="Comma 8 2 2 2" xfId="1415" xr:uid="{00000000-0005-0000-0000-00004C050000}"/>
    <cellStyle name="Comma 8 2 3" xfId="1416" xr:uid="{00000000-0005-0000-0000-00004D050000}"/>
    <cellStyle name="Comma 8 3" xfId="1417" xr:uid="{00000000-0005-0000-0000-00004E050000}"/>
    <cellStyle name="Comma 8 3 2" xfId="1418" xr:uid="{00000000-0005-0000-0000-00004F050000}"/>
    <cellStyle name="Comma 8 4" xfId="1419" xr:uid="{00000000-0005-0000-0000-000050050000}"/>
    <cellStyle name="Comma 8 4 2" xfId="1420" xr:uid="{00000000-0005-0000-0000-000051050000}"/>
    <cellStyle name="Comma 8 5" xfId="1421" xr:uid="{00000000-0005-0000-0000-000052050000}"/>
    <cellStyle name="Comma 8 5 2" xfId="1422" xr:uid="{00000000-0005-0000-0000-000053050000}"/>
    <cellStyle name="Comma 8 6" xfId="1423" xr:uid="{00000000-0005-0000-0000-000054050000}"/>
    <cellStyle name="Comma 8 6 2" xfId="1424" xr:uid="{00000000-0005-0000-0000-000055050000}"/>
    <cellStyle name="Comma 8 7" xfId="1425" xr:uid="{00000000-0005-0000-0000-000056050000}"/>
    <cellStyle name="Comma 8 7 2" xfId="1426" xr:uid="{00000000-0005-0000-0000-000057050000}"/>
    <cellStyle name="Comma 8 8" xfId="1427" xr:uid="{00000000-0005-0000-0000-000058050000}"/>
    <cellStyle name="Comma 9" xfId="1428" xr:uid="{00000000-0005-0000-0000-000059050000}"/>
    <cellStyle name="Comma 9 2" xfId="1429" xr:uid="{00000000-0005-0000-0000-00005A050000}"/>
    <cellStyle name="Comma 9 2 2" xfId="1430" xr:uid="{00000000-0005-0000-0000-00005B050000}"/>
    <cellStyle name="Comma 9 3" xfId="1431" xr:uid="{00000000-0005-0000-0000-00005C050000}"/>
    <cellStyle name="Comma 9 3 2" xfId="1432" xr:uid="{00000000-0005-0000-0000-00005D050000}"/>
    <cellStyle name="Comma 9 4" xfId="1433" xr:uid="{00000000-0005-0000-0000-00005E050000}"/>
    <cellStyle name="Comma 9 4 2" xfId="1434" xr:uid="{00000000-0005-0000-0000-00005F050000}"/>
    <cellStyle name="Comma 9 5" xfId="1435" xr:uid="{00000000-0005-0000-0000-000060050000}"/>
    <cellStyle name="Comma 9 5 2" xfId="1436" xr:uid="{00000000-0005-0000-0000-000061050000}"/>
    <cellStyle name="Comma 9 6" xfId="1437" xr:uid="{00000000-0005-0000-0000-000062050000}"/>
    <cellStyle name="Comma0" xfId="108" xr:uid="{00000000-0005-0000-0000-000063050000}"/>
    <cellStyle name="Comma0 2" xfId="1438" xr:uid="{00000000-0005-0000-0000-000064050000}"/>
    <cellStyle name="Comma2 (0)" xfId="1439" xr:uid="{00000000-0005-0000-0000-000065050000}"/>
    <cellStyle name="Comment" xfId="1440" xr:uid="{00000000-0005-0000-0000-000066050000}"/>
    <cellStyle name="Commentaire" xfId="1441" xr:uid="{00000000-0005-0000-0000-000067050000}"/>
    <cellStyle name="Commentaire 2" xfId="1442" xr:uid="{00000000-0005-0000-0000-000068050000}"/>
    <cellStyle name="Commentaire 2 2" xfId="1443" xr:uid="{00000000-0005-0000-0000-000069050000}"/>
    <cellStyle name="Commentaire 2 2 2" xfId="1444" xr:uid="{00000000-0005-0000-0000-00006A050000}"/>
    <cellStyle name="Commentaire 2 3" xfId="1445" xr:uid="{00000000-0005-0000-0000-00006B050000}"/>
    <cellStyle name="Commentaire 3" xfId="1446" xr:uid="{00000000-0005-0000-0000-00006C050000}"/>
    <cellStyle name="Commentaire 3 2" xfId="1447" xr:uid="{00000000-0005-0000-0000-00006D050000}"/>
    <cellStyle name="Commentaire 4" xfId="1448" xr:uid="{00000000-0005-0000-0000-00006E050000}"/>
    <cellStyle name="Company" xfId="1449" xr:uid="{00000000-0005-0000-0000-00006F050000}"/>
    <cellStyle name="CurRatio" xfId="1450" xr:uid="{00000000-0005-0000-0000-000070050000}"/>
    <cellStyle name="Currency--" xfId="1451" xr:uid="{00000000-0005-0000-0000-000071050000}"/>
    <cellStyle name="Currency [00]" xfId="1452" xr:uid="{00000000-0005-0000-0000-000072050000}"/>
    <cellStyle name="Currency [1]" xfId="1453" xr:uid="{00000000-0005-0000-0000-000073050000}"/>
    <cellStyle name="Currency [2]" xfId="1454" xr:uid="{00000000-0005-0000-0000-000074050000}"/>
    <cellStyle name="Currency [2] 2" xfId="1455" xr:uid="{00000000-0005-0000-0000-000075050000}"/>
    <cellStyle name="Currency [2] 3" xfId="1456" xr:uid="{00000000-0005-0000-0000-000076050000}"/>
    <cellStyle name="Currency [3]" xfId="1457" xr:uid="{00000000-0005-0000-0000-000077050000}"/>
    <cellStyle name="Currency 0" xfId="1458" xr:uid="{00000000-0005-0000-0000-000078050000}"/>
    <cellStyle name="Currency 10" xfId="1459" xr:uid="{00000000-0005-0000-0000-000079050000}"/>
    <cellStyle name="Currency 10 2" xfId="1460" xr:uid="{00000000-0005-0000-0000-00007A050000}"/>
    <cellStyle name="Currency 10 2 2" xfId="1461" xr:uid="{00000000-0005-0000-0000-00007B050000}"/>
    <cellStyle name="Currency 10 2 2 2" xfId="1462" xr:uid="{00000000-0005-0000-0000-00007C050000}"/>
    <cellStyle name="Currency 10 2 2 2 2" xfId="1463" xr:uid="{00000000-0005-0000-0000-00007D050000}"/>
    <cellStyle name="Currency 10 2 2 2 2 2" xfId="1464" xr:uid="{00000000-0005-0000-0000-00007E050000}"/>
    <cellStyle name="Currency 10 2 2 2 3" xfId="1465" xr:uid="{00000000-0005-0000-0000-00007F050000}"/>
    <cellStyle name="Currency 10 2 2 3" xfId="1466" xr:uid="{00000000-0005-0000-0000-000080050000}"/>
    <cellStyle name="Currency 10 2 2 3 2" xfId="1467" xr:uid="{00000000-0005-0000-0000-000081050000}"/>
    <cellStyle name="Currency 10 2 2 4" xfId="1468" xr:uid="{00000000-0005-0000-0000-000082050000}"/>
    <cellStyle name="Currency 10 2 3" xfId="1469" xr:uid="{00000000-0005-0000-0000-000083050000}"/>
    <cellStyle name="Currency 10 2 3 2" xfId="1470" xr:uid="{00000000-0005-0000-0000-000084050000}"/>
    <cellStyle name="Currency 10 2 3 2 2" xfId="1471" xr:uid="{00000000-0005-0000-0000-000085050000}"/>
    <cellStyle name="Currency 10 2 3 3" xfId="1472" xr:uid="{00000000-0005-0000-0000-000086050000}"/>
    <cellStyle name="Currency 10 2 4" xfId="1473" xr:uid="{00000000-0005-0000-0000-000087050000}"/>
    <cellStyle name="Currency 10 2 4 2" xfId="1474" xr:uid="{00000000-0005-0000-0000-000088050000}"/>
    <cellStyle name="Currency 10 2 5" xfId="1475" xr:uid="{00000000-0005-0000-0000-000089050000}"/>
    <cellStyle name="Currency 10 3" xfId="1476" xr:uid="{00000000-0005-0000-0000-00008A050000}"/>
    <cellStyle name="Currency 10 3 2" xfId="1477" xr:uid="{00000000-0005-0000-0000-00008B050000}"/>
    <cellStyle name="Currency 10 3 2 2" xfId="1478" xr:uid="{00000000-0005-0000-0000-00008C050000}"/>
    <cellStyle name="Currency 10 3 2 2 2" xfId="1479" xr:uid="{00000000-0005-0000-0000-00008D050000}"/>
    <cellStyle name="Currency 10 3 2 2 2 2" xfId="1480" xr:uid="{00000000-0005-0000-0000-00008E050000}"/>
    <cellStyle name="Currency 10 3 2 2 3" xfId="1481" xr:uid="{00000000-0005-0000-0000-00008F050000}"/>
    <cellStyle name="Currency 10 3 2 3" xfId="1482" xr:uid="{00000000-0005-0000-0000-000090050000}"/>
    <cellStyle name="Currency 10 3 2 3 2" xfId="1483" xr:uid="{00000000-0005-0000-0000-000091050000}"/>
    <cellStyle name="Currency 10 3 2 4" xfId="1484" xr:uid="{00000000-0005-0000-0000-000092050000}"/>
    <cellStyle name="Currency 10 3 3" xfId="1485" xr:uid="{00000000-0005-0000-0000-000093050000}"/>
    <cellStyle name="Currency 10 3 3 2" xfId="1486" xr:uid="{00000000-0005-0000-0000-000094050000}"/>
    <cellStyle name="Currency 10 3 3 2 2" xfId="1487" xr:uid="{00000000-0005-0000-0000-000095050000}"/>
    <cellStyle name="Currency 10 3 3 3" xfId="1488" xr:uid="{00000000-0005-0000-0000-000096050000}"/>
    <cellStyle name="Currency 10 3 4" xfId="1489" xr:uid="{00000000-0005-0000-0000-000097050000}"/>
    <cellStyle name="Currency 10 3 4 2" xfId="1490" xr:uid="{00000000-0005-0000-0000-000098050000}"/>
    <cellStyle name="Currency 10 3 5" xfId="1491" xr:uid="{00000000-0005-0000-0000-000099050000}"/>
    <cellStyle name="Currency 10 4" xfId="1492" xr:uid="{00000000-0005-0000-0000-00009A050000}"/>
    <cellStyle name="Currency 10 4 2" xfId="1493" xr:uid="{00000000-0005-0000-0000-00009B050000}"/>
    <cellStyle name="Currency 10 4 2 2" xfId="1494" xr:uid="{00000000-0005-0000-0000-00009C050000}"/>
    <cellStyle name="Currency 10 4 2 2 2" xfId="1495" xr:uid="{00000000-0005-0000-0000-00009D050000}"/>
    <cellStyle name="Currency 10 4 2 3" xfId="1496" xr:uid="{00000000-0005-0000-0000-00009E050000}"/>
    <cellStyle name="Currency 10 4 3" xfId="1497" xr:uid="{00000000-0005-0000-0000-00009F050000}"/>
    <cellStyle name="Currency 10 4 3 2" xfId="1498" xr:uid="{00000000-0005-0000-0000-0000A0050000}"/>
    <cellStyle name="Currency 10 4 4" xfId="1499" xr:uid="{00000000-0005-0000-0000-0000A1050000}"/>
    <cellStyle name="Currency 10 5" xfId="1500" xr:uid="{00000000-0005-0000-0000-0000A2050000}"/>
    <cellStyle name="Currency 10 5 2" xfId="1501" xr:uid="{00000000-0005-0000-0000-0000A3050000}"/>
    <cellStyle name="Currency 10 5 2 2" xfId="1502" xr:uid="{00000000-0005-0000-0000-0000A4050000}"/>
    <cellStyle name="Currency 10 5 3" xfId="1503" xr:uid="{00000000-0005-0000-0000-0000A5050000}"/>
    <cellStyle name="Currency 10 6" xfId="1504" xr:uid="{00000000-0005-0000-0000-0000A6050000}"/>
    <cellStyle name="Currency 10 6 2" xfId="1505" xr:uid="{00000000-0005-0000-0000-0000A7050000}"/>
    <cellStyle name="Currency 10 7" xfId="1506" xr:uid="{00000000-0005-0000-0000-0000A8050000}"/>
    <cellStyle name="Currency 11" xfId="1507" xr:uid="{00000000-0005-0000-0000-0000A9050000}"/>
    <cellStyle name="Currency 11 2" xfId="1508" xr:uid="{00000000-0005-0000-0000-0000AA050000}"/>
    <cellStyle name="Currency 11 2 2" xfId="1509" xr:uid="{00000000-0005-0000-0000-0000AB050000}"/>
    <cellStyle name="Currency 11 2 2 2" xfId="1510" xr:uid="{00000000-0005-0000-0000-0000AC050000}"/>
    <cellStyle name="Currency 11 2 2 2 2" xfId="1511" xr:uid="{00000000-0005-0000-0000-0000AD050000}"/>
    <cellStyle name="Currency 11 2 2 2 2 2" xfId="1512" xr:uid="{00000000-0005-0000-0000-0000AE050000}"/>
    <cellStyle name="Currency 11 2 2 2 3" xfId="1513" xr:uid="{00000000-0005-0000-0000-0000AF050000}"/>
    <cellStyle name="Currency 11 2 2 3" xfId="1514" xr:uid="{00000000-0005-0000-0000-0000B0050000}"/>
    <cellStyle name="Currency 11 2 2 3 2" xfId="1515" xr:uid="{00000000-0005-0000-0000-0000B1050000}"/>
    <cellStyle name="Currency 11 2 2 4" xfId="1516" xr:uid="{00000000-0005-0000-0000-0000B2050000}"/>
    <cellStyle name="Currency 11 2 3" xfId="1517" xr:uid="{00000000-0005-0000-0000-0000B3050000}"/>
    <cellStyle name="Currency 11 2 3 2" xfId="1518" xr:uid="{00000000-0005-0000-0000-0000B4050000}"/>
    <cellStyle name="Currency 11 2 3 2 2" xfId="1519" xr:uid="{00000000-0005-0000-0000-0000B5050000}"/>
    <cellStyle name="Currency 11 2 3 3" xfId="1520" xr:uid="{00000000-0005-0000-0000-0000B6050000}"/>
    <cellStyle name="Currency 11 2 4" xfId="1521" xr:uid="{00000000-0005-0000-0000-0000B7050000}"/>
    <cellStyle name="Currency 11 2 4 2" xfId="1522" xr:uid="{00000000-0005-0000-0000-0000B8050000}"/>
    <cellStyle name="Currency 11 2 5" xfId="1523" xr:uid="{00000000-0005-0000-0000-0000B9050000}"/>
    <cellStyle name="Currency 11 3" xfId="1524" xr:uid="{00000000-0005-0000-0000-0000BA050000}"/>
    <cellStyle name="Currency 11 3 2" xfId="1525" xr:uid="{00000000-0005-0000-0000-0000BB050000}"/>
    <cellStyle name="Currency 11 3 2 2" xfId="1526" xr:uid="{00000000-0005-0000-0000-0000BC050000}"/>
    <cellStyle name="Currency 11 3 2 2 2" xfId="1527" xr:uid="{00000000-0005-0000-0000-0000BD050000}"/>
    <cellStyle name="Currency 11 3 2 2 2 2" xfId="1528" xr:uid="{00000000-0005-0000-0000-0000BE050000}"/>
    <cellStyle name="Currency 11 3 2 2 3" xfId="1529" xr:uid="{00000000-0005-0000-0000-0000BF050000}"/>
    <cellStyle name="Currency 11 3 2 3" xfId="1530" xr:uid="{00000000-0005-0000-0000-0000C0050000}"/>
    <cellStyle name="Currency 11 3 2 3 2" xfId="1531" xr:uid="{00000000-0005-0000-0000-0000C1050000}"/>
    <cellStyle name="Currency 11 3 2 4" xfId="1532" xr:uid="{00000000-0005-0000-0000-0000C2050000}"/>
    <cellStyle name="Currency 11 3 3" xfId="1533" xr:uid="{00000000-0005-0000-0000-0000C3050000}"/>
    <cellStyle name="Currency 11 3 3 2" xfId="1534" xr:uid="{00000000-0005-0000-0000-0000C4050000}"/>
    <cellStyle name="Currency 11 3 3 2 2" xfId="1535" xr:uid="{00000000-0005-0000-0000-0000C5050000}"/>
    <cellStyle name="Currency 11 3 3 3" xfId="1536" xr:uid="{00000000-0005-0000-0000-0000C6050000}"/>
    <cellStyle name="Currency 11 3 4" xfId="1537" xr:uid="{00000000-0005-0000-0000-0000C7050000}"/>
    <cellStyle name="Currency 11 3 4 2" xfId="1538" xr:uid="{00000000-0005-0000-0000-0000C8050000}"/>
    <cellStyle name="Currency 11 3 5" xfId="1539" xr:uid="{00000000-0005-0000-0000-0000C9050000}"/>
    <cellStyle name="Currency 11 4" xfId="1540" xr:uid="{00000000-0005-0000-0000-0000CA050000}"/>
    <cellStyle name="Currency 11 4 2" xfId="1541" xr:uid="{00000000-0005-0000-0000-0000CB050000}"/>
    <cellStyle name="Currency 11 4 2 2" xfId="1542" xr:uid="{00000000-0005-0000-0000-0000CC050000}"/>
    <cellStyle name="Currency 11 4 2 2 2" xfId="1543" xr:uid="{00000000-0005-0000-0000-0000CD050000}"/>
    <cellStyle name="Currency 11 4 2 3" xfId="1544" xr:uid="{00000000-0005-0000-0000-0000CE050000}"/>
    <cellStyle name="Currency 11 4 3" xfId="1545" xr:uid="{00000000-0005-0000-0000-0000CF050000}"/>
    <cellStyle name="Currency 11 4 3 2" xfId="1546" xr:uid="{00000000-0005-0000-0000-0000D0050000}"/>
    <cellStyle name="Currency 11 4 4" xfId="1547" xr:uid="{00000000-0005-0000-0000-0000D1050000}"/>
    <cellStyle name="Currency 11 5" xfId="1548" xr:uid="{00000000-0005-0000-0000-0000D2050000}"/>
    <cellStyle name="Currency 11 5 2" xfId="1549" xr:uid="{00000000-0005-0000-0000-0000D3050000}"/>
    <cellStyle name="Currency 11 5 2 2" xfId="1550" xr:uid="{00000000-0005-0000-0000-0000D4050000}"/>
    <cellStyle name="Currency 11 5 3" xfId="1551" xr:uid="{00000000-0005-0000-0000-0000D5050000}"/>
    <cellStyle name="Currency 11 6" xfId="1552" xr:uid="{00000000-0005-0000-0000-0000D6050000}"/>
    <cellStyle name="Currency 11 6 2" xfId="1553" xr:uid="{00000000-0005-0000-0000-0000D7050000}"/>
    <cellStyle name="Currency 11 7" xfId="1554" xr:uid="{00000000-0005-0000-0000-0000D8050000}"/>
    <cellStyle name="Currency 12" xfId="1555" xr:uid="{00000000-0005-0000-0000-0000D9050000}"/>
    <cellStyle name="Currency 12 2" xfId="1556" xr:uid="{00000000-0005-0000-0000-0000DA050000}"/>
    <cellStyle name="Currency 13" xfId="1557" xr:uid="{00000000-0005-0000-0000-0000DB050000}"/>
    <cellStyle name="Currency 13 2" xfId="1558" xr:uid="{00000000-0005-0000-0000-0000DC050000}"/>
    <cellStyle name="Currency 14" xfId="1559" xr:uid="{00000000-0005-0000-0000-0000DD050000}"/>
    <cellStyle name="Currency 14 2" xfId="1560" xr:uid="{00000000-0005-0000-0000-0000DE050000}"/>
    <cellStyle name="Currency 14 2 2" xfId="1561" xr:uid="{00000000-0005-0000-0000-0000DF050000}"/>
    <cellStyle name="Currency 14 2 2 2" xfId="1562" xr:uid="{00000000-0005-0000-0000-0000E0050000}"/>
    <cellStyle name="Currency 14 2 2 2 2" xfId="1563" xr:uid="{00000000-0005-0000-0000-0000E1050000}"/>
    <cellStyle name="Currency 14 2 2 2 2 2" xfId="1564" xr:uid="{00000000-0005-0000-0000-0000E2050000}"/>
    <cellStyle name="Currency 14 2 2 2 3" xfId="1565" xr:uid="{00000000-0005-0000-0000-0000E3050000}"/>
    <cellStyle name="Currency 14 2 2 3" xfId="1566" xr:uid="{00000000-0005-0000-0000-0000E4050000}"/>
    <cellStyle name="Currency 14 2 2 3 2" xfId="1567" xr:uid="{00000000-0005-0000-0000-0000E5050000}"/>
    <cellStyle name="Currency 14 2 2 4" xfId="1568" xr:uid="{00000000-0005-0000-0000-0000E6050000}"/>
    <cellStyle name="Currency 14 2 3" xfId="1569" xr:uid="{00000000-0005-0000-0000-0000E7050000}"/>
    <cellStyle name="Currency 14 2 3 2" xfId="1570" xr:uid="{00000000-0005-0000-0000-0000E8050000}"/>
    <cellStyle name="Currency 14 2 3 2 2" xfId="1571" xr:uid="{00000000-0005-0000-0000-0000E9050000}"/>
    <cellStyle name="Currency 14 2 3 3" xfId="1572" xr:uid="{00000000-0005-0000-0000-0000EA050000}"/>
    <cellStyle name="Currency 14 2 4" xfId="1573" xr:uid="{00000000-0005-0000-0000-0000EB050000}"/>
    <cellStyle name="Currency 14 2 4 2" xfId="1574" xr:uid="{00000000-0005-0000-0000-0000EC050000}"/>
    <cellStyle name="Currency 14 2 5" xfId="1575" xr:uid="{00000000-0005-0000-0000-0000ED050000}"/>
    <cellStyle name="Currency 14 3" xfId="1576" xr:uid="{00000000-0005-0000-0000-0000EE050000}"/>
    <cellStyle name="Currency 14 3 2" xfId="1577" xr:uid="{00000000-0005-0000-0000-0000EF050000}"/>
    <cellStyle name="Currency 14 3 2 2" xfId="1578" xr:uid="{00000000-0005-0000-0000-0000F0050000}"/>
    <cellStyle name="Currency 14 3 2 2 2" xfId="1579" xr:uid="{00000000-0005-0000-0000-0000F1050000}"/>
    <cellStyle name="Currency 14 3 2 2 2 2" xfId="1580" xr:uid="{00000000-0005-0000-0000-0000F2050000}"/>
    <cellStyle name="Currency 14 3 2 2 3" xfId="1581" xr:uid="{00000000-0005-0000-0000-0000F3050000}"/>
    <cellStyle name="Currency 14 3 2 3" xfId="1582" xr:uid="{00000000-0005-0000-0000-0000F4050000}"/>
    <cellStyle name="Currency 14 3 2 3 2" xfId="1583" xr:uid="{00000000-0005-0000-0000-0000F5050000}"/>
    <cellStyle name="Currency 14 3 2 4" xfId="1584" xr:uid="{00000000-0005-0000-0000-0000F6050000}"/>
    <cellStyle name="Currency 14 3 3" xfId="1585" xr:uid="{00000000-0005-0000-0000-0000F7050000}"/>
    <cellStyle name="Currency 14 3 3 2" xfId="1586" xr:uid="{00000000-0005-0000-0000-0000F8050000}"/>
    <cellStyle name="Currency 14 3 3 2 2" xfId="1587" xr:uid="{00000000-0005-0000-0000-0000F9050000}"/>
    <cellStyle name="Currency 14 3 3 3" xfId="1588" xr:uid="{00000000-0005-0000-0000-0000FA050000}"/>
    <cellStyle name="Currency 14 3 4" xfId="1589" xr:uid="{00000000-0005-0000-0000-0000FB050000}"/>
    <cellStyle name="Currency 14 3 4 2" xfId="1590" xr:uid="{00000000-0005-0000-0000-0000FC050000}"/>
    <cellStyle name="Currency 14 3 5" xfId="1591" xr:uid="{00000000-0005-0000-0000-0000FD050000}"/>
    <cellStyle name="Currency 14 4" xfId="1592" xr:uid="{00000000-0005-0000-0000-0000FE050000}"/>
    <cellStyle name="Currency 14 4 2" xfId="1593" xr:uid="{00000000-0005-0000-0000-0000FF050000}"/>
    <cellStyle name="Currency 14 4 2 2" xfId="1594" xr:uid="{00000000-0005-0000-0000-000000060000}"/>
    <cellStyle name="Currency 14 4 2 2 2" xfId="1595" xr:uid="{00000000-0005-0000-0000-000001060000}"/>
    <cellStyle name="Currency 14 4 2 2 2 2" xfId="1596" xr:uid="{00000000-0005-0000-0000-000002060000}"/>
    <cellStyle name="Currency 14 4 2 2 3" xfId="1597" xr:uid="{00000000-0005-0000-0000-000003060000}"/>
    <cellStyle name="Currency 14 4 2 3" xfId="1598" xr:uid="{00000000-0005-0000-0000-000004060000}"/>
    <cellStyle name="Currency 14 4 2 3 2" xfId="1599" xr:uid="{00000000-0005-0000-0000-000005060000}"/>
    <cellStyle name="Currency 14 4 2 4" xfId="1600" xr:uid="{00000000-0005-0000-0000-000006060000}"/>
    <cellStyle name="Currency 14 4 3" xfId="1601" xr:uid="{00000000-0005-0000-0000-000007060000}"/>
    <cellStyle name="Currency 14 4 3 2" xfId="1602" xr:uid="{00000000-0005-0000-0000-000008060000}"/>
    <cellStyle name="Currency 14 4 3 2 2" xfId="1603" xr:uid="{00000000-0005-0000-0000-000009060000}"/>
    <cellStyle name="Currency 14 4 3 3" xfId="1604" xr:uid="{00000000-0005-0000-0000-00000A060000}"/>
    <cellStyle name="Currency 14 4 4" xfId="1605" xr:uid="{00000000-0005-0000-0000-00000B060000}"/>
    <cellStyle name="Currency 14 4 4 2" xfId="1606" xr:uid="{00000000-0005-0000-0000-00000C060000}"/>
    <cellStyle name="Currency 14 4 5" xfId="1607" xr:uid="{00000000-0005-0000-0000-00000D060000}"/>
    <cellStyle name="Currency 14 5" xfId="1608" xr:uid="{00000000-0005-0000-0000-00000E060000}"/>
    <cellStyle name="Currency 14 5 2" xfId="1609" xr:uid="{00000000-0005-0000-0000-00000F060000}"/>
    <cellStyle name="Currency 14 5 2 2" xfId="1610" xr:uid="{00000000-0005-0000-0000-000010060000}"/>
    <cellStyle name="Currency 14 5 2 2 2" xfId="1611" xr:uid="{00000000-0005-0000-0000-000011060000}"/>
    <cellStyle name="Currency 14 5 2 3" xfId="1612" xr:uid="{00000000-0005-0000-0000-000012060000}"/>
    <cellStyle name="Currency 14 5 3" xfId="1613" xr:uid="{00000000-0005-0000-0000-000013060000}"/>
    <cellStyle name="Currency 14 5 3 2" xfId="1614" xr:uid="{00000000-0005-0000-0000-000014060000}"/>
    <cellStyle name="Currency 14 5 4" xfId="1615" xr:uid="{00000000-0005-0000-0000-000015060000}"/>
    <cellStyle name="Currency 14 6" xfId="1616" xr:uid="{00000000-0005-0000-0000-000016060000}"/>
    <cellStyle name="Currency 14 6 2" xfId="1617" xr:uid="{00000000-0005-0000-0000-000017060000}"/>
    <cellStyle name="Currency 14 6 2 2" xfId="1618" xr:uid="{00000000-0005-0000-0000-000018060000}"/>
    <cellStyle name="Currency 14 6 3" xfId="1619" xr:uid="{00000000-0005-0000-0000-000019060000}"/>
    <cellStyle name="Currency 14 7" xfId="1620" xr:uid="{00000000-0005-0000-0000-00001A060000}"/>
    <cellStyle name="Currency 14 7 2" xfId="1621" xr:uid="{00000000-0005-0000-0000-00001B060000}"/>
    <cellStyle name="Currency 14 8" xfId="1622" xr:uid="{00000000-0005-0000-0000-00001C060000}"/>
    <cellStyle name="Currency 15" xfId="1623" xr:uid="{00000000-0005-0000-0000-00001D060000}"/>
    <cellStyle name="Currency 15 2" xfId="1624" xr:uid="{00000000-0005-0000-0000-00001E060000}"/>
    <cellStyle name="Currency 15 2 2" xfId="1625" xr:uid="{00000000-0005-0000-0000-00001F060000}"/>
    <cellStyle name="Currency 15 2 2 2" xfId="1626" xr:uid="{00000000-0005-0000-0000-000020060000}"/>
    <cellStyle name="Currency 15 2 2 2 2" xfId="1627" xr:uid="{00000000-0005-0000-0000-000021060000}"/>
    <cellStyle name="Currency 15 2 2 3" xfId="1628" xr:uid="{00000000-0005-0000-0000-000022060000}"/>
    <cellStyle name="Currency 15 2 3" xfId="1629" xr:uid="{00000000-0005-0000-0000-000023060000}"/>
    <cellStyle name="Currency 15 2 3 2" xfId="1630" xr:uid="{00000000-0005-0000-0000-000024060000}"/>
    <cellStyle name="Currency 15 2 4" xfId="1631" xr:uid="{00000000-0005-0000-0000-000025060000}"/>
    <cellStyle name="Currency 15 3" xfId="1632" xr:uid="{00000000-0005-0000-0000-000026060000}"/>
    <cellStyle name="Currency 15 3 2" xfId="1633" xr:uid="{00000000-0005-0000-0000-000027060000}"/>
    <cellStyle name="Currency 15 3 2 2" xfId="1634" xr:uid="{00000000-0005-0000-0000-000028060000}"/>
    <cellStyle name="Currency 15 3 3" xfId="1635" xr:uid="{00000000-0005-0000-0000-000029060000}"/>
    <cellStyle name="Currency 15 4" xfId="1636" xr:uid="{00000000-0005-0000-0000-00002A060000}"/>
    <cellStyle name="Currency 15 4 2" xfId="1637" xr:uid="{00000000-0005-0000-0000-00002B060000}"/>
    <cellStyle name="Currency 15 5" xfId="1638" xr:uid="{00000000-0005-0000-0000-00002C060000}"/>
    <cellStyle name="Currency 16" xfId="1639" xr:uid="{00000000-0005-0000-0000-00002D060000}"/>
    <cellStyle name="Currency 16 2" xfId="1640" xr:uid="{00000000-0005-0000-0000-00002E060000}"/>
    <cellStyle name="Currency 16 2 2" xfId="1641" xr:uid="{00000000-0005-0000-0000-00002F060000}"/>
    <cellStyle name="Currency 16 3" xfId="1642" xr:uid="{00000000-0005-0000-0000-000030060000}"/>
    <cellStyle name="Currency 17" xfId="1643" xr:uid="{00000000-0005-0000-0000-000031060000}"/>
    <cellStyle name="Currency 17 2" xfId="1644" xr:uid="{00000000-0005-0000-0000-000032060000}"/>
    <cellStyle name="Currency 18" xfId="1645" xr:uid="{00000000-0005-0000-0000-000033060000}"/>
    <cellStyle name="Currency 19" xfId="1646" xr:uid="{00000000-0005-0000-0000-000034060000}"/>
    <cellStyle name="Currency 19 2" xfId="1647" xr:uid="{00000000-0005-0000-0000-000035060000}"/>
    <cellStyle name="Currency 19 2 2" xfId="1648" xr:uid="{00000000-0005-0000-0000-000036060000}"/>
    <cellStyle name="Currency 19 2 2 2" xfId="1649" xr:uid="{00000000-0005-0000-0000-000037060000}"/>
    <cellStyle name="Currency 19 2 2 2 2" xfId="1650" xr:uid="{00000000-0005-0000-0000-000038060000}"/>
    <cellStyle name="Currency 19 2 2 2 2 2" xfId="1651" xr:uid="{00000000-0005-0000-0000-000039060000}"/>
    <cellStyle name="Currency 19 2 2 2 3" xfId="1652" xr:uid="{00000000-0005-0000-0000-00003A060000}"/>
    <cellStyle name="Currency 19 2 2 3" xfId="1653" xr:uid="{00000000-0005-0000-0000-00003B060000}"/>
    <cellStyle name="Currency 19 2 2 3 2" xfId="1654" xr:uid="{00000000-0005-0000-0000-00003C060000}"/>
    <cellStyle name="Currency 19 2 2 4" xfId="1655" xr:uid="{00000000-0005-0000-0000-00003D060000}"/>
    <cellStyle name="Currency 19 2 3" xfId="1656" xr:uid="{00000000-0005-0000-0000-00003E060000}"/>
    <cellStyle name="Currency 19 2 3 2" xfId="1657" xr:uid="{00000000-0005-0000-0000-00003F060000}"/>
    <cellStyle name="Currency 19 2 3 2 2" xfId="1658" xr:uid="{00000000-0005-0000-0000-000040060000}"/>
    <cellStyle name="Currency 19 2 3 3" xfId="1659" xr:uid="{00000000-0005-0000-0000-000041060000}"/>
    <cellStyle name="Currency 19 2 4" xfId="1660" xr:uid="{00000000-0005-0000-0000-000042060000}"/>
    <cellStyle name="Currency 19 2 4 2" xfId="1661" xr:uid="{00000000-0005-0000-0000-000043060000}"/>
    <cellStyle name="Currency 19 2 5" xfId="1662" xr:uid="{00000000-0005-0000-0000-000044060000}"/>
    <cellStyle name="Currency 19 3" xfId="1663" xr:uid="{00000000-0005-0000-0000-000045060000}"/>
    <cellStyle name="Currency 19 3 2" xfId="1664" xr:uid="{00000000-0005-0000-0000-000046060000}"/>
    <cellStyle name="Currency 19 3 2 2" xfId="1665" xr:uid="{00000000-0005-0000-0000-000047060000}"/>
    <cellStyle name="Currency 19 3 2 2 2" xfId="1666" xr:uid="{00000000-0005-0000-0000-000048060000}"/>
    <cellStyle name="Currency 19 3 2 2 2 2" xfId="1667" xr:uid="{00000000-0005-0000-0000-000049060000}"/>
    <cellStyle name="Currency 19 3 2 2 3" xfId="1668" xr:uid="{00000000-0005-0000-0000-00004A060000}"/>
    <cellStyle name="Currency 19 3 2 3" xfId="1669" xr:uid="{00000000-0005-0000-0000-00004B060000}"/>
    <cellStyle name="Currency 19 3 2 3 2" xfId="1670" xr:uid="{00000000-0005-0000-0000-00004C060000}"/>
    <cellStyle name="Currency 19 3 2 4" xfId="1671" xr:uid="{00000000-0005-0000-0000-00004D060000}"/>
    <cellStyle name="Currency 19 3 3" xfId="1672" xr:uid="{00000000-0005-0000-0000-00004E060000}"/>
    <cellStyle name="Currency 19 3 3 2" xfId="1673" xr:uid="{00000000-0005-0000-0000-00004F060000}"/>
    <cellStyle name="Currency 19 3 3 2 2" xfId="1674" xr:uid="{00000000-0005-0000-0000-000050060000}"/>
    <cellStyle name="Currency 19 3 3 3" xfId="1675" xr:uid="{00000000-0005-0000-0000-000051060000}"/>
    <cellStyle name="Currency 19 3 4" xfId="1676" xr:uid="{00000000-0005-0000-0000-000052060000}"/>
    <cellStyle name="Currency 19 3 4 2" xfId="1677" xr:uid="{00000000-0005-0000-0000-000053060000}"/>
    <cellStyle name="Currency 19 3 5" xfId="1678" xr:uid="{00000000-0005-0000-0000-000054060000}"/>
    <cellStyle name="Currency 19 4" xfId="1679" xr:uid="{00000000-0005-0000-0000-000055060000}"/>
    <cellStyle name="Currency 19 4 2" xfId="1680" xr:uid="{00000000-0005-0000-0000-000056060000}"/>
    <cellStyle name="Currency 19 4 2 2" xfId="1681" xr:uid="{00000000-0005-0000-0000-000057060000}"/>
    <cellStyle name="Currency 19 4 2 2 2" xfId="1682" xr:uid="{00000000-0005-0000-0000-000058060000}"/>
    <cellStyle name="Currency 19 4 2 3" xfId="1683" xr:uid="{00000000-0005-0000-0000-000059060000}"/>
    <cellStyle name="Currency 19 4 3" xfId="1684" xr:uid="{00000000-0005-0000-0000-00005A060000}"/>
    <cellStyle name="Currency 19 4 3 2" xfId="1685" xr:uid="{00000000-0005-0000-0000-00005B060000}"/>
    <cellStyle name="Currency 19 4 4" xfId="1686" xr:uid="{00000000-0005-0000-0000-00005C060000}"/>
    <cellStyle name="Currency 19 5" xfId="1687" xr:uid="{00000000-0005-0000-0000-00005D060000}"/>
    <cellStyle name="Currency 19 5 2" xfId="1688" xr:uid="{00000000-0005-0000-0000-00005E060000}"/>
    <cellStyle name="Currency 19 5 2 2" xfId="1689" xr:uid="{00000000-0005-0000-0000-00005F060000}"/>
    <cellStyle name="Currency 19 5 3" xfId="1690" xr:uid="{00000000-0005-0000-0000-000060060000}"/>
    <cellStyle name="Currency 19 6" xfId="1691" xr:uid="{00000000-0005-0000-0000-000061060000}"/>
    <cellStyle name="Currency 19 6 2" xfId="1692" xr:uid="{00000000-0005-0000-0000-000062060000}"/>
    <cellStyle name="Currency 19 7" xfId="1693" xr:uid="{00000000-0005-0000-0000-000063060000}"/>
    <cellStyle name="Currency 2" xfId="97" xr:uid="{00000000-0005-0000-0000-000064060000}"/>
    <cellStyle name="Currency 2 10" xfId="1695" xr:uid="{00000000-0005-0000-0000-000065060000}"/>
    <cellStyle name="Currency 2 10 2" xfId="1696" xr:uid="{00000000-0005-0000-0000-000066060000}"/>
    <cellStyle name="Currency 2 10 2 2" xfId="1697" xr:uid="{00000000-0005-0000-0000-000067060000}"/>
    <cellStyle name="Currency 2 10 2 2 2" xfId="1698" xr:uid="{00000000-0005-0000-0000-000068060000}"/>
    <cellStyle name="Currency 2 10 2 3" xfId="1699" xr:uid="{00000000-0005-0000-0000-000069060000}"/>
    <cellStyle name="Currency 2 10 3" xfId="1700" xr:uid="{00000000-0005-0000-0000-00006A060000}"/>
    <cellStyle name="Currency 2 10 3 2" xfId="1701" xr:uid="{00000000-0005-0000-0000-00006B060000}"/>
    <cellStyle name="Currency 2 10 4" xfId="1702" xr:uid="{00000000-0005-0000-0000-00006C060000}"/>
    <cellStyle name="Currency 2 11" xfId="1703" xr:uid="{00000000-0005-0000-0000-00006D060000}"/>
    <cellStyle name="Currency 2 11 2" xfId="1704" xr:uid="{00000000-0005-0000-0000-00006E060000}"/>
    <cellStyle name="Currency 2 12" xfId="1705" xr:uid="{00000000-0005-0000-0000-00006F060000}"/>
    <cellStyle name="Currency 2 12 2" xfId="1706" xr:uid="{00000000-0005-0000-0000-000070060000}"/>
    <cellStyle name="Currency 2 13" xfId="1707" xr:uid="{00000000-0005-0000-0000-000071060000}"/>
    <cellStyle name="Currency 2 13 2" xfId="1708" xr:uid="{00000000-0005-0000-0000-000072060000}"/>
    <cellStyle name="Currency 2 14" xfId="1709" xr:uid="{00000000-0005-0000-0000-000073060000}"/>
    <cellStyle name="Currency 2 14 2" xfId="1710" xr:uid="{00000000-0005-0000-0000-000074060000}"/>
    <cellStyle name="Currency 2 15" xfId="1711" xr:uid="{00000000-0005-0000-0000-000075060000}"/>
    <cellStyle name="Currency 2 15 2" xfId="1712" xr:uid="{00000000-0005-0000-0000-000076060000}"/>
    <cellStyle name="Currency 2 16" xfId="1713" xr:uid="{00000000-0005-0000-0000-000077060000}"/>
    <cellStyle name="Currency 2 16 2" xfId="1714" xr:uid="{00000000-0005-0000-0000-000078060000}"/>
    <cellStyle name="Currency 2 17" xfId="1715" xr:uid="{00000000-0005-0000-0000-000079060000}"/>
    <cellStyle name="Currency 2 17 2" xfId="1716" xr:uid="{00000000-0005-0000-0000-00007A060000}"/>
    <cellStyle name="Currency 2 18" xfId="1717" xr:uid="{00000000-0005-0000-0000-00007B060000}"/>
    <cellStyle name="Currency 2 19" xfId="1694" xr:uid="{00000000-0005-0000-0000-00007C060000}"/>
    <cellStyle name="Currency 2 2" xfId="1718" xr:uid="{00000000-0005-0000-0000-00007D060000}"/>
    <cellStyle name="Currency 2 2 10" xfId="1719" xr:uid="{00000000-0005-0000-0000-00007E060000}"/>
    <cellStyle name="Currency 2 2 11" xfId="1720" xr:uid="{00000000-0005-0000-0000-00007F060000}"/>
    <cellStyle name="Currency 2 2 12" xfId="1721" xr:uid="{00000000-0005-0000-0000-000080060000}"/>
    <cellStyle name="Currency 2 2 2" xfId="1722" xr:uid="{00000000-0005-0000-0000-000081060000}"/>
    <cellStyle name="Currency 2 2 2 2" xfId="1723" xr:uid="{00000000-0005-0000-0000-000082060000}"/>
    <cellStyle name="Currency 2 2 3" xfId="1724" xr:uid="{00000000-0005-0000-0000-000083060000}"/>
    <cellStyle name="Currency 2 2 3 2" xfId="1725" xr:uid="{00000000-0005-0000-0000-000084060000}"/>
    <cellStyle name="Currency 2 2 4" xfId="1726" xr:uid="{00000000-0005-0000-0000-000085060000}"/>
    <cellStyle name="Currency 2 2 5" xfId="1727" xr:uid="{00000000-0005-0000-0000-000086060000}"/>
    <cellStyle name="Currency 2 2 6" xfId="1728" xr:uid="{00000000-0005-0000-0000-000087060000}"/>
    <cellStyle name="Currency 2 2 7" xfId="1729" xr:uid="{00000000-0005-0000-0000-000088060000}"/>
    <cellStyle name="Currency 2 2 8" xfId="1730" xr:uid="{00000000-0005-0000-0000-000089060000}"/>
    <cellStyle name="Currency 2 2 9" xfId="1731" xr:uid="{00000000-0005-0000-0000-00008A060000}"/>
    <cellStyle name="Currency 2 2 9 2" xfId="1732" xr:uid="{00000000-0005-0000-0000-00008B060000}"/>
    <cellStyle name="Currency 2 20" xfId="156" xr:uid="{00000000-0005-0000-0000-00008C060000}"/>
    <cellStyle name="Currency 2 21" xfId="5771" xr:uid="{00000000-0005-0000-0000-00008D060000}"/>
    <cellStyle name="Currency 2 3" xfId="1733" xr:uid="{00000000-0005-0000-0000-00008E060000}"/>
    <cellStyle name="Currency 2 3 2" xfId="1734" xr:uid="{00000000-0005-0000-0000-00008F060000}"/>
    <cellStyle name="Currency 2 3 3" xfId="1735" xr:uid="{00000000-0005-0000-0000-000090060000}"/>
    <cellStyle name="Currency 2 3 4" xfId="1736" xr:uid="{00000000-0005-0000-0000-000091060000}"/>
    <cellStyle name="Currency 2 3 5" xfId="1737" xr:uid="{00000000-0005-0000-0000-000092060000}"/>
    <cellStyle name="Currency 2 3 6" xfId="1738" xr:uid="{00000000-0005-0000-0000-000093060000}"/>
    <cellStyle name="Currency 2 4" xfId="1739" xr:uid="{00000000-0005-0000-0000-000094060000}"/>
    <cellStyle name="Currency 2 4 2" xfId="1740" xr:uid="{00000000-0005-0000-0000-000095060000}"/>
    <cellStyle name="Currency 2 5" xfId="1741" xr:uid="{00000000-0005-0000-0000-000096060000}"/>
    <cellStyle name="Currency 2 5 2" xfId="1742" xr:uid="{00000000-0005-0000-0000-000097060000}"/>
    <cellStyle name="Currency 2 6" xfId="1743" xr:uid="{00000000-0005-0000-0000-000098060000}"/>
    <cellStyle name="Currency 2 6 2" xfId="1744" xr:uid="{00000000-0005-0000-0000-000099060000}"/>
    <cellStyle name="Currency 2 7" xfId="1745" xr:uid="{00000000-0005-0000-0000-00009A060000}"/>
    <cellStyle name="Currency 2 7 2" xfId="1746" xr:uid="{00000000-0005-0000-0000-00009B060000}"/>
    <cellStyle name="Currency 2 8" xfId="1747" xr:uid="{00000000-0005-0000-0000-00009C060000}"/>
    <cellStyle name="Currency 2 8 2" xfId="1748" xr:uid="{00000000-0005-0000-0000-00009D060000}"/>
    <cellStyle name="Currency 2 9" xfId="1749" xr:uid="{00000000-0005-0000-0000-00009E060000}"/>
    <cellStyle name="Currency 2 9 2" xfId="1750" xr:uid="{00000000-0005-0000-0000-00009F060000}"/>
    <cellStyle name="Currency 2*" xfId="1751" xr:uid="{00000000-0005-0000-0000-0000A0060000}"/>
    <cellStyle name="Currency 2_CLdcfmodel" xfId="1752" xr:uid="{00000000-0005-0000-0000-0000A1060000}"/>
    <cellStyle name="Currency 20" xfId="1753" xr:uid="{00000000-0005-0000-0000-0000A2060000}"/>
    <cellStyle name="Currency 20 2" xfId="1754" xr:uid="{00000000-0005-0000-0000-0000A3060000}"/>
    <cellStyle name="Currency 20 2 2" xfId="1755" xr:uid="{00000000-0005-0000-0000-0000A4060000}"/>
    <cellStyle name="Currency 20 2 2 2" xfId="1756" xr:uid="{00000000-0005-0000-0000-0000A5060000}"/>
    <cellStyle name="Currency 20 2 2 2 2" xfId="1757" xr:uid="{00000000-0005-0000-0000-0000A6060000}"/>
    <cellStyle name="Currency 20 2 2 2 2 2" xfId="1758" xr:uid="{00000000-0005-0000-0000-0000A7060000}"/>
    <cellStyle name="Currency 20 2 2 2 3" xfId="1759" xr:uid="{00000000-0005-0000-0000-0000A8060000}"/>
    <cellStyle name="Currency 20 2 2 3" xfId="1760" xr:uid="{00000000-0005-0000-0000-0000A9060000}"/>
    <cellStyle name="Currency 20 2 2 3 2" xfId="1761" xr:uid="{00000000-0005-0000-0000-0000AA060000}"/>
    <cellStyle name="Currency 20 2 2 4" xfId="1762" xr:uid="{00000000-0005-0000-0000-0000AB060000}"/>
    <cellStyle name="Currency 20 2 3" xfId="1763" xr:uid="{00000000-0005-0000-0000-0000AC060000}"/>
    <cellStyle name="Currency 20 2 3 2" xfId="1764" xr:uid="{00000000-0005-0000-0000-0000AD060000}"/>
    <cellStyle name="Currency 20 2 3 2 2" xfId="1765" xr:uid="{00000000-0005-0000-0000-0000AE060000}"/>
    <cellStyle name="Currency 20 2 3 3" xfId="1766" xr:uid="{00000000-0005-0000-0000-0000AF060000}"/>
    <cellStyle name="Currency 20 2 4" xfId="1767" xr:uid="{00000000-0005-0000-0000-0000B0060000}"/>
    <cellStyle name="Currency 20 2 4 2" xfId="1768" xr:uid="{00000000-0005-0000-0000-0000B1060000}"/>
    <cellStyle name="Currency 20 2 5" xfId="1769" xr:uid="{00000000-0005-0000-0000-0000B2060000}"/>
    <cellStyle name="Currency 20 3" xfId="1770" xr:uid="{00000000-0005-0000-0000-0000B3060000}"/>
    <cellStyle name="Currency 20 3 2" xfId="1771" xr:uid="{00000000-0005-0000-0000-0000B4060000}"/>
    <cellStyle name="Currency 20 3 2 2" xfId="1772" xr:uid="{00000000-0005-0000-0000-0000B5060000}"/>
    <cellStyle name="Currency 20 3 2 2 2" xfId="1773" xr:uid="{00000000-0005-0000-0000-0000B6060000}"/>
    <cellStyle name="Currency 20 3 2 2 2 2" xfId="1774" xr:uid="{00000000-0005-0000-0000-0000B7060000}"/>
    <cellStyle name="Currency 20 3 2 2 3" xfId="1775" xr:uid="{00000000-0005-0000-0000-0000B8060000}"/>
    <cellStyle name="Currency 20 3 2 3" xfId="1776" xr:uid="{00000000-0005-0000-0000-0000B9060000}"/>
    <cellStyle name="Currency 20 3 2 3 2" xfId="1777" xr:uid="{00000000-0005-0000-0000-0000BA060000}"/>
    <cellStyle name="Currency 20 3 2 4" xfId="1778" xr:uid="{00000000-0005-0000-0000-0000BB060000}"/>
    <cellStyle name="Currency 20 3 3" xfId="1779" xr:uid="{00000000-0005-0000-0000-0000BC060000}"/>
    <cellStyle name="Currency 20 3 3 2" xfId="1780" xr:uid="{00000000-0005-0000-0000-0000BD060000}"/>
    <cellStyle name="Currency 20 3 3 2 2" xfId="1781" xr:uid="{00000000-0005-0000-0000-0000BE060000}"/>
    <cellStyle name="Currency 20 3 3 3" xfId="1782" xr:uid="{00000000-0005-0000-0000-0000BF060000}"/>
    <cellStyle name="Currency 20 3 4" xfId="1783" xr:uid="{00000000-0005-0000-0000-0000C0060000}"/>
    <cellStyle name="Currency 20 3 4 2" xfId="1784" xr:uid="{00000000-0005-0000-0000-0000C1060000}"/>
    <cellStyle name="Currency 20 3 5" xfId="1785" xr:uid="{00000000-0005-0000-0000-0000C2060000}"/>
    <cellStyle name="Currency 20 4" xfId="1786" xr:uid="{00000000-0005-0000-0000-0000C3060000}"/>
    <cellStyle name="Currency 20 4 2" xfId="1787" xr:uid="{00000000-0005-0000-0000-0000C4060000}"/>
    <cellStyle name="Currency 20 4 2 2" xfId="1788" xr:uid="{00000000-0005-0000-0000-0000C5060000}"/>
    <cellStyle name="Currency 20 4 2 2 2" xfId="1789" xr:uid="{00000000-0005-0000-0000-0000C6060000}"/>
    <cellStyle name="Currency 20 4 2 3" xfId="1790" xr:uid="{00000000-0005-0000-0000-0000C7060000}"/>
    <cellStyle name="Currency 20 4 3" xfId="1791" xr:uid="{00000000-0005-0000-0000-0000C8060000}"/>
    <cellStyle name="Currency 20 4 3 2" xfId="1792" xr:uid="{00000000-0005-0000-0000-0000C9060000}"/>
    <cellStyle name="Currency 20 4 4" xfId="1793" xr:uid="{00000000-0005-0000-0000-0000CA060000}"/>
    <cellStyle name="Currency 20 5" xfId="1794" xr:uid="{00000000-0005-0000-0000-0000CB060000}"/>
    <cellStyle name="Currency 20 5 2" xfId="1795" xr:uid="{00000000-0005-0000-0000-0000CC060000}"/>
    <cellStyle name="Currency 20 5 2 2" xfId="1796" xr:uid="{00000000-0005-0000-0000-0000CD060000}"/>
    <cellStyle name="Currency 20 5 3" xfId="1797" xr:uid="{00000000-0005-0000-0000-0000CE060000}"/>
    <cellStyle name="Currency 20 6" xfId="1798" xr:uid="{00000000-0005-0000-0000-0000CF060000}"/>
    <cellStyle name="Currency 20 6 2" xfId="1799" xr:uid="{00000000-0005-0000-0000-0000D0060000}"/>
    <cellStyle name="Currency 20 7" xfId="1800" xr:uid="{00000000-0005-0000-0000-0000D1060000}"/>
    <cellStyle name="Currency 21" xfId="1801" xr:uid="{00000000-0005-0000-0000-0000D2060000}"/>
    <cellStyle name="Currency 21 2" xfId="1802" xr:uid="{00000000-0005-0000-0000-0000D3060000}"/>
    <cellStyle name="Currency 21 2 2" xfId="1803" xr:uid="{00000000-0005-0000-0000-0000D4060000}"/>
    <cellStyle name="Currency 21 2 2 2" xfId="1804" xr:uid="{00000000-0005-0000-0000-0000D5060000}"/>
    <cellStyle name="Currency 21 2 2 2 2" xfId="1805" xr:uid="{00000000-0005-0000-0000-0000D6060000}"/>
    <cellStyle name="Currency 21 2 2 2 2 2" xfId="1806" xr:uid="{00000000-0005-0000-0000-0000D7060000}"/>
    <cellStyle name="Currency 21 2 2 2 3" xfId="1807" xr:uid="{00000000-0005-0000-0000-0000D8060000}"/>
    <cellStyle name="Currency 21 2 2 3" xfId="1808" xr:uid="{00000000-0005-0000-0000-0000D9060000}"/>
    <cellStyle name="Currency 21 2 2 3 2" xfId="1809" xr:uid="{00000000-0005-0000-0000-0000DA060000}"/>
    <cellStyle name="Currency 21 2 2 4" xfId="1810" xr:uid="{00000000-0005-0000-0000-0000DB060000}"/>
    <cellStyle name="Currency 21 2 3" xfId="1811" xr:uid="{00000000-0005-0000-0000-0000DC060000}"/>
    <cellStyle name="Currency 21 2 3 2" xfId="1812" xr:uid="{00000000-0005-0000-0000-0000DD060000}"/>
    <cellStyle name="Currency 21 2 3 2 2" xfId="1813" xr:uid="{00000000-0005-0000-0000-0000DE060000}"/>
    <cellStyle name="Currency 21 2 3 3" xfId="1814" xr:uid="{00000000-0005-0000-0000-0000DF060000}"/>
    <cellStyle name="Currency 21 2 4" xfId="1815" xr:uid="{00000000-0005-0000-0000-0000E0060000}"/>
    <cellStyle name="Currency 21 2 4 2" xfId="1816" xr:uid="{00000000-0005-0000-0000-0000E1060000}"/>
    <cellStyle name="Currency 21 2 5" xfId="1817" xr:uid="{00000000-0005-0000-0000-0000E2060000}"/>
    <cellStyle name="Currency 21 3" xfId="1818" xr:uid="{00000000-0005-0000-0000-0000E3060000}"/>
    <cellStyle name="Currency 21 3 2" xfId="1819" xr:uid="{00000000-0005-0000-0000-0000E4060000}"/>
    <cellStyle name="Currency 21 3 2 2" xfId="1820" xr:uid="{00000000-0005-0000-0000-0000E5060000}"/>
    <cellStyle name="Currency 21 3 2 2 2" xfId="1821" xr:uid="{00000000-0005-0000-0000-0000E6060000}"/>
    <cellStyle name="Currency 21 3 2 2 2 2" xfId="1822" xr:uid="{00000000-0005-0000-0000-0000E7060000}"/>
    <cellStyle name="Currency 21 3 2 2 3" xfId="1823" xr:uid="{00000000-0005-0000-0000-0000E8060000}"/>
    <cellStyle name="Currency 21 3 2 3" xfId="1824" xr:uid="{00000000-0005-0000-0000-0000E9060000}"/>
    <cellStyle name="Currency 21 3 2 3 2" xfId="1825" xr:uid="{00000000-0005-0000-0000-0000EA060000}"/>
    <cellStyle name="Currency 21 3 2 4" xfId="1826" xr:uid="{00000000-0005-0000-0000-0000EB060000}"/>
    <cellStyle name="Currency 21 3 3" xfId="1827" xr:uid="{00000000-0005-0000-0000-0000EC060000}"/>
    <cellStyle name="Currency 21 3 3 2" xfId="1828" xr:uid="{00000000-0005-0000-0000-0000ED060000}"/>
    <cellStyle name="Currency 21 3 3 2 2" xfId="1829" xr:uid="{00000000-0005-0000-0000-0000EE060000}"/>
    <cellStyle name="Currency 21 3 3 3" xfId="1830" xr:uid="{00000000-0005-0000-0000-0000EF060000}"/>
    <cellStyle name="Currency 21 3 4" xfId="1831" xr:uid="{00000000-0005-0000-0000-0000F0060000}"/>
    <cellStyle name="Currency 21 3 4 2" xfId="1832" xr:uid="{00000000-0005-0000-0000-0000F1060000}"/>
    <cellStyle name="Currency 21 3 5" xfId="1833" xr:uid="{00000000-0005-0000-0000-0000F2060000}"/>
    <cellStyle name="Currency 21 4" xfId="1834" xr:uid="{00000000-0005-0000-0000-0000F3060000}"/>
    <cellStyle name="Currency 21 4 2" xfId="1835" xr:uid="{00000000-0005-0000-0000-0000F4060000}"/>
    <cellStyle name="Currency 21 4 2 2" xfId="1836" xr:uid="{00000000-0005-0000-0000-0000F5060000}"/>
    <cellStyle name="Currency 21 4 2 2 2" xfId="1837" xr:uid="{00000000-0005-0000-0000-0000F6060000}"/>
    <cellStyle name="Currency 21 4 2 3" xfId="1838" xr:uid="{00000000-0005-0000-0000-0000F7060000}"/>
    <cellStyle name="Currency 21 4 3" xfId="1839" xr:uid="{00000000-0005-0000-0000-0000F8060000}"/>
    <cellStyle name="Currency 21 4 3 2" xfId="1840" xr:uid="{00000000-0005-0000-0000-0000F9060000}"/>
    <cellStyle name="Currency 21 4 4" xfId="1841" xr:uid="{00000000-0005-0000-0000-0000FA060000}"/>
    <cellStyle name="Currency 21 5" xfId="1842" xr:uid="{00000000-0005-0000-0000-0000FB060000}"/>
    <cellStyle name="Currency 21 5 2" xfId="1843" xr:uid="{00000000-0005-0000-0000-0000FC060000}"/>
    <cellStyle name="Currency 21 5 2 2" xfId="1844" xr:uid="{00000000-0005-0000-0000-0000FD060000}"/>
    <cellStyle name="Currency 21 5 3" xfId="1845" xr:uid="{00000000-0005-0000-0000-0000FE060000}"/>
    <cellStyle name="Currency 21 6" xfId="1846" xr:uid="{00000000-0005-0000-0000-0000FF060000}"/>
    <cellStyle name="Currency 21 6 2" xfId="1847" xr:uid="{00000000-0005-0000-0000-000000070000}"/>
    <cellStyle name="Currency 21 7" xfId="1848" xr:uid="{00000000-0005-0000-0000-000001070000}"/>
    <cellStyle name="Currency 22" xfId="1849" xr:uid="{00000000-0005-0000-0000-000002070000}"/>
    <cellStyle name="Currency 22 2" xfId="1850" xr:uid="{00000000-0005-0000-0000-000003070000}"/>
    <cellStyle name="Currency 22 2 2" xfId="1851" xr:uid="{00000000-0005-0000-0000-000004070000}"/>
    <cellStyle name="Currency 22 2 2 2" xfId="1852" xr:uid="{00000000-0005-0000-0000-000005070000}"/>
    <cellStyle name="Currency 22 2 2 2 2" xfId="1853" xr:uid="{00000000-0005-0000-0000-000006070000}"/>
    <cellStyle name="Currency 22 2 2 2 2 2" xfId="1854" xr:uid="{00000000-0005-0000-0000-000007070000}"/>
    <cellStyle name="Currency 22 2 2 2 3" xfId="1855" xr:uid="{00000000-0005-0000-0000-000008070000}"/>
    <cellStyle name="Currency 22 2 2 3" xfId="1856" xr:uid="{00000000-0005-0000-0000-000009070000}"/>
    <cellStyle name="Currency 22 2 2 3 2" xfId="1857" xr:uid="{00000000-0005-0000-0000-00000A070000}"/>
    <cellStyle name="Currency 22 2 2 4" xfId="1858" xr:uid="{00000000-0005-0000-0000-00000B070000}"/>
    <cellStyle name="Currency 22 2 3" xfId="1859" xr:uid="{00000000-0005-0000-0000-00000C070000}"/>
    <cellStyle name="Currency 22 2 3 2" xfId="1860" xr:uid="{00000000-0005-0000-0000-00000D070000}"/>
    <cellStyle name="Currency 22 2 3 2 2" xfId="1861" xr:uid="{00000000-0005-0000-0000-00000E070000}"/>
    <cellStyle name="Currency 22 2 3 3" xfId="1862" xr:uid="{00000000-0005-0000-0000-00000F070000}"/>
    <cellStyle name="Currency 22 2 4" xfId="1863" xr:uid="{00000000-0005-0000-0000-000010070000}"/>
    <cellStyle name="Currency 22 2 4 2" xfId="1864" xr:uid="{00000000-0005-0000-0000-000011070000}"/>
    <cellStyle name="Currency 22 2 5" xfId="1865" xr:uid="{00000000-0005-0000-0000-000012070000}"/>
    <cellStyle name="Currency 22 3" xfId="1866" xr:uid="{00000000-0005-0000-0000-000013070000}"/>
    <cellStyle name="Currency 22 3 2" xfId="1867" xr:uid="{00000000-0005-0000-0000-000014070000}"/>
    <cellStyle name="Currency 22 3 2 2" xfId="1868" xr:uid="{00000000-0005-0000-0000-000015070000}"/>
    <cellStyle name="Currency 22 3 2 2 2" xfId="1869" xr:uid="{00000000-0005-0000-0000-000016070000}"/>
    <cellStyle name="Currency 22 3 2 2 2 2" xfId="1870" xr:uid="{00000000-0005-0000-0000-000017070000}"/>
    <cellStyle name="Currency 22 3 2 2 3" xfId="1871" xr:uid="{00000000-0005-0000-0000-000018070000}"/>
    <cellStyle name="Currency 22 3 2 3" xfId="1872" xr:uid="{00000000-0005-0000-0000-000019070000}"/>
    <cellStyle name="Currency 22 3 2 3 2" xfId="1873" xr:uid="{00000000-0005-0000-0000-00001A070000}"/>
    <cellStyle name="Currency 22 3 2 4" xfId="1874" xr:uid="{00000000-0005-0000-0000-00001B070000}"/>
    <cellStyle name="Currency 22 3 3" xfId="1875" xr:uid="{00000000-0005-0000-0000-00001C070000}"/>
    <cellStyle name="Currency 22 3 3 2" xfId="1876" xr:uid="{00000000-0005-0000-0000-00001D070000}"/>
    <cellStyle name="Currency 22 3 3 2 2" xfId="1877" xr:uid="{00000000-0005-0000-0000-00001E070000}"/>
    <cellStyle name="Currency 22 3 3 3" xfId="1878" xr:uid="{00000000-0005-0000-0000-00001F070000}"/>
    <cellStyle name="Currency 22 3 4" xfId="1879" xr:uid="{00000000-0005-0000-0000-000020070000}"/>
    <cellStyle name="Currency 22 3 4 2" xfId="1880" xr:uid="{00000000-0005-0000-0000-000021070000}"/>
    <cellStyle name="Currency 22 3 5" xfId="1881" xr:uid="{00000000-0005-0000-0000-000022070000}"/>
    <cellStyle name="Currency 22 4" xfId="1882" xr:uid="{00000000-0005-0000-0000-000023070000}"/>
    <cellStyle name="Currency 22 4 2" xfId="1883" xr:uid="{00000000-0005-0000-0000-000024070000}"/>
    <cellStyle name="Currency 22 4 2 2" xfId="1884" xr:uid="{00000000-0005-0000-0000-000025070000}"/>
    <cellStyle name="Currency 22 4 2 2 2" xfId="1885" xr:uid="{00000000-0005-0000-0000-000026070000}"/>
    <cellStyle name="Currency 22 4 2 3" xfId="1886" xr:uid="{00000000-0005-0000-0000-000027070000}"/>
    <cellStyle name="Currency 22 4 3" xfId="1887" xr:uid="{00000000-0005-0000-0000-000028070000}"/>
    <cellStyle name="Currency 22 4 3 2" xfId="1888" xr:uid="{00000000-0005-0000-0000-000029070000}"/>
    <cellStyle name="Currency 22 4 4" xfId="1889" xr:uid="{00000000-0005-0000-0000-00002A070000}"/>
    <cellStyle name="Currency 22 5" xfId="1890" xr:uid="{00000000-0005-0000-0000-00002B070000}"/>
    <cellStyle name="Currency 22 5 2" xfId="1891" xr:uid="{00000000-0005-0000-0000-00002C070000}"/>
    <cellStyle name="Currency 22 5 2 2" xfId="1892" xr:uid="{00000000-0005-0000-0000-00002D070000}"/>
    <cellStyle name="Currency 22 5 3" xfId="1893" xr:uid="{00000000-0005-0000-0000-00002E070000}"/>
    <cellStyle name="Currency 22 6" xfId="1894" xr:uid="{00000000-0005-0000-0000-00002F070000}"/>
    <cellStyle name="Currency 22 6 2" xfId="1895" xr:uid="{00000000-0005-0000-0000-000030070000}"/>
    <cellStyle name="Currency 22 7" xfId="1896" xr:uid="{00000000-0005-0000-0000-000031070000}"/>
    <cellStyle name="Currency 23" xfId="1897" xr:uid="{00000000-0005-0000-0000-000032070000}"/>
    <cellStyle name="Currency 23 2" xfId="1898" xr:uid="{00000000-0005-0000-0000-000033070000}"/>
    <cellStyle name="Currency 23 2 2" xfId="1899" xr:uid="{00000000-0005-0000-0000-000034070000}"/>
    <cellStyle name="Currency 23 2 2 2" xfId="1900" xr:uid="{00000000-0005-0000-0000-000035070000}"/>
    <cellStyle name="Currency 23 2 2 2 2" xfId="1901" xr:uid="{00000000-0005-0000-0000-000036070000}"/>
    <cellStyle name="Currency 23 2 2 2 2 2" xfId="1902" xr:uid="{00000000-0005-0000-0000-000037070000}"/>
    <cellStyle name="Currency 23 2 2 2 3" xfId="1903" xr:uid="{00000000-0005-0000-0000-000038070000}"/>
    <cellStyle name="Currency 23 2 2 3" xfId="1904" xr:uid="{00000000-0005-0000-0000-000039070000}"/>
    <cellStyle name="Currency 23 2 2 3 2" xfId="1905" xr:uid="{00000000-0005-0000-0000-00003A070000}"/>
    <cellStyle name="Currency 23 2 2 4" xfId="1906" xr:uid="{00000000-0005-0000-0000-00003B070000}"/>
    <cellStyle name="Currency 23 2 3" xfId="1907" xr:uid="{00000000-0005-0000-0000-00003C070000}"/>
    <cellStyle name="Currency 23 2 3 2" xfId="1908" xr:uid="{00000000-0005-0000-0000-00003D070000}"/>
    <cellStyle name="Currency 23 2 3 2 2" xfId="1909" xr:uid="{00000000-0005-0000-0000-00003E070000}"/>
    <cellStyle name="Currency 23 2 3 3" xfId="1910" xr:uid="{00000000-0005-0000-0000-00003F070000}"/>
    <cellStyle name="Currency 23 2 4" xfId="1911" xr:uid="{00000000-0005-0000-0000-000040070000}"/>
    <cellStyle name="Currency 23 2 4 2" xfId="1912" xr:uid="{00000000-0005-0000-0000-000041070000}"/>
    <cellStyle name="Currency 23 2 5" xfId="1913" xr:uid="{00000000-0005-0000-0000-000042070000}"/>
    <cellStyle name="Currency 23 3" xfId="1914" xr:uid="{00000000-0005-0000-0000-000043070000}"/>
    <cellStyle name="Currency 23 3 2" xfId="1915" xr:uid="{00000000-0005-0000-0000-000044070000}"/>
    <cellStyle name="Currency 23 3 2 2" xfId="1916" xr:uid="{00000000-0005-0000-0000-000045070000}"/>
    <cellStyle name="Currency 23 3 2 2 2" xfId="1917" xr:uid="{00000000-0005-0000-0000-000046070000}"/>
    <cellStyle name="Currency 23 3 2 2 2 2" xfId="1918" xr:uid="{00000000-0005-0000-0000-000047070000}"/>
    <cellStyle name="Currency 23 3 2 2 3" xfId="1919" xr:uid="{00000000-0005-0000-0000-000048070000}"/>
    <cellStyle name="Currency 23 3 2 3" xfId="1920" xr:uid="{00000000-0005-0000-0000-000049070000}"/>
    <cellStyle name="Currency 23 3 2 3 2" xfId="1921" xr:uid="{00000000-0005-0000-0000-00004A070000}"/>
    <cellStyle name="Currency 23 3 2 4" xfId="1922" xr:uid="{00000000-0005-0000-0000-00004B070000}"/>
    <cellStyle name="Currency 23 3 3" xfId="1923" xr:uid="{00000000-0005-0000-0000-00004C070000}"/>
    <cellStyle name="Currency 23 3 3 2" xfId="1924" xr:uid="{00000000-0005-0000-0000-00004D070000}"/>
    <cellStyle name="Currency 23 3 3 2 2" xfId="1925" xr:uid="{00000000-0005-0000-0000-00004E070000}"/>
    <cellStyle name="Currency 23 3 3 3" xfId="1926" xr:uid="{00000000-0005-0000-0000-00004F070000}"/>
    <cellStyle name="Currency 23 3 4" xfId="1927" xr:uid="{00000000-0005-0000-0000-000050070000}"/>
    <cellStyle name="Currency 23 3 4 2" xfId="1928" xr:uid="{00000000-0005-0000-0000-000051070000}"/>
    <cellStyle name="Currency 23 3 5" xfId="1929" xr:uid="{00000000-0005-0000-0000-000052070000}"/>
    <cellStyle name="Currency 23 4" xfId="1930" xr:uid="{00000000-0005-0000-0000-000053070000}"/>
    <cellStyle name="Currency 23 4 2" xfId="1931" xr:uid="{00000000-0005-0000-0000-000054070000}"/>
    <cellStyle name="Currency 23 4 2 2" xfId="1932" xr:uid="{00000000-0005-0000-0000-000055070000}"/>
    <cellStyle name="Currency 23 4 2 2 2" xfId="1933" xr:uid="{00000000-0005-0000-0000-000056070000}"/>
    <cellStyle name="Currency 23 4 2 3" xfId="1934" xr:uid="{00000000-0005-0000-0000-000057070000}"/>
    <cellStyle name="Currency 23 4 3" xfId="1935" xr:uid="{00000000-0005-0000-0000-000058070000}"/>
    <cellStyle name="Currency 23 4 3 2" xfId="1936" xr:uid="{00000000-0005-0000-0000-000059070000}"/>
    <cellStyle name="Currency 23 4 4" xfId="1937" xr:uid="{00000000-0005-0000-0000-00005A070000}"/>
    <cellStyle name="Currency 23 5" xfId="1938" xr:uid="{00000000-0005-0000-0000-00005B070000}"/>
    <cellStyle name="Currency 23 5 2" xfId="1939" xr:uid="{00000000-0005-0000-0000-00005C070000}"/>
    <cellStyle name="Currency 23 5 2 2" xfId="1940" xr:uid="{00000000-0005-0000-0000-00005D070000}"/>
    <cellStyle name="Currency 23 5 3" xfId="1941" xr:uid="{00000000-0005-0000-0000-00005E070000}"/>
    <cellStyle name="Currency 23 6" xfId="1942" xr:uid="{00000000-0005-0000-0000-00005F070000}"/>
    <cellStyle name="Currency 23 6 2" xfId="1943" xr:uid="{00000000-0005-0000-0000-000060070000}"/>
    <cellStyle name="Currency 23 7" xfId="1944" xr:uid="{00000000-0005-0000-0000-000061070000}"/>
    <cellStyle name="Currency 24" xfId="1945" xr:uid="{00000000-0005-0000-0000-000062070000}"/>
    <cellStyle name="Currency 24 2" xfId="1946" xr:uid="{00000000-0005-0000-0000-000063070000}"/>
    <cellStyle name="Currency 24 2 2" xfId="1947" xr:uid="{00000000-0005-0000-0000-000064070000}"/>
    <cellStyle name="Currency 24 2 2 2" xfId="1948" xr:uid="{00000000-0005-0000-0000-000065070000}"/>
    <cellStyle name="Currency 24 2 2 2 2" xfId="1949" xr:uid="{00000000-0005-0000-0000-000066070000}"/>
    <cellStyle name="Currency 24 2 2 2 2 2" xfId="1950" xr:uid="{00000000-0005-0000-0000-000067070000}"/>
    <cellStyle name="Currency 24 2 2 2 3" xfId="1951" xr:uid="{00000000-0005-0000-0000-000068070000}"/>
    <cellStyle name="Currency 24 2 2 3" xfId="1952" xr:uid="{00000000-0005-0000-0000-000069070000}"/>
    <cellStyle name="Currency 24 2 2 3 2" xfId="1953" xr:uid="{00000000-0005-0000-0000-00006A070000}"/>
    <cellStyle name="Currency 24 2 2 4" xfId="1954" xr:uid="{00000000-0005-0000-0000-00006B070000}"/>
    <cellStyle name="Currency 24 2 3" xfId="1955" xr:uid="{00000000-0005-0000-0000-00006C070000}"/>
    <cellStyle name="Currency 24 2 3 2" xfId="1956" xr:uid="{00000000-0005-0000-0000-00006D070000}"/>
    <cellStyle name="Currency 24 2 3 2 2" xfId="1957" xr:uid="{00000000-0005-0000-0000-00006E070000}"/>
    <cellStyle name="Currency 24 2 3 3" xfId="1958" xr:uid="{00000000-0005-0000-0000-00006F070000}"/>
    <cellStyle name="Currency 24 2 4" xfId="1959" xr:uid="{00000000-0005-0000-0000-000070070000}"/>
    <cellStyle name="Currency 24 2 4 2" xfId="1960" xr:uid="{00000000-0005-0000-0000-000071070000}"/>
    <cellStyle name="Currency 24 2 5" xfId="1961" xr:uid="{00000000-0005-0000-0000-000072070000}"/>
    <cellStyle name="Currency 24 3" xfId="1962" xr:uid="{00000000-0005-0000-0000-000073070000}"/>
    <cellStyle name="Currency 24 3 2" xfId="1963" xr:uid="{00000000-0005-0000-0000-000074070000}"/>
    <cellStyle name="Currency 24 3 2 2" xfId="1964" xr:uid="{00000000-0005-0000-0000-000075070000}"/>
    <cellStyle name="Currency 24 3 2 2 2" xfId="1965" xr:uid="{00000000-0005-0000-0000-000076070000}"/>
    <cellStyle name="Currency 24 3 2 2 2 2" xfId="1966" xr:uid="{00000000-0005-0000-0000-000077070000}"/>
    <cellStyle name="Currency 24 3 2 2 3" xfId="1967" xr:uid="{00000000-0005-0000-0000-000078070000}"/>
    <cellStyle name="Currency 24 3 2 3" xfId="1968" xr:uid="{00000000-0005-0000-0000-000079070000}"/>
    <cellStyle name="Currency 24 3 2 3 2" xfId="1969" xr:uid="{00000000-0005-0000-0000-00007A070000}"/>
    <cellStyle name="Currency 24 3 2 4" xfId="1970" xr:uid="{00000000-0005-0000-0000-00007B070000}"/>
    <cellStyle name="Currency 24 3 3" xfId="1971" xr:uid="{00000000-0005-0000-0000-00007C070000}"/>
    <cellStyle name="Currency 24 3 3 2" xfId="1972" xr:uid="{00000000-0005-0000-0000-00007D070000}"/>
    <cellStyle name="Currency 24 3 3 2 2" xfId="1973" xr:uid="{00000000-0005-0000-0000-00007E070000}"/>
    <cellStyle name="Currency 24 3 3 3" xfId="1974" xr:uid="{00000000-0005-0000-0000-00007F070000}"/>
    <cellStyle name="Currency 24 3 4" xfId="1975" xr:uid="{00000000-0005-0000-0000-000080070000}"/>
    <cellStyle name="Currency 24 3 4 2" xfId="1976" xr:uid="{00000000-0005-0000-0000-000081070000}"/>
    <cellStyle name="Currency 24 3 5" xfId="1977" xr:uid="{00000000-0005-0000-0000-000082070000}"/>
    <cellStyle name="Currency 24 4" xfId="1978" xr:uid="{00000000-0005-0000-0000-000083070000}"/>
    <cellStyle name="Currency 24 4 2" xfId="1979" xr:uid="{00000000-0005-0000-0000-000084070000}"/>
    <cellStyle name="Currency 24 4 2 2" xfId="1980" xr:uid="{00000000-0005-0000-0000-000085070000}"/>
    <cellStyle name="Currency 24 4 2 2 2" xfId="1981" xr:uid="{00000000-0005-0000-0000-000086070000}"/>
    <cellStyle name="Currency 24 4 2 3" xfId="1982" xr:uid="{00000000-0005-0000-0000-000087070000}"/>
    <cellStyle name="Currency 24 4 3" xfId="1983" xr:uid="{00000000-0005-0000-0000-000088070000}"/>
    <cellStyle name="Currency 24 4 3 2" xfId="1984" xr:uid="{00000000-0005-0000-0000-000089070000}"/>
    <cellStyle name="Currency 24 4 4" xfId="1985" xr:uid="{00000000-0005-0000-0000-00008A070000}"/>
    <cellStyle name="Currency 24 5" xfId="1986" xr:uid="{00000000-0005-0000-0000-00008B070000}"/>
    <cellStyle name="Currency 24 5 2" xfId="1987" xr:uid="{00000000-0005-0000-0000-00008C070000}"/>
    <cellStyle name="Currency 24 5 2 2" xfId="1988" xr:uid="{00000000-0005-0000-0000-00008D070000}"/>
    <cellStyle name="Currency 24 5 3" xfId="1989" xr:uid="{00000000-0005-0000-0000-00008E070000}"/>
    <cellStyle name="Currency 24 6" xfId="1990" xr:uid="{00000000-0005-0000-0000-00008F070000}"/>
    <cellStyle name="Currency 24 6 2" xfId="1991" xr:uid="{00000000-0005-0000-0000-000090070000}"/>
    <cellStyle name="Currency 24 7" xfId="1992" xr:uid="{00000000-0005-0000-0000-000091070000}"/>
    <cellStyle name="Currency 25" xfId="1993" xr:uid="{00000000-0005-0000-0000-000092070000}"/>
    <cellStyle name="Currency 26" xfId="1994" xr:uid="{00000000-0005-0000-0000-000093070000}"/>
    <cellStyle name="Currency 26 2" xfId="1995" xr:uid="{00000000-0005-0000-0000-000094070000}"/>
    <cellStyle name="Currency 26 2 2" xfId="1996" xr:uid="{00000000-0005-0000-0000-000095070000}"/>
    <cellStyle name="Currency 26 2 2 2" xfId="1997" xr:uid="{00000000-0005-0000-0000-000096070000}"/>
    <cellStyle name="Currency 26 2 2 2 2" xfId="1998" xr:uid="{00000000-0005-0000-0000-000097070000}"/>
    <cellStyle name="Currency 26 2 2 2 2 2" xfId="1999" xr:uid="{00000000-0005-0000-0000-000098070000}"/>
    <cellStyle name="Currency 26 2 2 2 3" xfId="2000" xr:uid="{00000000-0005-0000-0000-000099070000}"/>
    <cellStyle name="Currency 26 2 2 3" xfId="2001" xr:uid="{00000000-0005-0000-0000-00009A070000}"/>
    <cellStyle name="Currency 26 2 2 3 2" xfId="2002" xr:uid="{00000000-0005-0000-0000-00009B070000}"/>
    <cellStyle name="Currency 26 2 2 4" xfId="2003" xr:uid="{00000000-0005-0000-0000-00009C070000}"/>
    <cellStyle name="Currency 26 2 3" xfId="2004" xr:uid="{00000000-0005-0000-0000-00009D070000}"/>
    <cellStyle name="Currency 26 2 3 2" xfId="2005" xr:uid="{00000000-0005-0000-0000-00009E070000}"/>
    <cellStyle name="Currency 26 2 3 2 2" xfId="2006" xr:uid="{00000000-0005-0000-0000-00009F070000}"/>
    <cellStyle name="Currency 26 2 3 3" xfId="2007" xr:uid="{00000000-0005-0000-0000-0000A0070000}"/>
    <cellStyle name="Currency 26 2 4" xfId="2008" xr:uid="{00000000-0005-0000-0000-0000A1070000}"/>
    <cellStyle name="Currency 26 2 4 2" xfId="2009" xr:uid="{00000000-0005-0000-0000-0000A2070000}"/>
    <cellStyle name="Currency 26 2 5" xfId="2010" xr:uid="{00000000-0005-0000-0000-0000A3070000}"/>
    <cellStyle name="Currency 26 3" xfId="2011" xr:uid="{00000000-0005-0000-0000-0000A4070000}"/>
    <cellStyle name="Currency 26 3 2" xfId="2012" xr:uid="{00000000-0005-0000-0000-0000A5070000}"/>
    <cellStyle name="Currency 26 3 2 2" xfId="2013" xr:uid="{00000000-0005-0000-0000-0000A6070000}"/>
    <cellStyle name="Currency 26 3 2 2 2" xfId="2014" xr:uid="{00000000-0005-0000-0000-0000A7070000}"/>
    <cellStyle name="Currency 26 3 2 2 2 2" xfId="2015" xr:uid="{00000000-0005-0000-0000-0000A8070000}"/>
    <cellStyle name="Currency 26 3 2 2 3" xfId="2016" xr:uid="{00000000-0005-0000-0000-0000A9070000}"/>
    <cellStyle name="Currency 26 3 2 3" xfId="2017" xr:uid="{00000000-0005-0000-0000-0000AA070000}"/>
    <cellStyle name="Currency 26 3 2 3 2" xfId="2018" xr:uid="{00000000-0005-0000-0000-0000AB070000}"/>
    <cellStyle name="Currency 26 3 2 4" xfId="2019" xr:uid="{00000000-0005-0000-0000-0000AC070000}"/>
    <cellStyle name="Currency 26 3 3" xfId="2020" xr:uid="{00000000-0005-0000-0000-0000AD070000}"/>
    <cellStyle name="Currency 26 3 3 2" xfId="2021" xr:uid="{00000000-0005-0000-0000-0000AE070000}"/>
    <cellStyle name="Currency 26 3 3 2 2" xfId="2022" xr:uid="{00000000-0005-0000-0000-0000AF070000}"/>
    <cellStyle name="Currency 26 3 3 3" xfId="2023" xr:uid="{00000000-0005-0000-0000-0000B0070000}"/>
    <cellStyle name="Currency 26 3 4" xfId="2024" xr:uid="{00000000-0005-0000-0000-0000B1070000}"/>
    <cellStyle name="Currency 26 3 4 2" xfId="2025" xr:uid="{00000000-0005-0000-0000-0000B2070000}"/>
    <cellStyle name="Currency 26 3 5" xfId="2026" xr:uid="{00000000-0005-0000-0000-0000B3070000}"/>
    <cellStyle name="Currency 26 4" xfId="2027" xr:uid="{00000000-0005-0000-0000-0000B4070000}"/>
    <cellStyle name="Currency 26 4 2" xfId="2028" xr:uid="{00000000-0005-0000-0000-0000B5070000}"/>
    <cellStyle name="Currency 26 4 2 2" xfId="2029" xr:uid="{00000000-0005-0000-0000-0000B6070000}"/>
    <cellStyle name="Currency 26 4 2 2 2" xfId="2030" xr:uid="{00000000-0005-0000-0000-0000B7070000}"/>
    <cellStyle name="Currency 26 4 2 3" xfId="2031" xr:uid="{00000000-0005-0000-0000-0000B8070000}"/>
    <cellStyle name="Currency 26 4 3" xfId="2032" xr:uid="{00000000-0005-0000-0000-0000B9070000}"/>
    <cellStyle name="Currency 26 4 3 2" xfId="2033" xr:uid="{00000000-0005-0000-0000-0000BA070000}"/>
    <cellStyle name="Currency 26 4 4" xfId="2034" xr:uid="{00000000-0005-0000-0000-0000BB070000}"/>
    <cellStyle name="Currency 26 5" xfId="2035" xr:uid="{00000000-0005-0000-0000-0000BC070000}"/>
    <cellStyle name="Currency 26 5 2" xfId="2036" xr:uid="{00000000-0005-0000-0000-0000BD070000}"/>
    <cellStyle name="Currency 26 5 2 2" xfId="2037" xr:uid="{00000000-0005-0000-0000-0000BE070000}"/>
    <cellStyle name="Currency 26 5 3" xfId="2038" xr:uid="{00000000-0005-0000-0000-0000BF070000}"/>
    <cellStyle name="Currency 26 6" xfId="2039" xr:uid="{00000000-0005-0000-0000-0000C0070000}"/>
    <cellStyle name="Currency 26 6 2" xfId="2040" xr:uid="{00000000-0005-0000-0000-0000C1070000}"/>
    <cellStyle name="Currency 26 7" xfId="2041" xr:uid="{00000000-0005-0000-0000-0000C2070000}"/>
    <cellStyle name="Currency 27" xfId="2042" xr:uid="{00000000-0005-0000-0000-0000C3070000}"/>
    <cellStyle name="Currency 27 2" xfId="2043" xr:uid="{00000000-0005-0000-0000-0000C4070000}"/>
    <cellStyle name="Currency 27 2 2" xfId="2044" xr:uid="{00000000-0005-0000-0000-0000C5070000}"/>
    <cellStyle name="Currency 27 2 2 2" xfId="2045" xr:uid="{00000000-0005-0000-0000-0000C6070000}"/>
    <cellStyle name="Currency 27 2 2 2 2" xfId="2046" xr:uid="{00000000-0005-0000-0000-0000C7070000}"/>
    <cellStyle name="Currency 27 2 2 2 2 2" xfId="2047" xr:uid="{00000000-0005-0000-0000-0000C8070000}"/>
    <cellStyle name="Currency 27 2 2 2 3" xfId="2048" xr:uid="{00000000-0005-0000-0000-0000C9070000}"/>
    <cellStyle name="Currency 27 2 2 3" xfId="2049" xr:uid="{00000000-0005-0000-0000-0000CA070000}"/>
    <cellStyle name="Currency 27 2 2 3 2" xfId="2050" xr:uid="{00000000-0005-0000-0000-0000CB070000}"/>
    <cellStyle name="Currency 27 2 2 4" xfId="2051" xr:uid="{00000000-0005-0000-0000-0000CC070000}"/>
    <cellStyle name="Currency 27 2 3" xfId="2052" xr:uid="{00000000-0005-0000-0000-0000CD070000}"/>
    <cellStyle name="Currency 27 2 3 2" xfId="2053" xr:uid="{00000000-0005-0000-0000-0000CE070000}"/>
    <cellStyle name="Currency 27 2 3 2 2" xfId="2054" xr:uid="{00000000-0005-0000-0000-0000CF070000}"/>
    <cellStyle name="Currency 27 2 3 3" xfId="2055" xr:uid="{00000000-0005-0000-0000-0000D0070000}"/>
    <cellStyle name="Currency 27 2 4" xfId="2056" xr:uid="{00000000-0005-0000-0000-0000D1070000}"/>
    <cellStyle name="Currency 27 2 4 2" xfId="2057" xr:uid="{00000000-0005-0000-0000-0000D2070000}"/>
    <cellStyle name="Currency 27 2 5" xfId="2058" xr:uid="{00000000-0005-0000-0000-0000D3070000}"/>
    <cellStyle name="Currency 27 3" xfId="2059" xr:uid="{00000000-0005-0000-0000-0000D4070000}"/>
    <cellStyle name="Currency 27 3 2" xfId="2060" xr:uid="{00000000-0005-0000-0000-0000D5070000}"/>
    <cellStyle name="Currency 27 3 2 2" xfId="2061" xr:uid="{00000000-0005-0000-0000-0000D6070000}"/>
    <cellStyle name="Currency 27 3 2 2 2" xfId="2062" xr:uid="{00000000-0005-0000-0000-0000D7070000}"/>
    <cellStyle name="Currency 27 3 2 2 2 2" xfId="2063" xr:uid="{00000000-0005-0000-0000-0000D8070000}"/>
    <cellStyle name="Currency 27 3 2 2 3" xfId="2064" xr:uid="{00000000-0005-0000-0000-0000D9070000}"/>
    <cellStyle name="Currency 27 3 2 3" xfId="2065" xr:uid="{00000000-0005-0000-0000-0000DA070000}"/>
    <cellStyle name="Currency 27 3 2 3 2" xfId="2066" xr:uid="{00000000-0005-0000-0000-0000DB070000}"/>
    <cellStyle name="Currency 27 3 2 4" xfId="2067" xr:uid="{00000000-0005-0000-0000-0000DC070000}"/>
    <cellStyle name="Currency 27 3 3" xfId="2068" xr:uid="{00000000-0005-0000-0000-0000DD070000}"/>
    <cellStyle name="Currency 27 3 3 2" xfId="2069" xr:uid="{00000000-0005-0000-0000-0000DE070000}"/>
    <cellStyle name="Currency 27 3 3 2 2" xfId="2070" xr:uid="{00000000-0005-0000-0000-0000DF070000}"/>
    <cellStyle name="Currency 27 3 3 3" xfId="2071" xr:uid="{00000000-0005-0000-0000-0000E0070000}"/>
    <cellStyle name="Currency 27 3 4" xfId="2072" xr:uid="{00000000-0005-0000-0000-0000E1070000}"/>
    <cellStyle name="Currency 27 3 4 2" xfId="2073" xr:uid="{00000000-0005-0000-0000-0000E2070000}"/>
    <cellStyle name="Currency 27 3 5" xfId="2074" xr:uid="{00000000-0005-0000-0000-0000E3070000}"/>
    <cellStyle name="Currency 27 4" xfId="2075" xr:uid="{00000000-0005-0000-0000-0000E4070000}"/>
    <cellStyle name="Currency 27 4 2" xfId="2076" xr:uid="{00000000-0005-0000-0000-0000E5070000}"/>
    <cellStyle name="Currency 27 4 2 2" xfId="2077" xr:uid="{00000000-0005-0000-0000-0000E6070000}"/>
    <cellStyle name="Currency 27 4 2 2 2" xfId="2078" xr:uid="{00000000-0005-0000-0000-0000E7070000}"/>
    <cellStyle name="Currency 27 4 2 3" xfId="2079" xr:uid="{00000000-0005-0000-0000-0000E8070000}"/>
    <cellStyle name="Currency 27 4 3" xfId="2080" xr:uid="{00000000-0005-0000-0000-0000E9070000}"/>
    <cellStyle name="Currency 27 4 3 2" xfId="2081" xr:uid="{00000000-0005-0000-0000-0000EA070000}"/>
    <cellStyle name="Currency 27 4 4" xfId="2082" xr:uid="{00000000-0005-0000-0000-0000EB070000}"/>
    <cellStyle name="Currency 27 5" xfId="2083" xr:uid="{00000000-0005-0000-0000-0000EC070000}"/>
    <cellStyle name="Currency 27 5 2" xfId="2084" xr:uid="{00000000-0005-0000-0000-0000ED070000}"/>
    <cellStyle name="Currency 27 5 2 2" xfId="2085" xr:uid="{00000000-0005-0000-0000-0000EE070000}"/>
    <cellStyle name="Currency 27 5 3" xfId="2086" xr:uid="{00000000-0005-0000-0000-0000EF070000}"/>
    <cellStyle name="Currency 27 6" xfId="2087" xr:uid="{00000000-0005-0000-0000-0000F0070000}"/>
    <cellStyle name="Currency 27 6 2" xfId="2088" xr:uid="{00000000-0005-0000-0000-0000F1070000}"/>
    <cellStyle name="Currency 27 7" xfId="2089" xr:uid="{00000000-0005-0000-0000-0000F2070000}"/>
    <cellStyle name="Currency 28" xfId="2090" xr:uid="{00000000-0005-0000-0000-0000F3070000}"/>
    <cellStyle name="Currency 28 2" xfId="2091" xr:uid="{00000000-0005-0000-0000-0000F4070000}"/>
    <cellStyle name="Currency 28 2 2" xfId="2092" xr:uid="{00000000-0005-0000-0000-0000F5070000}"/>
    <cellStyle name="Currency 28 2 2 2" xfId="2093" xr:uid="{00000000-0005-0000-0000-0000F6070000}"/>
    <cellStyle name="Currency 28 2 2 2 2" xfId="2094" xr:uid="{00000000-0005-0000-0000-0000F7070000}"/>
    <cellStyle name="Currency 28 2 2 2 2 2" xfId="2095" xr:uid="{00000000-0005-0000-0000-0000F8070000}"/>
    <cellStyle name="Currency 28 2 2 2 3" xfId="2096" xr:uid="{00000000-0005-0000-0000-0000F9070000}"/>
    <cellStyle name="Currency 28 2 2 3" xfId="2097" xr:uid="{00000000-0005-0000-0000-0000FA070000}"/>
    <cellStyle name="Currency 28 2 2 3 2" xfId="2098" xr:uid="{00000000-0005-0000-0000-0000FB070000}"/>
    <cellStyle name="Currency 28 2 2 4" xfId="2099" xr:uid="{00000000-0005-0000-0000-0000FC070000}"/>
    <cellStyle name="Currency 28 2 3" xfId="2100" xr:uid="{00000000-0005-0000-0000-0000FD070000}"/>
    <cellStyle name="Currency 28 2 3 2" xfId="2101" xr:uid="{00000000-0005-0000-0000-0000FE070000}"/>
    <cellStyle name="Currency 28 2 3 2 2" xfId="2102" xr:uid="{00000000-0005-0000-0000-0000FF070000}"/>
    <cellStyle name="Currency 28 2 3 3" xfId="2103" xr:uid="{00000000-0005-0000-0000-000000080000}"/>
    <cellStyle name="Currency 28 2 4" xfId="2104" xr:uid="{00000000-0005-0000-0000-000001080000}"/>
    <cellStyle name="Currency 28 2 4 2" xfId="2105" xr:uid="{00000000-0005-0000-0000-000002080000}"/>
    <cellStyle name="Currency 28 2 5" xfId="2106" xr:uid="{00000000-0005-0000-0000-000003080000}"/>
    <cellStyle name="Currency 28 3" xfId="2107" xr:uid="{00000000-0005-0000-0000-000004080000}"/>
    <cellStyle name="Currency 28 3 2" xfId="2108" xr:uid="{00000000-0005-0000-0000-000005080000}"/>
    <cellStyle name="Currency 28 3 2 2" xfId="2109" xr:uid="{00000000-0005-0000-0000-000006080000}"/>
    <cellStyle name="Currency 28 3 2 2 2" xfId="2110" xr:uid="{00000000-0005-0000-0000-000007080000}"/>
    <cellStyle name="Currency 28 3 2 2 2 2" xfId="2111" xr:uid="{00000000-0005-0000-0000-000008080000}"/>
    <cellStyle name="Currency 28 3 2 2 3" xfId="2112" xr:uid="{00000000-0005-0000-0000-000009080000}"/>
    <cellStyle name="Currency 28 3 2 3" xfId="2113" xr:uid="{00000000-0005-0000-0000-00000A080000}"/>
    <cellStyle name="Currency 28 3 2 3 2" xfId="2114" xr:uid="{00000000-0005-0000-0000-00000B080000}"/>
    <cellStyle name="Currency 28 3 2 4" xfId="2115" xr:uid="{00000000-0005-0000-0000-00000C080000}"/>
    <cellStyle name="Currency 28 3 3" xfId="2116" xr:uid="{00000000-0005-0000-0000-00000D080000}"/>
    <cellStyle name="Currency 28 3 3 2" xfId="2117" xr:uid="{00000000-0005-0000-0000-00000E080000}"/>
    <cellStyle name="Currency 28 3 3 2 2" xfId="2118" xr:uid="{00000000-0005-0000-0000-00000F080000}"/>
    <cellStyle name="Currency 28 3 3 3" xfId="2119" xr:uid="{00000000-0005-0000-0000-000010080000}"/>
    <cellStyle name="Currency 28 3 4" xfId="2120" xr:uid="{00000000-0005-0000-0000-000011080000}"/>
    <cellStyle name="Currency 28 3 4 2" xfId="2121" xr:uid="{00000000-0005-0000-0000-000012080000}"/>
    <cellStyle name="Currency 28 3 5" xfId="2122" xr:uid="{00000000-0005-0000-0000-000013080000}"/>
    <cellStyle name="Currency 28 4" xfId="2123" xr:uid="{00000000-0005-0000-0000-000014080000}"/>
    <cellStyle name="Currency 28 4 2" xfId="2124" xr:uid="{00000000-0005-0000-0000-000015080000}"/>
    <cellStyle name="Currency 28 4 2 2" xfId="2125" xr:uid="{00000000-0005-0000-0000-000016080000}"/>
    <cellStyle name="Currency 28 4 2 2 2" xfId="2126" xr:uid="{00000000-0005-0000-0000-000017080000}"/>
    <cellStyle name="Currency 28 4 2 3" xfId="2127" xr:uid="{00000000-0005-0000-0000-000018080000}"/>
    <cellStyle name="Currency 28 4 3" xfId="2128" xr:uid="{00000000-0005-0000-0000-000019080000}"/>
    <cellStyle name="Currency 28 4 3 2" xfId="2129" xr:uid="{00000000-0005-0000-0000-00001A080000}"/>
    <cellStyle name="Currency 28 4 4" xfId="2130" xr:uid="{00000000-0005-0000-0000-00001B080000}"/>
    <cellStyle name="Currency 28 5" xfId="2131" xr:uid="{00000000-0005-0000-0000-00001C080000}"/>
    <cellStyle name="Currency 28 5 2" xfId="2132" xr:uid="{00000000-0005-0000-0000-00001D080000}"/>
    <cellStyle name="Currency 28 5 2 2" xfId="2133" xr:uid="{00000000-0005-0000-0000-00001E080000}"/>
    <cellStyle name="Currency 28 5 3" xfId="2134" xr:uid="{00000000-0005-0000-0000-00001F080000}"/>
    <cellStyle name="Currency 28 6" xfId="2135" xr:uid="{00000000-0005-0000-0000-000020080000}"/>
    <cellStyle name="Currency 28 6 2" xfId="2136" xr:uid="{00000000-0005-0000-0000-000021080000}"/>
    <cellStyle name="Currency 28 7" xfId="2137" xr:uid="{00000000-0005-0000-0000-000022080000}"/>
    <cellStyle name="Currency 29" xfId="2138" xr:uid="{00000000-0005-0000-0000-000023080000}"/>
    <cellStyle name="Currency 29 2" xfId="2139" xr:uid="{00000000-0005-0000-0000-000024080000}"/>
    <cellStyle name="Currency 29 2 2" xfId="2140" xr:uid="{00000000-0005-0000-0000-000025080000}"/>
    <cellStyle name="Currency 29 2 2 2" xfId="2141" xr:uid="{00000000-0005-0000-0000-000026080000}"/>
    <cellStyle name="Currency 29 2 2 2 2" xfId="2142" xr:uid="{00000000-0005-0000-0000-000027080000}"/>
    <cellStyle name="Currency 29 2 2 2 2 2" xfId="2143" xr:uid="{00000000-0005-0000-0000-000028080000}"/>
    <cellStyle name="Currency 29 2 2 2 3" xfId="2144" xr:uid="{00000000-0005-0000-0000-000029080000}"/>
    <cellStyle name="Currency 29 2 2 3" xfId="2145" xr:uid="{00000000-0005-0000-0000-00002A080000}"/>
    <cellStyle name="Currency 29 2 2 3 2" xfId="2146" xr:uid="{00000000-0005-0000-0000-00002B080000}"/>
    <cellStyle name="Currency 29 2 2 4" xfId="2147" xr:uid="{00000000-0005-0000-0000-00002C080000}"/>
    <cellStyle name="Currency 29 2 3" xfId="2148" xr:uid="{00000000-0005-0000-0000-00002D080000}"/>
    <cellStyle name="Currency 29 2 3 2" xfId="2149" xr:uid="{00000000-0005-0000-0000-00002E080000}"/>
    <cellStyle name="Currency 29 2 3 2 2" xfId="2150" xr:uid="{00000000-0005-0000-0000-00002F080000}"/>
    <cellStyle name="Currency 29 2 3 3" xfId="2151" xr:uid="{00000000-0005-0000-0000-000030080000}"/>
    <cellStyle name="Currency 29 2 4" xfId="2152" xr:uid="{00000000-0005-0000-0000-000031080000}"/>
    <cellStyle name="Currency 29 2 4 2" xfId="2153" xr:uid="{00000000-0005-0000-0000-000032080000}"/>
    <cellStyle name="Currency 29 2 5" xfId="2154" xr:uid="{00000000-0005-0000-0000-000033080000}"/>
    <cellStyle name="Currency 29 3" xfId="2155" xr:uid="{00000000-0005-0000-0000-000034080000}"/>
    <cellStyle name="Currency 29 3 2" xfId="2156" xr:uid="{00000000-0005-0000-0000-000035080000}"/>
    <cellStyle name="Currency 29 3 2 2" xfId="2157" xr:uid="{00000000-0005-0000-0000-000036080000}"/>
    <cellStyle name="Currency 29 3 2 2 2" xfId="2158" xr:uid="{00000000-0005-0000-0000-000037080000}"/>
    <cellStyle name="Currency 29 3 2 2 2 2" xfId="2159" xr:uid="{00000000-0005-0000-0000-000038080000}"/>
    <cellStyle name="Currency 29 3 2 2 3" xfId="2160" xr:uid="{00000000-0005-0000-0000-000039080000}"/>
    <cellStyle name="Currency 29 3 2 3" xfId="2161" xr:uid="{00000000-0005-0000-0000-00003A080000}"/>
    <cellStyle name="Currency 29 3 2 3 2" xfId="2162" xr:uid="{00000000-0005-0000-0000-00003B080000}"/>
    <cellStyle name="Currency 29 3 2 4" xfId="2163" xr:uid="{00000000-0005-0000-0000-00003C080000}"/>
    <cellStyle name="Currency 29 3 3" xfId="2164" xr:uid="{00000000-0005-0000-0000-00003D080000}"/>
    <cellStyle name="Currency 29 3 3 2" xfId="2165" xr:uid="{00000000-0005-0000-0000-00003E080000}"/>
    <cellStyle name="Currency 29 3 3 2 2" xfId="2166" xr:uid="{00000000-0005-0000-0000-00003F080000}"/>
    <cellStyle name="Currency 29 3 3 3" xfId="2167" xr:uid="{00000000-0005-0000-0000-000040080000}"/>
    <cellStyle name="Currency 29 3 4" xfId="2168" xr:uid="{00000000-0005-0000-0000-000041080000}"/>
    <cellStyle name="Currency 29 3 4 2" xfId="2169" xr:uid="{00000000-0005-0000-0000-000042080000}"/>
    <cellStyle name="Currency 29 3 5" xfId="2170" xr:uid="{00000000-0005-0000-0000-000043080000}"/>
    <cellStyle name="Currency 29 4" xfId="2171" xr:uid="{00000000-0005-0000-0000-000044080000}"/>
    <cellStyle name="Currency 29 4 2" xfId="2172" xr:uid="{00000000-0005-0000-0000-000045080000}"/>
    <cellStyle name="Currency 29 4 2 2" xfId="2173" xr:uid="{00000000-0005-0000-0000-000046080000}"/>
    <cellStyle name="Currency 29 4 2 2 2" xfId="2174" xr:uid="{00000000-0005-0000-0000-000047080000}"/>
    <cellStyle name="Currency 29 4 2 3" xfId="2175" xr:uid="{00000000-0005-0000-0000-000048080000}"/>
    <cellStyle name="Currency 29 4 3" xfId="2176" xr:uid="{00000000-0005-0000-0000-000049080000}"/>
    <cellStyle name="Currency 29 4 3 2" xfId="2177" xr:uid="{00000000-0005-0000-0000-00004A080000}"/>
    <cellStyle name="Currency 29 4 4" xfId="2178" xr:uid="{00000000-0005-0000-0000-00004B080000}"/>
    <cellStyle name="Currency 29 5" xfId="2179" xr:uid="{00000000-0005-0000-0000-00004C080000}"/>
    <cellStyle name="Currency 29 5 2" xfId="2180" xr:uid="{00000000-0005-0000-0000-00004D080000}"/>
    <cellStyle name="Currency 29 5 2 2" xfId="2181" xr:uid="{00000000-0005-0000-0000-00004E080000}"/>
    <cellStyle name="Currency 29 5 3" xfId="2182" xr:uid="{00000000-0005-0000-0000-00004F080000}"/>
    <cellStyle name="Currency 29 6" xfId="2183" xr:uid="{00000000-0005-0000-0000-000050080000}"/>
    <cellStyle name="Currency 29 6 2" xfId="2184" xr:uid="{00000000-0005-0000-0000-000051080000}"/>
    <cellStyle name="Currency 29 7" xfId="2185" xr:uid="{00000000-0005-0000-0000-000052080000}"/>
    <cellStyle name="Currency 3" xfId="125" xr:uid="{00000000-0005-0000-0000-000053080000}"/>
    <cellStyle name="Currency 3 2" xfId="2187" xr:uid="{00000000-0005-0000-0000-000054080000}"/>
    <cellStyle name="Currency 3 2 2" xfId="2188" xr:uid="{00000000-0005-0000-0000-000055080000}"/>
    <cellStyle name="Currency 3 2 2 2" xfId="2189" xr:uid="{00000000-0005-0000-0000-000056080000}"/>
    <cellStyle name="Currency 3 2 2 2 2" xfId="2190" xr:uid="{00000000-0005-0000-0000-000057080000}"/>
    <cellStyle name="Currency 3 2 2 3" xfId="2191" xr:uid="{00000000-0005-0000-0000-000058080000}"/>
    <cellStyle name="Currency 3 2 3" xfId="2192" xr:uid="{00000000-0005-0000-0000-000059080000}"/>
    <cellStyle name="Currency 3 2 3 2" xfId="2193" xr:uid="{00000000-0005-0000-0000-00005A080000}"/>
    <cellStyle name="Currency 3 2 4" xfId="2194" xr:uid="{00000000-0005-0000-0000-00005B080000}"/>
    <cellStyle name="Currency 3 2 4 2" xfId="2195" xr:uid="{00000000-0005-0000-0000-00005C080000}"/>
    <cellStyle name="Currency 3 2 5" xfId="2196" xr:uid="{00000000-0005-0000-0000-00005D080000}"/>
    <cellStyle name="Currency 3 2 5 2" xfId="2197" xr:uid="{00000000-0005-0000-0000-00005E080000}"/>
    <cellStyle name="Currency 3 2 6" xfId="2198" xr:uid="{00000000-0005-0000-0000-00005F080000}"/>
    <cellStyle name="Currency 3 3" xfId="2199" xr:uid="{00000000-0005-0000-0000-000060080000}"/>
    <cellStyle name="Currency 3 3 2" xfId="2200" xr:uid="{00000000-0005-0000-0000-000061080000}"/>
    <cellStyle name="Currency 3 4" xfId="2201" xr:uid="{00000000-0005-0000-0000-000062080000}"/>
    <cellStyle name="Currency 3 5" xfId="2202" xr:uid="{00000000-0005-0000-0000-000063080000}"/>
    <cellStyle name="Currency 3 5 2" xfId="2203" xr:uid="{00000000-0005-0000-0000-000064080000}"/>
    <cellStyle name="Currency 3 6" xfId="2204" xr:uid="{00000000-0005-0000-0000-000065080000}"/>
    <cellStyle name="Currency 3 7" xfId="2205" xr:uid="{00000000-0005-0000-0000-000066080000}"/>
    <cellStyle name="Currency 3 8" xfId="2186" xr:uid="{00000000-0005-0000-0000-000067080000}"/>
    <cellStyle name="Currency 3 9" xfId="164" xr:uid="{00000000-0005-0000-0000-000068080000}"/>
    <cellStyle name="Currency 30" xfId="2206" xr:uid="{00000000-0005-0000-0000-000069080000}"/>
    <cellStyle name="Currency 31" xfId="2207" xr:uid="{00000000-0005-0000-0000-00006A080000}"/>
    <cellStyle name="Currency 32" xfId="2208" xr:uid="{00000000-0005-0000-0000-00006B080000}"/>
    <cellStyle name="Currency 33" xfId="2209" xr:uid="{00000000-0005-0000-0000-00006C080000}"/>
    <cellStyle name="Currency 34" xfId="2210" xr:uid="{00000000-0005-0000-0000-00006D080000}"/>
    <cellStyle name="Currency 35" xfId="2211" xr:uid="{00000000-0005-0000-0000-00006E080000}"/>
    <cellStyle name="Currency 36" xfId="2212" xr:uid="{00000000-0005-0000-0000-00006F080000}"/>
    <cellStyle name="Currency 37" xfId="2213" xr:uid="{00000000-0005-0000-0000-000070080000}"/>
    <cellStyle name="Currency 38" xfId="2214" xr:uid="{00000000-0005-0000-0000-000071080000}"/>
    <cellStyle name="Currency 39" xfId="2215" xr:uid="{00000000-0005-0000-0000-000072080000}"/>
    <cellStyle name="Currency 4" xfId="30" xr:uid="{00000000-0005-0000-0000-000073080000}"/>
    <cellStyle name="Currency 4 10" xfId="2217" xr:uid="{00000000-0005-0000-0000-000074080000}"/>
    <cellStyle name="Currency 4 10 2" xfId="2218" xr:uid="{00000000-0005-0000-0000-000075080000}"/>
    <cellStyle name="Currency 4 11" xfId="2216" xr:uid="{00000000-0005-0000-0000-000076080000}"/>
    <cellStyle name="Currency 4 12" xfId="130" xr:uid="{00000000-0005-0000-0000-000077080000}"/>
    <cellStyle name="Currency 4 2" xfId="2219" xr:uid="{00000000-0005-0000-0000-000078080000}"/>
    <cellStyle name="Currency 4 2 2" xfId="2220" xr:uid="{00000000-0005-0000-0000-000079080000}"/>
    <cellStyle name="Currency 4 2 2 2" xfId="2221" xr:uid="{00000000-0005-0000-0000-00007A080000}"/>
    <cellStyle name="Currency 4 2 2 2 2" xfId="2222" xr:uid="{00000000-0005-0000-0000-00007B080000}"/>
    <cellStyle name="Currency 4 2 2 2 2 2" xfId="2223" xr:uid="{00000000-0005-0000-0000-00007C080000}"/>
    <cellStyle name="Currency 4 2 2 2 3" xfId="2224" xr:uid="{00000000-0005-0000-0000-00007D080000}"/>
    <cellStyle name="Currency 4 2 2 3" xfId="2225" xr:uid="{00000000-0005-0000-0000-00007E080000}"/>
    <cellStyle name="Currency 4 2 2 3 2" xfId="2226" xr:uid="{00000000-0005-0000-0000-00007F080000}"/>
    <cellStyle name="Currency 4 2 2 4" xfId="2227" xr:uid="{00000000-0005-0000-0000-000080080000}"/>
    <cellStyle name="Currency 4 2 3" xfId="2228" xr:uid="{00000000-0005-0000-0000-000081080000}"/>
    <cellStyle name="Currency 4 2 3 2" xfId="2229" xr:uid="{00000000-0005-0000-0000-000082080000}"/>
    <cellStyle name="Currency 4 2 3 2 2" xfId="2230" xr:uid="{00000000-0005-0000-0000-000083080000}"/>
    <cellStyle name="Currency 4 2 3 3" xfId="2231" xr:uid="{00000000-0005-0000-0000-000084080000}"/>
    <cellStyle name="Currency 4 2 4" xfId="2232" xr:uid="{00000000-0005-0000-0000-000085080000}"/>
    <cellStyle name="Currency 4 2 4 2" xfId="2233" xr:uid="{00000000-0005-0000-0000-000086080000}"/>
    <cellStyle name="Currency 4 2 5" xfId="2234" xr:uid="{00000000-0005-0000-0000-000087080000}"/>
    <cellStyle name="Currency 4 3" xfId="2235" xr:uid="{00000000-0005-0000-0000-000088080000}"/>
    <cellStyle name="Currency 4 3 2" xfId="2236" xr:uid="{00000000-0005-0000-0000-000089080000}"/>
    <cellStyle name="Currency 4 3 2 2" xfId="2237" xr:uid="{00000000-0005-0000-0000-00008A080000}"/>
    <cellStyle name="Currency 4 3 2 2 2" xfId="2238" xr:uid="{00000000-0005-0000-0000-00008B080000}"/>
    <cellStyle name="Currency 4 3 2 2 2 2" xfId="2239" xr:uid="{00000000-0005-0000-0000-00008C080000}"/>
    <cellStyle name="Currency 4 3 2 2 3" xfId="2240" xr:uid="{00000000-0005-0000-0000-00008D080000}"/>
    <cellStyle name="Currency 4 3 2 3" xfId="2241" xr:uid="{00000000-0005-0000-0000-00008E080000}"/>
    <cellStyle name="Currency 4 3 2 3 2" xfId="2242" xr:uid="{00000000-0005-0000-0000-00008F080000}"/>
    <cellStyle name="Currency 4 3 2 4" xfId="2243" xr:uid="{00000000-0005-0000-0000-000090080000}"/>
    <cellStyle name="Currency 4 3 3" xfId="2244" xr:uid="{00000000-0005-0000-0000-000091080000}"/>
    <cellStyle name="Currency 4 3 3 2" xfId="2245" xr:uid="{00000000-0005-0000-0000-000092080000}"/>
    <cellStyle name="Currency 4 3 3 2 2" xfId="2246" xr:uid="{00000000-0005-0000-0000-000093080000}"/>
    <cellStyle name="Currency 4 3 3 3" xfId="2247" xr:uid="{00000000-0005-0000-0000-000094080000}"/>
    <cellStyle name="Currency 4 3 4" xfId="2248" xr:uid="{00000000-0005-0000-0000-000095080000}"/>
    <cellStyle name="Currency 4 3 4 2" xfId="2249" xr:uid="{00000000-0005-0000-0000-000096080000}"/>
    <cellStyle name="Currency 4 3 5" xfId="2250" xr:uid="{00000000-0005-0000-0000-000097080000}"/>
    <cellStyle name="Currency 4 4" xfId="2251" xr:uid="{00000000-0005-0000-0000-000098080000}"/>
    <cellStyle name="Currency 4 4 2" xfId="2252" xr:uid="{00000000-0005-0000-0000-000099080000}"/>
    <cellStyle name="Currency 4 4 2 2" xfId="2253" xr:uid="{00000000-0005-0000-0000-00009A080000}"/>
    <cellStyle name="Currency 4 4 2 2 2" xfId="2254" xr:uid="{00000000-0005-0000-0000-00009B080000}"/>
    <cellStyle name="Currency 4 4 2 3" xfId="2255" xr:uid="{00000000-0005-0000-0000-00009C080000}"/>
    <cellStyle name="Currency 4 4 3" xfId="2256" xr:uid="{00000000-0005-0000-0000-00009D080000}"/>
    <cellStyle name="Currency 4 4 3 2" xfId="2257" xr:uid="{00000000-0005-0000-0000-00009E080000}"/>
    <cellStyle name="Currency 4 4 4" xfId="2258" xr:uid="{00000000-0005-0000-0000-00009F080000}"/>
    <cellStyle name="Currency 4 5" xfId="2259" xr:uid="{00000000-0005-0000-0000-0000A0080000}"/>
    <cellStyle name="Currency 4 5 2" xfId="2260" xr:uid="{00000000-0005-0000-0000-0000A1080000}"/>
    <cellStyle name="Currency 4 5 2 2" xfId="2261" xr:uid="{00000000-0005-0000-0000-0000A2080000}"/>
    <cellStyle name="Currency 4 5 2 2 2" xfId="2262" xr:uid="{00000000-0005-0000-0000-0000A3080000}"/>
    <cellStyle name="Currency 4 5 2 3" xfId="2263" xr:uid="{00000000-0005-0000-0000-0000A4080000}"/>
    <cellStyle name="Currency 4 5 3" xfId="2264" xr:uid="{00000000-0005-0000-0000-0000A5080000}"/>
    <cellStyle name="Currency 4 5 3 2" xfId="2265" xr:uid="{00000000-0005-0000-0000-0000A6080000}"/>
    <cellStyle name="Currency 4 5 4" xfId="2266" xr:uid="{00000000-0005-0000-0000-0000A7080000}"/>
    <cellStyle name="Currency 4 6" xfId="2267" xr:uid="{00000000-0005-0000-0000-0000A8080000}"/>
    <cellStyle name="Currency 4 6 2" xfId="2268" xr:uid="{00000000-0005-0000-0000-0000A9080000}"/>
    <cellStyle name="Currency 4 6 2 2" xfId="2269" xr:uid="{00000000-0005-0000-0000-0000AA080000}"/>
    <cellStyle name="Currency 4 6 2 2 2" xfId="2270" xr:uid="{00000000-0005-0000-0000-0000AB080000}"/>
    <cellStyle name="Currency 4 6 2 3" xfId="2271" xr:uid="{00000000-0005-0000-0000-0000AC080000}"/>
    <cellStyle name="Currency 4 6 3" xfId="2272" xr:uid="{00000000-0005-0000-0000-0000AD080000}"/>
    <cellStyle name="Currency 4 6 3 2" xfId="2273" xr:uid="{00000000-0005-0000-0000-0000AE080000}"/>
    <cellStyle name="Currency 4 6 4" xfId="2274" xr:uid="{00000000-0005-0000-0000-0000AF080000}"/>
    <cellStyle name="Currency 4 7" xfId="2275" xr:uid="{00000000-0005-0000-0000-0000B0080000}"/>
    <cellStyle name="Currency 4 7 2" xfId="2276" xr:uid="{00000000-0005-0000-0000-0000B1080000}"/>
    <cellStyle name="Currency 4 7 2 2" xfId="2277" xr:uid="{00000000-0005-0000-0000-0000B2080000}"/>
    <cellStyle name="Currency 4 7 3" xfId="2278" xr:uid="{00000000-0005-0000-0000-0000B3080000}"/>
    <cellStyle name="Currency 4 8" xfId="2279" xr:uid="{00000000-0005-0000-0000-0000B4080000}"/>
    <cellStyle name="Currency 4 8 2" xfId="2280" xr:uid="{00000000-0005-0000-0000-0000B5080000}"/>
    <cellStyle name="Currency 4 9" xfId="2281" xr:uid="{00000000-0005-0000-0000-0000B6080000}"/>
    <cellStyle name="Currency 40" xfId="2282" xr:uid="{00000000-0005-0000-0000-0000B7080000}"/>
    <cellStyle name="Currency 41" xfId="2283" xr:uid="{00000000-0005-0000-0000-0000B8080000}"/>
    <cellStyle name="Currency 42" xfId="2284" xr:uid="{00000000-0005-0000-0000-0000B9080000}"/>
    <cellStyle name="Currency 43" xfId="2285" xr:uid="{00000000-0005-0000-0000-0000BA080000}"/>
    <cellStyle name="Currency 44" xfId="2286" xr:uid="{00000000-0005-0000-0000-0000BB080000}"/>
    <cellStyle name="Currency 45" xfId="2287" xr:uid="{00000000-0005-0000-0000-0000BC080000}"/>
    <cellStyle name="Currency 46" xfId="2288" xr:uid="{00000000-0005-0000-0000-0000BD080000}"/>
    <cellStyle name="Currency 47" xfId="2289" xr:uid="{00000000-0005-0000-0000-0000BE080000}"/>
    <cellStyle name="Currency 5" xfId="2290" xr:uid="{00000000-0005-0000-0000-0000BF080000}"/>
    <cellStyle name="Currency 5 2" xfId="2291" xr:uid="{00000000-0005-0000-0000-0000C0080000}"/>
    <cellStyle name="Currency 5 2 2" xfId="2292" xr:uid="{00000000-0005-0000-0000-0000C1080000}"/>
    <cellStyle name="Currency 5 2 2 2" xfId="2293" xr:uid="{00000000-0005-0000-0000-0000C2080000}"/>
    <cellStyle name="Currency 5 2 2 2 2" xfId="2294" xr:uid="{00000000-0005-0000-0000-0000C3080000}"/>
    <cellStyle name="Currency 5 2 2 2 2 2" xfId="2295" xr:uid="{00000000-0005-0000-0000-0000C4080000}"/>
    <cellStyle name="Currency 5 2 2 2 3" xfId="2296" xr:uid="{00000000-0005-0000-0000-0000C5080000}"/>
    <cellStyle name="Currency 5 2 2 3" xfId="2297" xr:uid="{00000000-0005-0000-0000-0000C6080000}"/>
    <cellStyle name="Currency 5 2 2 3 2" xfId="2298" xr:uid="{00000000-0005-0000-0000-0000C7080000}"/>
    <cellStyle name="Currency 5 2 2 4" xfId="2299" xr:uid="{00000000-0005-0000-0000-0000C8080000}"/>
    <cellStyle name="Currency 5 2 3" xfId="2300" xr:uid="{00000000-0005-0000-0000-0000C9080000}"/>
    <cellStyle name="Currency 5 2 3 2" xfId="2301" xr:uid="{00000000-0005-0000-0000-0000CA080000}"/>
    <cellStyle name="Currency 5 2 3 2 2" xfId="2302" xr:uid="{00000000-0005-0000-0000-0000CB080000}"/>
    <cellStyle name="Currency 5 2 3 3" xfId="2303" xr:uid="{00000000-0005-0000-0000-0000CC080000}"/>
    <cellStyle name="Currency 5 2 4" xfId="2304" xr:uid="{00000000-0005-0000-0000-0000CD080000}"/>
    <cellStyle name="Currency 5 2 4 2" xfId="2305" xr:uid="{00000000-0005-0000-0000-0000CE080000}"/>
    <cellStyle name="Currency 5 2 5" xfId="2306" xr:uid="{00000000-0005-0000-0000-0000CF080000}"/>
    <cellStyle name="Currency 5 3" xfId="2307" xr:uid="{00000000-0005-0000-0000-0000D0080000}"/>
    <cellStyle name="Currency 5 3 2" xfId="2308" xr:uid="{00000000-0005-0000-0000-0000D1080000}"/>
    <cellStyle name="Currency 5 3 2 2" xfId="2309" xr:uid="{00000000-0005-0000-0000-0000D2080000}"/>
    <cellStyle name="Currency 5 3 2 2 2" xfId="2310" xr:uid="{00000000-0005-0000-0000-0000D3080000}"/>
    <cellStyle name="Currency 5 3 2 2 2 2" xfId="2311" xr:uid="{00000000-0005-0000-0000-0000D4080000}"/>
    <cellStyle name="Currency 5 3 2 2 3" xfId="2312" xr:uid="{00000000-0005-0000-0000-0000D5080000}"/>
    <cellStyle name="Currency 5 3 2 3" xfId="2313" xr:uid="{00000000-0005-0000-0000-0000D6080000}"/>
    <cellStyle name="Currency 5 3 2 3 2" xfId="2314" xr:uid="{00000000-0005-0000-0000-0000D7080000}"/>
    <cellStyle name="Currency 5 3 2 4" xfId="2315" xr:uid="{00000000-0005-0000-0000-0000D8080000}"/>
    <cellStyle name="Currency 5 3 3" xfId="2316" xr:uid="{00000000-0005-0000-0000-0000D9080000}"/>
    <cellStyle name="Currency 5 3 3 2" xfId="2317" xr:uid="{00000000-0005-0000-0000-0000DA080000}"/>
    <cellStyle name="Currency 5 3 3 2 2" xfId="2318" xr:uid="{00000000-0005-0000-0000-0000DB080000}"/>
    <cellStyle name="Currency 5 3 3 3" xfId="2319" xr:uid="{00000000-0005-0000-0000-0000DC080000}"/>
    <cellStyle name="Currency 5 3 4" xfId="2320" xr:uid="{00000000-0005-0000-0000-0000DD080000}"/>
    <cellStyle name="Currency 5 3 4 2" xfId="2321" xr:uid="{00000000-0005-0000-0000-0000DE080000}"/>
    <cellStyle name="Currency 5 3 5" xfId="2322" xr:uid="{00000000-0005-0000-0000-0000DF080000}"/>
    <cellStyle name="Currency 5 4" xfId="2323" xr:uid="{00000000-0005-0000-0000-0000E0080000}"/>
    <cellStyle name="Currency 5 4 2" xfId="2324" xr:uid="{00000000-0005-0000-0000-0000E1080000}"/>
    <cellStyle name="Currency 5 4 2 2" xfId="2325" xr:uid="{00000000-0005-0000-0000-0000E2080000}"/>
    <cellStyle name="Currency 5 4 2 2 2" xfId="2326" xr:uid="{00000000-0005-0000-0000-0000E3080000}"/>
    <cellStyle name="Currency 5 4 2 3" xfId="2327" xr:uid="{00000000-0005-0000-0000-0000E4080000}"/>
    <cellStyle name="Currency 5 4 3" xfId="2328" xr:uid="{00000000-0005-0000-0000-0000E5080000}"/>
    <cellStyle name="Currency 5 4 3 2" xfId="2329" xr:uid="{00000000-0005-0000-0000-0000E6080000}"/>
    <cellStyle name="Currency 5 4 4" xfId="2330" xr:uid="{00000000-0005-0000-0000-0000E7080000}"/>
    <cellStyle name="Currency 5 5" xfId="2331" xr:uid="{00000000-0005-0000-0000-0000E8080000}"/>
    <cellStyle name="Currency 5 5 2" xfId="2332" xr:uid="{00000000-0005-0000-0000-0000E9080000}"/>
    <cellStyle name="Currency 5 5 2 2" xfId="2333" xr:uid="{00000000-0005-0000-0000-0000EA080000}"/>
    <cellStyle name="Currency 5 5 3" xfId="2334" xr:uid="{00000000-0005-0000-0000-0000EB080000}"/>
    <cellStyle name="Currency 5 6" xfId="2335" xr:uid="{00000000-0005-0000-0000-0000EC080000}"/>
    <cellStyle name="Currency 5 6 2" xfId="2336" xr:uid="{00000000-0005-0000-0000-0000ED080000}"/>
    <cellStyle name="Currency 5 7" xfId="2337" xr:uid="{00000000-0005-0000-0000-0000EE080000}"/>
    <cellStyle name="Currency 6" xfId="2338" xr:uid="{00000000-0005-0000-0000-0000EF080000}"/>
    <cellStyle name="Currency 6 2" xfId="2339" xr:uid="{00000000-0005-0000-0000-0000F0080000}"/>
    <cellStyle name="Currency 6 2 2" xfId="2340" xr:uid="{00000000-0005-0000-0000-0000F1080000}"/>
    <cellStyle name="Currency 6 2 2 2" xfId="2341" xr:uid="{00000000-0005-0000-0000-0000F2080000}"/>
    <cellStyle name="Currency 6 2 2 2 2" xfId="2342" xr:uid="{00000000-0005-0000-0000-0000F3080000}"/>
    <cellStyle name="Currency 6 2 2 2 2 2" xfId="2343" xr:uid="{00000000-0005-0000-0000-0000F4080000}"/>
    <cellStyle name="Currency 6 2 2 2 3" xfId="2344" xr:uid="{00000000-0005-0000-0000-0000F5080000}"/>
    <cellStyle name="Currency 6 2 2 3" xfId="2345" xr:uid="{00000000-0005-0000-0000-0000F6080000}"/>
    <cellStyle name="Currency 6 2 2 3 2" xfId="2346" xr:uid="{00000000-0005-0000-0000-0000F7080000}"/>
    <cellStyle name="Currency 6 2 2 4" xfId="2347" xr:uid="{00000000-0005-0000-0000-0000F8080000}"/>
    <cellStyle name="Currency 6 2 3" xfId="2348" xr:uid="{00000000-0005-0000-0000-0000F9080000}"/>
    <cellStyle name="Currency 6 2 3 2" xfId="2349" xr:uid="{00000000-0005-0000-0000-0000FA080000}"/>
    <cellStyle name="Currency 6 2 3 2 2" xfId="2350" xr:uid="{00000000-0005-0000-0000-0000FB080000}"/>
    <cellStyle name="Currency 6 2 3 3" xfId="2351" xr:uid="{00000000-0005-0000-0000-0000FC080000}"/>
    <cellStyle name="Currency 6 2 4" xfId="2352" xr:uid="{00000000-0005-0000-0000-0000FD080000}"/>
    <cellStyle name="Currency 6 2 4 2" xfId="2353" xr:uid="{00000000-0005-0000-0000-0000FE080000}"/>
    <cellStyle name="Currency 6 2 5" xfId="2354" xr:uid="{00000000-0005-0000-0000-0000FF080000}"/>
    <cellStyle name="Currency 6 3" xfId="2355" xr:uid="{00000000-0005-0000-0000-000000090000}"/>
    <cellStyle name="Currency 6 3 2" xfId="2356" xr:uid="{00000000-0005-0000-0000-000001090000}"/>
    <cellStyle name="Currency 6 3 2 2" xfId="2357" xr:uid="{00000000-0005-0000-0000-000002090000}"/>
    <cellStyle name="Currency 6 3 2 2 2" xfId="2358" xr:uid="{00000000-0005-0000-0000-000003090000}"/>
    <cellStyle name="Currency 6 3 2 2 2 2" xfId="2359" xr:uid="{00000000-0005-0000-0000-000004090000}"/>
    <cellStyle name="Currency 6 3 2 2 3" xfId="2360" xr:uid="{00000000-0005-0000-0000-000005090000}"/>
    <cellStyle name="Currency 6 3 2 3" xfId="2361" xr:uid="{00000000-0005-0000-0000-000006090000}"/>
    <cellStyle name="Currency 6 3 2 3 2" xfId="2362" xr:uid="{00000000-0005-0000-0000-000007090000}"/>
    <cellStyle name="Currency 6 3 2 4" xfId="2363" xr:uid="{00000000-0005-0000-0000-000008090000}"/>
    <cellStyle name="Currency 6 3 3" xfId="2364" xr:uid="{00000000-0005-0000-0000-000009090000}"/>
    <cellStyle name="Currency 6 3 3 2" xfId="2365" xr:uid="{00000000-0005-0000-0000-00000A090000}"/>
    <cellStyle name="Currency 6 3 3 2 2" xfId="2366" xr:uid="{00000000-0005-0000-0000-00000B090000}"/>
    <cellStyle name="Currency 6 3 3 3" xfId="2367" xr:uid="{00000000-0005-0000-0000-00000C090000}"/>
    <cellStyle name="Currency 6 3 4" xfId="2368" xr:uid="{00000000-0005-0000-0000-00000D090000}"/>
    <cellStyle name="Currency 6 3 4 2" xfId="2369" xr:uid="{00000000-0005-0000-0000-00000E090000}"/>
    <cellStyle name="Currency 6 3 5" xfId="2370" xr:uid="{00000000-0005-0000-0000-00000F090000}"/>
    <cellStyle name="Currency 6 4" xfId="2371" xr:uid="{00000000-0005-0000-0000-000010090000}"/>
    <cellStyle name="Currency 6 4 2" xfId="2372" xr:uid="{00000000-0005-0000-0000-000011090000}"/>
    <cellStyle name="Currency 6 4 2 2" xfId="2373" xr:uid="{00000000-0005-0000-0000-000012090000}"/>
    <cellStyle name="Currency 6 4 2 2 2" xfId="2374" xr:uid="{00000000-0005-0000-0000-000013090000}"/>
    <cellStyle name="Currency 6 4 2 3" xfId="2375" xr:uid="{00000000-0005-0000-0000-000014090000}"/>
    <cellStyle name="Currency 6 4 3" xfId="2376" xr:uid="{00000000-0005-0000-0000-000015090000}"/>
    <cellStyle name="Currency 6 4 3 2" xfId="2377" xr:uid="{00000000-0005-0000-0000-000016090000}"/>
    <cellStyle name="Currency 6 4 4" xfId="2378" xr:uid="{00000000-0005-0000-0000-000017090000}"/>
    <cellStyle name="Currency 6 5" xfId="2379" xr:uid="{00000000-0005-0000-0000-000018090000}"/>
    <cellStyle name="Currency 6 5 2" xfId="2380" xr:uid="{00000000-0005-0000-0000-000019090000}"/>
    <cellStyle name="Currency 6 5 2 2" xfId="2381" xr:uid="{00000000-0005-0000-0000-00001A090000}"/>
    <cellStyle name="Currency 6 5 3" xfId="2382" xr:uid="{00000000-0005-0000-0000-00001B090000}"/>
    <cellStyle name="Currency 6 6" xfId="2383" xr:uid="{00000000-0005-0000-0000-00001C090000}"/>
    <cellStyle name="Currency 6 6 2" xfId="2384" xr:uid="{00000000-0005-0000-0000-00001D090000}"/>
    <cellStyle name="Currency 6 7" xfId="2385" xr:uid="{00000000-0005-0000-0000-00001E090000}"/>
    <cellStyle name="Currency 7" xfId="2386" xr:uid="{00000000-0005-0000-0000-00001F090000}"/>
    <cellStyle name="Currency 7 2" xfId="2387" xr:uid="{00000000-0005-0000-0000-000020090000}"/>
    <cellStyle name="Currency 7 2 2" xfId="2388" xr:uid="{00000000-0005-0000-0000-000021090000}"/>
    <cellStyle name="Currency 7 3" xfId="2389" xr:uid="{00000000-0005-0000-0000-000022090000}"/>
    <cellStyle name="Currency 8" xfId="2390" xr:uid="{00000000-0005-0000-0000-000023090000}"/>
    <cellStyle name="Currency 8 2" xfId="2391" xr:uid="{00000000-0005-0000-0000-000024090000}"/>
    <cellStyle name="Currency 8 2 2" xfId="2392" xr:uid="{00000000-0005-0000-0000-000025090000}"/>
    <cellStyle name="Currency 8 2 2 2" xfId="2393" xr:uid="{00000000-0005-0000-0000-000026090000}"/>
    <cellStyle name="Currency 8 2 2 2 2" xfId="2394" xr:uid="{00000000-0005-0000-0000-000027090000}"/>
    <cellStyle name="Currency 8 2 2 2 2 2" xfId="2395" xr:uid="{00000000-0005-0000-0000-000028090000}"/>
    <cellStyle name="Currency 8 2 2 2 3" xfId="2396" xr:uid="{00000000-0005-0000-0000-000029090000}"/>
    <cellStyle name="Currency 8 2 2 3" xfId="2397" xr:uid="{00000000-0005-0000-0000-00002A090000}"/>
    <cellStyle name="Currency 8 2 2 3 2" xfId="2398" xr:uid="{00000000-0005-0000-0000-00002B090000}"/>
    <cellStyle name="Currency 8 2 2 4" xfId="2399" xr:uid="{00000000-0005-0000-0000-00002C090000}"/>
    <cellStyle name="Currency 8 2 3" xfId="2400" xr:uid="{00000000-0005-0000-0000-00002D090000}"/>
    <cellStyle name="Currency 8 2 3 2" xfId="2401" xr:uid="{00000000-0005-0000-0000-00002E090000}"/>
    <cellStyle name="Currency 8 2 3 2 2" xfId="2402" xr:uid="{00000000-0005-0000-0000-00002F090000}"/>
    <cellStyle name="Currency 8 2 3 3" xfId="2403" xr:uid="{00000000-0005-0000-0000-000030090000}"/>
    <cellStyle name="Currency 8 2 4" xfId="2404" xr:uid="{00000000-0005-0000-0000-000031090000}"/>
    <cellStyle name="Currency 8 2 4 2" xfId="2405" xr:uid="{00000000-0005-0000-0000-000032090000}"/>
    <cellStyle name="Currency 8 2 5" xfId="2406" xr:uid="{00000000-0005-0000-0000-000033090000}"/>
    <cellStyle name="Currency 8 3" xfId="2407" xr:uid="{00000000-0005-0000-0000-000034090000}"/>
    <cellStyle name="Currency 8 3 2" xfId="2408" xr:uid="{00000000-0005-0000-0000-000035090000}"/>
    <cellStyle name="Currency 8 3 2 2" xfId="2409" xr:uid="{00000000-0005-0000-0000-000036090000}"/>
    <cellStyle name="Currency 8 3 2 2 2" xfId="2410" xr:uid="{00000000-0005-0000-0000-000037090000}"/>
    <cellStyle name="Currency 8 3 2 2 2 2" xfId="2411" xr:uid="{00000000-0005-0000-0000-000038090000}"/>
    <cellStyle name="Currency 8 3 2 2 3" xfId="2412" xr:uid="{00000000-0005-0000-0000-000039090000}"/>
    <cellStyle name="Currency 8 3 2 3" xfId="2413" xr:uid="{00000000-0005-0000-0000-00003A090000}"/>
    <cellStyle name="Currency 8 3 2 3 2" xfId="2414" xr:uid="{00000000-0005-0000-0000-00003B090000}"/>
    <cellStyle name="Currency 8 3 2 4" xfId="2415" xr:uid="{00000000-0005-0000-0000-00003C090000}"/>
    <cellStyle name="Currency 8 3 3" xfId="2416" xr:uid="{00000000-0005-0000-0000-00003D090000}"/>
    <cellStyle name="Currency 8 3 3 2" xfId="2417" xr:uid="{00000000-0005-0000-0000-00003E090000}"/>
    <cellStyle name="Currency 8 3 3 2 2" xfId="2418" xr:uid="{00000000-0005-0000-0000-00003F090000}"/>
    <cellStyle name="Currency 8 3 3 3" xfId="2419" xr:uid="{00000000-0005-0000-0000-000040090000}"/>
    <cellStyle name="Currency 8 3 4" xfId="2420" xr:uid="{00000000-0005-0000-0000-000041090000}"/>
    <cellStyle name="Currency 8 3 4 2" xfId="2421" xr:uid="{00000000-0005-0000-0000-000042090000}"/>
    <cellStyle name="Currency 8 3 5" xfId="2422" xr:uid="{00000000-0005-0000-0000-000043090000}"/>
    <cellStyle name="Currency 8 4" xfId="2423" xr:uid="{00000000-0005-0000-0000-000044090000}"/>
    <cellStyle name="Currency 8 4 2" xfId="2424" xr:uid="{00000000-0005-0000-0000-000045090000}"/>
    <cellStyle name="Currency 8 4 2 2" xfId="2425" xr:uid="{00000000-0005-0000-0000-000046090000}"/>
    <cellStyle name="Currency 8 4 2 2 2" xfId="2426" xr:uid="{00000000-0005-0000-0000-000047090000}"/>
    <cellStyle name="Currency 8 4 2 3" xfId="2427" xr:uid="{00000000-0005-0000-0000-000048090000}"/>
    <cellStyle name="Currency 8 4 3" xfId="2428" xr:uid="{00000000-0005-0000-0000-000049090000}"/>
    <cellStyle name="Currency 8 4 3 2" xfId="2429" xr:uid="{00000000-0005-0000-0000-00004A090000}"/>
    <cellStyle name="Currency 8 4 4" xfId="2430" xr:uid="{00000000-0005-0000-0000-00004B090000}"/>
    <cellStyle name="Currency 8 5" xfId="2431" xr:uid="{00000000-0005-0000-0000-00004C090000}"/>
    <cellStyle name="Currency 8 5 2" xfId="2432" xr:uid="{00000000-0005-0000-0000-00004D090000}"/>
    <cellStyle name="Currency 8 5 2 2" xfId="2433" xr:uid="{00000000-0005-0000-0000-00004E090000}"/>
    <cellStyle name="Currency 8 5 3" xfId="2434" xr:uid="{00000000-0005-0000-0000-00004F090000}"/>
    <cellStyle name="Currency 8 6" xfId="2435" xr:uid="{00000000-0005-0000-0000-000050090000}"/>
    <cellStyle name="Currency 8 6 2" xfId="2436" xr:uid="{00000000-0005-0000-0000-000051090000}"/>
    <cellStyle name="Currency 8 7" xfId="2437" xr:uid="{00000000-0005-0000-0000-000052090000}"/>
    <cellStyle name="Currency 8 7 2" xfId="2438" xr:uid="{00000000-0005-0000-0000-000053090000}"/>
    <cellStyle name="Currency 8 8" xfId="2439" xr:uid="{00000000-0005-0000-0000-000054090000}"/>
    <cellStyle name="Currency 9" xfId="2440" xr:uid="{00000000-0005-0000-0000-000055090000}"/>
    <cellStyle name="Currency 9 2" xfId="2441" xr:uid="{00000000-0005-0000-0000-000056090000}"/>
    <cellStyle name="Currency 9 2 2" xfId="2442" xr:uid="{00000000-0005-0000-0000-000057090000}"/>
    <cellStyle name="Currency 9 2 2 2" xfId="2443" xr:uid="{00000000-0005-0000-0000-000058090000}"/>
    <cellStyle name="Currency 9 2 2 2 2" xfId="2444" xr:uid="{00000000-0005-0000-0000-000059090000}"/>
    <cellStyle name="Currency 9 2 2 2 2 2" xfId="2445" xr:uid="{00000000-0005-0000-0000-00005A090000}"/>
    <cellStyle name="Currency 9 2 2 2 3" xfId="2446" xr:uid="{00000000-0005-0000-0000-00005B090000}"/>
    <cellStyle name="Currency 9 2 2 3" xfId="2447" xr:uid="{00000000-0005-0000-0000-00005C090000}"/>
    <cellStyle name="Currency 9 2 2 3 2" xfId="2448" xr:uid="{00000000-0005-0000-0000-00005D090000}"/>
    <cellStyle name="Currency 9 2 2 4" xfId="2449" xr:uid="{00000000-0005-0000-0000-00005E090000}"/>
    <cellStyle name="Currency 9 2 3" xfId="2450" xr:uid="{00000000-0005-0000-0000-00005F090000}"/>
    <cellStyle name="Currency 9 2 3 2" xfId="2451" xr:uid="{00000000-0005-0000-0000-000060090000}"/>
    <cellStyle name="Currency 9 2 3 2 2" xfId="2452" xr:uid="{00000000-0005-0000-0000-000061090000}"/>
    <cellStyle name="Currency 9 2 3 3" xfId="2453" xr:uid="{00000000-0005-0000-0000-000062090000}"/>
    <cellStyle name="Currency 9 2 4" xfId="2454" xr:uid="{00000000-0005-0000-0000-000063090000}"/>
    <cellStyle name="Currency 9 2 4 2" xfId="2455" xr:uid="{00000000-0005-0000-0000-000064090000}"/>
    <cellStyle name="Currency 9 2 5" xfId="2456" xr:uid="{00000000-0005-0000-0000-000065090000}"/>
    <cellStyle name="Currency 9 3" xfId="2457" xr:uid="{00000000-0005-0000-0000-000066090000}"/>
    <cellStyle name="Currency 9 3 2" xfId="2458" xr:uid="{00000000-0005-0000-0000-000067090000}"/>
    <cellStyle name="Currency 9 3 2 2" xfId="2459" xr:uid="{00000000-0005-0000-0000-000068090000}"/>
    <cellStyle name="Currency 9 3 2 2 2" xfId="2460" xr:uid="{00000000-0005-0000-0000-000069090000}"/>
    <cellStyle name="Currency 9 3 2 2 2 2" xfId="2461" xr:uid="{00000000-0005-0000-0000-00006A090000}"/>
    <cellStyle name="Currency 9 3 2 2 3" xfId="2462" xr:uid="{00000000-0005-0000-0000-00006B090000}"/>
    <cellStyle name="Currency 9 3 2 3" xfId="2463" xr:uid="{00000000-0005-0000-0000-00006C090000}"/>
    <cellStyle name="Currency 9 3 2 3 2" xfId="2464" xr:uid="{00000000-0005-0000-0000-00006D090000}"/>
    <cellStyle name="Currency 9 3 2 4" xfId="2465" xr:uid="{00000000-0005-0000-0000-00006E090000}"/>
    <cellStyle name="Currency 9 3 3" xfId="2466" xr:uid="{00000000-0005-0000-0000-00006F090000}"/>
    <cellStyle name="Currency 9 3 3 2" xfId="2467" xr:uid="{00000000-0005-0000-0000-000070090000}"/>
    <cellStyle name="Currency 9 3 3 2 2" xfId="2468" xr:uid="{00000000-0005-0000-0000-000071090000}"/>
    <cellStyle name="Currency 9 3 3 3" xfId="2469" xr:uid="{00000000-0005-0000-0000-000072090000}"/>
    <cellStyle name="Currency 9 3 4" xfId="2470" xr:uid="{00000000-0005-0000-0000-000073090000}"/>
    <cellStyle name="Currency 9 3 4 2" xfId="2471" xr:uid="{00000000-0005-0000-0000-000074090000}"/>
    <cellStyle name="Currency 9 3 5" xfId="2472" xr:uid="{00000000-0005-0000-0000-000075090000}"/>
    <cellStyle name="Currency 9 4" xfId="2473" xr:uid="{00000000-0005-0000-0000-000076090000}"/>
    <cellStyle name="Currency 9 4 2" xfId="2474" xr:uid="{00000000-0005-0000-0000-000077090000}"/>
    <cellStyle name="Currency 9 4 2 2" xfId="2475" xr:uid="{00000000-0005-0000-0000-000078090000}"/>
    <cellStyle name="Currency 9 4 2 2 2" xfId="2476" xr:uid="{00000000-0005-0000-0000-000079090000}"/>
    <cellStyle name="Currency 9 4 2 3" xfId="2477" xr:uid="{00000000-0005-0000-0000-00007A090000}"/>
    <cellStyle name="Currency 9 4 3" xfId="2478" xr:uid="{00000000-0005-0000-0000-00007B090000}"/>
    <cellStyle name="Currency 9 4 3 2" xfId="2479" xr:uid="{00000000-0005-0000-0000-00007C090000}"/>
    <cellStyle name="Currency 9 4 4" xfId="2480" xr:uid="{00000000-0005-0000-0000-00007D090000}"/>
    <cellStyle name="Currency 9 5" xfId="2481" xr:uid="{00000000-0005-0000-0000-00007E090000}"/>
    <cellStyle name="Currency 9 5 2" xfId="2482" xr:uid="{00000000-0005-0000-0000-00007F090000}"/>
    <cellStyle name="Currency 9 5 2 2" xfId="2483" xr:uid="{00000000-0005-0000-0000-000080090000}"/>
    <cellStyle name="Currency 9 5 3" xfId="2484" xr:uid="{00000000-0005-0000-0000-000081090000}"/>
    <cellStyle name="Currency 9 6" xfId="2485" xr:uid="{00000000-0005-0000-0000-000082090000}"/>
    <cellStyle name="Currency 9 6 2" xfId="2486" xr:uid="{00000000-0005-0000-0000-000083090000}"/>
    <cellStyle name="Currency 9 7" xfId="2487" xr:uid="{00000000-0005-0000-0000-000084090000}"/>
    <cellStyle name="Currency Per Share" xfId="2488" xr:uid="{00000000-0005-0000-0000-000085090000}"/>
    <cellStyle name="Currency0" xfId="109" xr:uid="{00000000-0005-0000-0000-000086090000}"/>
    <cellStyle name="Currency0 2" xfId="2489" xr:uid="{00000000-0005-0000-0000-000087090000}"/>
    <cellStyle name="Currency0 3" xfId="160" xr:uid="{00000000-0005-0000-0000-000088090000}"/>
    <cellStyle name="Currency2" xfId="2490" xr:uid="{00000000-0005-0000-0000-000089090000}"/>
    <cellStyle name="CUS.Work.Area" xfId="2491" xr:uid="{00000000-0005-0000-0000-00008A090000}"/>
    <cellStyle name="Dash" xfId="2492" xr:uid="{00000000-0005-0000-0000-00008B090000}"/>
    <cellStyle name="Data" xfId="2493" xr:uid="{00000000-0005-0000-0000-00008C090000}"/>
    <cellStyle name="Data 2" xfId="2494" xr:uid="{00000000-0005-0000-0000-00008D090000}"/>
    <cellStyle name="Data 3" xfId="2495" xr:uid="{00000000-0005-0000-0000-00008E090000}"/>
    <cellStyle name="Date" xfId="110" xr:uid="{00000000-0005-0000-0000-00008F090000}"/>
    <cellStyle name="Date [mm-dd-yyyy]" xfId="2497" xr:uid="{00000000-0005-0000-0000-000090090000}"/>
    <cellStyle name="Date [mm-dd-yyyy] 2" xfId="2498" xr:uid="{00000000-0005-0000-0000-000091090000}"/>
    <cellStyle name="Date [mm-d-yyyy]" xfId="2499" xr:uid="{00000000-0005-0000-0000-000092090000}"/>
    <cellStyle name="Date [mmm-yyyy]" xfId="2500" xr:uid="{00000000-0005-0000-0000-000093090000}"/>
    <cellStyle name="Date 2" xfId="2496" xr:uid="{00000000-0005-0000-0000-000094090000}"/>
    <cellStyle name="Date Aligned" xfId="2501" xr:uid="{00000000-0005-0000-0000-000095090000}"/>
    <cellStyle name="Date Aligned*" xfId="2502" xr:uid="{00000000-0005-0000-0000-000096090000}"/>
    <cellStyle name="Date Aligned_comp_Integrateds" xfId="2503" xr:uid="{00000000-0005-0000-0000-000097090000}"/>
    <cellStyle name="Date Short" xfId="2504" xr:uid="{00000000-0005-0000-0000-000098090000}"/>
    <cellStyle name="date_ Pies " xfId="2505" xr:uid="{00000000-0005-0000-0000-000099090000}"/>
    <cellStyle name="DblLineDollarAcct" xfId="2506" xr:uid="{00000000-0005-0000-0000-00009A090000}"/>
    <cellStyle name="DblLineDollarAcct 2" xfId="2507" xr:uid="{00000000-0005-0000-0000-00009B090000}"/>
    <cellStyle name="DblLinePercent" xfId="2508" xr:uid="{00000000-0005-0000-0000-00009C090000}"/>
    <cellStyle name="Dezimal [0]_A17 - 31.03.1998" xfId="2509" xr:uid="{00000000-0005-0000-0000-00009D090000}"/>
    <cellStyle name="Dezimal_A17 - 31.03.1998" xfId="2510" xr:uid="{00000000-0005-0000-0000-00009E090000}"/>
    <cellStyle name="Dia" xfId="2511" xr:uid="{00000000-0005-0000-0000-00009F090000}"/>
    <cellStyle name="Dollar_ Pies " xfId="2512" xr:uid="{00000000-0005-0000-0000-0000A0090000}"/>
    <cellStyle name="DollarAccounting" xfId="2513" xr:uid="{00000000-0005-0000-0000-0000A1090000}"/>
    <cellStyle name="DollarAccounting 2" xfId="2514" xr:uid="{00000000-0005-0000-0000-0000A2090000}"/>
    <cellStyle name="Dotted Line" xfId="2515" xr:uid="{00000000-0005-0000-0000-0000A3090000}"/>
    <cellStyle name="Dotted Line 2" xfId="2516" xr:uid="{00000000-0005-0000-0000-0000A4090000}"/>
    <cellStyle name="Dotted Line 3" xfId="2517" xr:uid="{00000000-0005-0000-0000-0000A5090000}"/>
    <cellStyle name="Double Accounting" xfId="2518" xr:uid="{00000000-0005-0000-0000-0000A6090000}"/>
    <cellStyle name="Double Accounting 2" xfId="2519" xr:uid="{00000000-0005-0000-0000-0000A7090000}"/>
    <cellStyle name="Duizenden" xfId="2520" xr:uid="{00000000-0005-0000-0000-0000A8090000}"/>
    <cellStyle name="Encabez1" xfId="2521" xr:uid="{00000000-0005-0000-0000-0000A9090000}"/>
    <cellStyle name="Encabez2" xfId="2522" xr:uid="{00000000-0005-0000-0000-0000AA090000}"/>
    <cellStyle name="Enter Currency (0)" xfId="2523" xr:uid="{00000000-0005-0000-0000-0000AB090000}"/>
    <cellStyle name="Enter Currency (2)" xfId="2524" xr:uid="{00000000-0005-0000-0000-0000AC090000}"/>
    <cellStyle name="Enter Units (0)" xfId="2525" xr:uid="{00000000-0005-0000-0000-0000AD090000}"/>
    <cellStyle name="Enter Units (1)" xfId="2526" xr:uid="{00000000-0005-0000-0000-0000AE090000}"/>
    <cellStyle name="Enter Units (2)" xfId="2527" xr:uid="{00000000-0005-0000-0000-0000AF090000}"/>
    <cellStyle name="Entrée" xfId="2528" xr:uid="{00000000-0005-0000-0000-0000B0090000}"/>
    <cellStyle name="Entrée 2" xfId="2529" xr:uid="{00000000-0005-0000-0000-0000B1090000}"/>
    <cellStyle name="Entrée 3" xfId="2530" xr:uid="{00000000-0005-0000-0000-0000B2090000}"/>
    <cellStyle name="Entrée 3 2" xfId="2531" xr:uid="{00000000-0005-0000-0000-0000B3090000}"/>
    <cellStyle name="Entrée 4" xfId="2532" xr:uid="{00000000-0005-0000-0000-0000B4090000}"/>
    <cellStyle name="Euro" xfId="2533" xr:uid="{00000000-0005-0000-0000-0000B5090000}"/>
    <cellStyle name="Explanatory Text 2" xfId="63" xr:uid="{00000000-0005-0000-0000-0000B6090000}"/>
    <cellStyle name="Explanatory Text 2 10" xfId="2535" xr:uid="{00000000-0005-0000-0000-0000B7090000}"/>
    <cellStyle name="Explanatory Text 2 11" xfId="2534" xr:uid="{00000000-0005-0000-0000-0000B8090000}"/>
    <cellStyle name="Explanatory Text 2 2" xfId="2536" xr:uid="{00000000-0005-0000-0000-0000B9090000}"/>
    <cellStyle name="Explanatory Text 2 3" xfId="2537" xr:uid="{00000000-0005-0000-0000-0000BA090000}"/>
    <cellStyle name="Explanatory Text 2 4" xfId="2538" xr:uid="{00000000-0005-0000-0000-0000BB090000}"/>
    <cellStyle name="Explanatory Text 2 5" xfId="2539" xr:uid="{00000000-0005-0000-0000-0000BC090000}"/>
    <cellStyle name="Explanatory Text 2 6" xfId="2540" xr:uid="{00000000-0005-0000-0000-0000BD090000}"/>
    <cellStyle name="Explanatory Text 2 7" xfId="2541" xr:uid="{00000000-0005-0000-0000-0000BE090000}"/>
    <cellStyle name="Explanatory Text 2 8" xfId="2542" xr:uid="{00000000-0005-0000-0000-0000BF090000}"/>
    <cellStyle name="Explanatory Text 2 9" xfId="2543" xr:uid="{00000000-0005-0000-0000-0000C0090000}"/>
    <cellStyle name="Explanatory Text 3" xfId="31" xr:uid="{00000000-0005-0000-0000-0000C1090000}"/>
    <cellStyle name="fact" xfId="2544" xr:uid="{00000000-0005-0000-0000-0000C2090000}"/>
    <cellStyle name="FieldName" xfId="2545" xr:uid="{00000000-0005-0000-0000-0000C3090000}"/>
    <cellStyle name="FieldName 2" xfId="2546" xr:uid="{00000000-0005-0000-0000-0000C4090000}"/>
    <cellStyle name="Fijo" xfId="2547" xr:uid="{00000000-0005-0000-0000-0000C5090000}"/>
    <cellStyle name="Financiero" xfId="2548" xr:uid="{00000000-0005-0000-0000-0000C6090000}"/>
    <cellStyle name="Fixed" xfId="111" xr:uid="{00000000-0005-0000-0000-0000C7090000}"/>
    <cellStyle name="Fixed 2" xfId="2549" xr:uid="{00000000-0005-0000-0000-0000C8090000}"/>
    <cellStyle name="Followed Hyperlink 2" xfId="2550" xr:uid="{00000000-0005-0000-0000-0000C9090000}"/>
    <cellStyle name="Footnote" xfId="2551" xr:uid="{00000000-0005-0000-0000-0000CA090000}"/>
    <cellStyle name="Good 2" xfId="53" xr:uid="{00000000-0005-0000-0000-0000CB090000}"/>
    <cellStyle name="Good 2 10" xfId="2553" xr:uid="{00000000-0005-0000-0000-0000CC090000}"/>
    <cellStyle name="Good 2 11" xfId="2552" xr:uid="{00000000-0005-0000-0000-0000CD090000}"/>
    <cellStyle name="Good 2 2" xfId="2554" xr:uid="{00000000-0005-0000-0000-0000CE090000}"/>
    <cellStyle name="Good 2 3" xfId="2555" xr:uid="{00000000-0005-0000-0000-0000CF090000}"/>
    <cellStyle name="Good 2 4" xfId="2556" xr:uid="{00000000-0005-0000-0000-0000D0090000}"/>
    <cellStyle name="Good 2 5" xfId="2557" xr:uid="{00000000-0005-0000-0000-0000D1090000}"/>
    <cellStyle name="Good 2 6" xfId="2558" xr:uid="{00000000-0005-0000-0000-0000D2090000}"/>
    <cellStyle name="Good 2 7" xfId="2559" xr:uid="{00000000-0005-0000-0000-0000D3090000}"/>
    <cellStyle name="Good 2 8" xfId="2560" xr:uid="{00000000-0005-0000-0000-0000D4090000}"/>
    <cellStyle name="Good 2 9" xfId="2561" xr:uid="{00000000-0005-0000-0000-0000D5090000}"/>
    <cellStyle name="Good 3" xfId="32" xr:uid="{00000000-0005-0000-0000-0000D6090000}"/>
    <cellStyle name="Grey" xfId="112" xr:uid="{00000000-0005-0000-0000-0000D7090000}"/>
    <cellStyle name="GWN Table Body" xfId="2562" xr:uid="{00000000-0005-0000-0000-0000D8090000}"/>
    <cellStyle name="GWN Table Header" xfId="2563" xr:uid="{00000000-0005-0000-0000-0000D9090000}"/>
    <cellStyle name="GWN Table Left Header" xfId="2564" xr:uid="{00000000-0005-0000-0000-0000DA090000}"/>
    <cellStyle name="GWN Table Note" xfId="2565" xr:uid="{00000000-0005-0000-0000-0000DB090000}"/>
    <cellStyle name="GWN Table Title" xfId="2566" xr:uid="{00000000-0005-0000-0000-0000DC090000}"/>
    <cellStyle name="hard no" xfId="2567" xr:uid="{00000000-0005-0000-0000-0000DD090000}"/>
    <cellStyle name="hard no 2" xfId="2568" xr:uid="{00000000-0005-0000-0000-0000DE090000}"/>
    <cellStyle name="Hard Percent" xfId="2569" xr:uid="{00000000-0005-0000-0000-0000DF090000}"/>
    <cellStyle name="hardno" xfId="2570" xr:uid="{00000000-0005-0000-0000-0000E0090000}"/>
    <cellStyle name="Header" xfId="2571" xr:uid="{00000000-0005-0000-0000-0000E1090000}"/>
    <cellStyle name="Header1" xfId="2572" xr:uid="{00000000-0005-0000-0000-0000E2090000}"/>
    <cellStyle name="Header2" xfId="2573" xr:uid="{00000000-0005-0000-0000-0000E3090000}"/>
    <cellStyle name="Header2 2" xfId="2574" xr:uid="{00000000-0005-0000-0000-0000E4090000}"/>
    <cellStyle name="Heading" xfId="2575" xr:uid="{00000000-0005-0000-0000-0000E5090000}"/>
    <cellStyle name="Heading 1 2" xfId="49" xr:uid="{00000000-0005-0000-0000-0000E6090000}"/>
    <cellStyle name="Heading 1 2 2" xfId="2577" xr:uid="{00000000-0005-0000-0000-0000E7090000}"/>
    <cellStyle name="Heading 1 2 3" xfId="2578" xr:uid="{00000000-0005-0000-0000-0000E8090000}"/>
    <cellStyle name="Heading 1 2 4" xfId="2579" xr:uid="{00000000-0005-0000-0000-0000E9090000}"/>
    <cellStyle name="Heading 1 2 5" xfId="2580" xr:uid="{00000000-0005-0000-0000-0000EA090000}"/>
    <cellStyle name="Heading 1 2 6" xfId="2581" xr:uid="{00000000-0005-0000-0000-0000EB090000}"/>
    <cellStyle name="Heading 1 2 7" xfId="2582" xr:uid="{00000000-0005-0000-0000-0000EC090000}"/>
    <cellStyle name="Heading 1 2 8" xfId="2576" xr:uid="{00000000-0005-0000-0000-0000ED090000}"/>
    <cellStyle name="Heading 1 3" xfId="33" xr:uid="{00000000-0005-0000-0000-0000EE090000}"/>
    <cellStyle name="Heading 1 3 2" xfId="2583" xr:uid="{00000000-0005-0000-0000-0000EF090000}"/>
    <cellStyle name="Heading 2 2" xfId="48" xr:uid="{00000000-0005-0000-0000-0000F0090000}"/>
    <cellStyle name="Heading 2 2 2" xfId="2585" xr:uid="{00000000-0005-0000-0000-0000F1090000}"/>
    <cellStyle name="Heading 2 2 3" xfId="2586" xr:uid="{00000000-0005-0000-0000-0000F2090000}"/>
    <cellStyle name="Heading 2 2 4" xfId="2587" xr:uid="{00000000-0005-0000-0000-0000F3090000}"/>
    <cellStyle name="Heading 2 2 5" xfId="2588" xr:uid="{00000000-0005-0000-0000-0000F4090000}"/>
    <cellStyle name="Heading 2 2 6" xfId="2589" xr:uid="{00000000-0005-0000-0000-0000F5090000}"/>
    <cellStyle name="Heading 2 2 7" xfId="2590" xr:uid="{00000000-0005-0000-0000-0000F6090000}"/>
    <cellStyle name="Heading 2 2 8" xfId="2584" xr:uid="{00000000-0005-0000-0000-0000F7090000}"/>
    <cellStyle name="Heading 2 3" xfId="34" xr:uid="{00000000-0005-0000-0000-0000F8090000}"/>
    <cellStyle name="Heading 2 3 2" xfId="2591" xr:uid="{00000000-0005-0000-0000-0000F9090000}"/>
    <cellStyle name="Heading 3 2" xfId="51" xr:uid="{00000000-0005-0000-0000-0000FA090000}"/>
    <cellStyle name="Heading 3 2 2" xfId="2593" xr:uid="{00000000-0005-0000-0000-0000FB090000}"/>
    <cellStyle name="Heading 3 2 3" xfId="2594" xr:uid="{00000000-0005-0000-0000-0000FC090000}"/>
    <cellStyle name="Heading 3 2 4" xfId="2595" xr:uid="{00000000-0005-0000-0000-0000FD090000}"/>
    <cellStyle name="Heading 3 2 5" xfId="2596" xr:uid="{00000000-0005-0000-0000-0000FE090000}"/>
    <cellStyle name="Heading 3 2 6" xfId="2597" xr:uid="{00000000-0005-0000-0000-0000FF090000}"/>
    <cellStyle name="Heading 3 2 7" xfId="2598" xr:uid="{00000000-0005-0000-0000-0000000A0000}"/>
    <cellStyle name="Heading 3 2 8" xfId="2599" xr:uid="{00000000-0005-0000-0000-0000010A0000}"/>
    <cellStyle name="Heading 3 2 9" xfId="2592" xr:uid="{00000000-0005-0000-0000-0000020A0000}"/>
    <cellStyle name="Heading 3 3" xfId="35" xr:uid="{00000000-0005-0000-0000-0000030A0000}"/>
    <cellStyle name="Heading 3 3 2" xfId="2600" xr:uid="{00000000-0005-0000-0000-0000040A0000}"/>
    <cellStyle name="Heading 4 2" xfId="52" xr:uid="{00000000-0005-0000-0000-0000050A0000}"/>
    <cellStyle name="Heading 4 2 2" xfId="2602" xr:uid="{00000000-0005-0000-0000-0000060A0000}"/>
    <cellStyle name="Heading 4 2 3" xfId="2603" xr:uid="{00000000-0005-0000-0000-0000070A0000}"/>
    <cellStyle name="Heading 4 2 4" xfId="2601" xr:uid="{00000000-0005-0000-0000-0000080A0000}"/>
    <cellStyle name="Heading 4 3" xfId="36" xr:uid="{00000000-0005-0000-0000-0000090A0000}"/>
    <cellStyle name="Heading2" xfId="2604" xr:uid="{00000000-0005-0000-0000-00000A0A0000}"/>
    <cellStyle name="Heading3" xfId="2605" xr:uid="{00000000-0005-0000-0000-00000B0A0000}"/>
    <cellStyle name="HeadingColumn" xfId="2606" xr:uid="{00000000-0005-0000-0000-00000C0A0000}"/>
    <cellStyle name="HeadingS" xfId="2607" xr:uid="{00000000-0005-0000-0000-00000D0A0000}"/>
    <cellStyle name="HeadingYear" xfId="2608" xr:uid="{00000000-0005-0000-0000-00000E0A0000}"/>
    <cellStyle name="HeadlineStyle" xfId="2609" xr:uid="{00000000-0005-0000-0000-00000F0A0000}"/>
    <cellStyle name="HeadlineStyleJustified" xfId="2610" xr:uid="{00000000-0005-0000-0000-0000100A0000}"/>
    <cellStyle name="Hed Side_Sheet1" xfId="2611" xr:uid="{00000000-0005-0000-0000-0000110A0000}"/>
    <cellStyle name="Hed Top" xfId="2612" xr:uid="{00000000-0005-0000-0000-0000120A0000}"/>
    <cellStyle name="Hyperlink 2" xfId="37" xr:uid="{00000000-0005-0000-0000-0000130A0000}"/>
    <cellStyle name="Hyperlink 2 10" xfId="2614" xr:uid="{00000000-0005-0000-0000-0000140A0000}"/>
    <cellStyle name="Hyperlink 2 11" xfId="2615" xr:uid="{00000000-0005-0000-0000-0000150A0000}"/>
    <cellStyle name="Hyperlink 2 12" xfId="2616" xr:uid="{00000000-0005-0000-0000-0000160A0000}"/>
    <cellStyle name="Hyperlink 2 13" xfId="2617" xr:uid="{00000000-0005-0000-0000-0000170A0000}"/>
    <cellStyle name="Hyperlink 2 14" xfId="2618" xr:uid="{00000000-0005-0000-0000-0000180A0000}"/>
    <cellStyle name="Hyperlink 2 15" xfId="2613" xr:uid="{00000000-0005-0000-0000-0000190A0000}"/>
    <cellStyle name="Hyperlink 2 2" xfId="2619" xr:uid="{00000000-0005-0000-0000-00001A0A0000}"/>
    <cellStyle name="Hyperlink 2 2 2" xfId="2620" xr:uid="{00000000-0005-0000-0000-00001B0A0000}"/>
    <cellStyle name="Hyperlink 2 3" xfId="2621" xr:uid="{00000000-0005-0000-0000-00001C0A0000}"/>
    <cellStyle name="Hyperlink 2 3 2" xfId="2622" xr:uid="{00000000-0005-0000-0000-00001D0A0000}"/>
    <cellStyle name="Hyperlink 2 4" xfId="2623" xr:uid="{00000000-0005-0000-0000-00001E0A0000}"/>
    <cellStyle name="Hyperlink 2 5" xfId="2624" xr:uid="{00000000-0005-0000-0000-00001F0A0000}"/>
    <cellStyle name="Hyperlink 2 6" xfId="2625" xr:uid="{00000000-0005-0000-0000-0000200A0000}"/>
    <cellStyle name="Hyperlink 2 7" xfId="2626" xr:uid="{00000000-0005-0000-0000-0000210A0000}"/>
    <cellStyle name="Hyperlink 2 8" xfId="2627" xr:uid="{00000000-0005-0000-0000-0000220A0000}"/>
    <cellStyle name="Hyperlink 2 9" xfId="2628" xr:uid="{00000000-0005-0000-0000-0000230A0000}"/>
    <cellStyle name="Hyperlink 3" xfId="2629" xr:uid="{00000000-0005-0000-0000-0000240A0000}"/>
    <cellStyle name="Hyperlink 3 10" xfId="2630" xr:uid="{00000000-0005-0000-0000-0000250A0000}"/>
    <cellStyle name="Hyperlink 3 11" xfId="2631" xr:uid="{00000000-0005-0000-0000-0000260A0000}"/>
    <cellStyle name="Hyperlink 3 12" xfId="2632" xr:uid="{00000000-0005-0000-0000-0000270A0000}"/>
    <cellStyle name="Hyperlink 3 2" xfId="2633" xr:uid="{00000000-0005-0000-0000-0000280A0000}"/>
    <cellStyle name="Hyperlink 3 3" xfId="2634" xr:uid="{00000000-0005-0000-0000-0000290A0000}"/>
    <cellStyle name="Hyperlink 3 4" xfId="2635" xr:uid="{00000000-0005-0000-0000-00002A0A0000}"/>
    <cellStyle name="Hyperlink 3 5" xfId="2636" xr:uid="{00000000-0005-0000-0000-00002B0A0000}"/>
    <cellStyle name="Hyperlink 3 6" xfId="2637" xr:uid="{00000000-0005-0000-0000-00002C0A0000}"/>
    <cellStyle name="Hyperlink 3 7" xfId="2638" xr:uid="{00000000-0005-0000-0000-00002D0A0000}"/>
    <cellStyle name="Hyperlink 3 8" xfId="2639" xr:uid="{00000000-0005-0000-0000-00002E0A0000}"/>
    <cellStyle name="Hyperlink 3 9" xfId="2640" xr:uid="{00000000-0005-0000-0000-00002F0A0000}"/>
    <cellStyle name="Hyperlink 4" xfId="2641" xr:uid="{00000000-0005-0000-0000-0000300A0000}"/>
    <cellStyle name="Hyperlink 5" xfId="2642" xr:uid="{00000000-0005-0000-0000-0000310A0000}"/>
    <cellStyle name="InLink_Acquis_CapitalCost " xfId="2643" xr:uid="{00000000-0005-0000-0000-0000320A0000}"/>
    <cellStyle name="Input (1dp#)_ Pies " xfId="2644" xr:uid="{00000000-0005-0000-0000-0000330A0000}"/>
    <cellStyle name="Input [yellow]" xfId="113" xr:uid="{00000000-0005-0000-0000-0000340A0000}"/>
    <cellStyle name="Input [yellow] 2" xfId="2645" xr:uid="{00000000-0005-0000-0000-0000350A0000}"/>
    <cellStyle name="Input 2" xfId="56" xr:uid="{00000000-0005-0000-0000-0000360A0000}"/>
    <cellStyle name="Input 2 10" xfId="2647" xr:uid="{00000000-0005-0000-0000-0000370A0000}"/>
    <cellStyle name="Input 2 11" xfId="2648" xr:uid="{00000000-0005-0000-0000-0000380A0000}"/>
    <cellStyle name="Input 2 12" xfId="2646" xr:uid="{00000000-0005-0000-0000-0000390A0000}"/>
    <cellStyle name="Input 2 2" xfId="2649" xr:uid="{00000000-0005-0000-0000-00003A0A0000}"/>
    <cellStyle name="Input 2 2 2" xfId="2650" xr:uid="{00000000-0005-0000-0000-00003B0A0000}"/>
    <cellStyle name="Input 2 2 3" xfId="2651" xr:uid="{00000000-0005-0000-0000-00003C0A0000}"/>
    <cellStyle name="Input 2 2 3 2" xfId="2652" xr:uid="{00000000-0005-0000-0000-00003D0A0000}"/>
    <cellStyle name="Input 2 2 4" xfId="2653" xr:uid="{00000000-0005-0000-0000-00003E0A0000}"/>
    <cellStyle name="Input 2 3" xfId="2654" xr:uid="{00000000-0005-0000-0000-00003F0A0000}"/>
    <cellStyle name="Input 2 3 2" xfId="2655" xr:uid="{00000000-0005-0000-0000-0000400A0000}"/>
    <cellStyle name="Input 2 3 3" xfId="2656" xr:uid="{00000000-0005-0000-0000-0000410A0000}"/>
    <cellStyle name="Input 2 3 3 2" xfId="2657" xr:uid="{00000000-0005-0000-0000-0000420A0000}"/>
    <cellStyle name="Input 2 3 4" xfId="2658" xr:uid="{00000000-0005-0000-0000-0000430A0000}"/>
    <cellStyle name="Input 2 4" xfId="2659" xr:uid="{00000000-0005-0000-0000-0000440A0000}"/>
    <cellStyle name="Input 2 5" xfId="2660" xr:uid="{00000000-0005-0000-0000-0000450A0000}"/>
    <cellStyle name="Input 2 5 2" xfId="2661" xr:uid="{00000000-0005-0000-0000-0000460A0000}"/>
    <cellStyle name="Input 2 6" xfId="2662" xr:uid="{00000000-0005-0000-0000-0000470A0000}"/>
    <cellStyle name="Input 2 7" xfId="2663" xr:uid="{00000000-0005-0000-0000-0000480A0000}"/>
    <cellStyle name="Input 2 8" xfId="2664" xr:uid="{00000000-0005-0000-0000-0000490A0000}"/>
    <cellStyle name="Input 2 9" xfId="2665" xr:uid="{00000000-0005-0000-0000-00004A0A0000}"/>
    <cellStyle name="Input 3" xfId="38" xr:uid="{00000000-0005-0000-0000-00004B0A0000}"/>
    <cellStyle name="Input 3 2" xfId="2666" xr:uid="{00000000-0005-0000-0000-00004C0A0000}"/>
    <cellStyle name="Input 4" xfId="2667" xr:uid="{00000000-0005-0000-0000-00004D0A0000}"/>
    <cellStyle name="Input 5" xfId="2668" xr:uid="{00000000-0005-0000-0000-00004E0A0000}"/>
    <cellStyle name="Input 6" xfId="2669" xr:uid="{00000000-0005-0000-0000-00004F0A0000}"/>
    <cellStyle name="Input 7" xfId="2670" xr:uid="{00000000-0005-0000-0000-0000500A0000}"/>
    <cellStyle name="Input 8" xfId="2671" xr:uid="{00000000-0005-0000-0000-0000510A0000}"/>
    <cellStyle name="InputBlueFont" xfId="2672" xr:uid="{00000000-0005-0000-0000-0000520A0000}"/>
    <cellStyle name="InputGen" xfId="2673" xr:uid="{00000000-0005-0000-0000-0000530A0000}"/>
    <cellStyle name="InputKeepColour" xfId="2674" xr:uid="{00000000-0005-0000-0000-0000540A0000}"/>
    <cellStyle name="InputKeepPale" xfId="2675" xr:uid="{00000000-0005-0000-0000-0000550A0000}"/>
    <cellStyle name="InputVariColour" xfId="2676" xr:uid="{00000000-0005-0000-0000-0000560A0000}"/>
    <cellStyle name="Integer" xfId="2677" xr:uid="{00000000-0005-0000-0000-0000570A0000}"/>
    <cellStyle name="Invisible" xfId="2678" xr:uid="{00000000-0005-0000-0000-0000580A0000}"/>
    <cellStyle name="Item" xfId="2679" xr:uid="{00000000-0005-0000-0000-0000590A0000}"/>
    <cellStyle name="Items_Obligatory" xfId="2680" xr:uid="{00000000-0005-0000-0000-00005A0A0000}"/>
    <cellStyle name="ItemTypeClass" xfId="2681" xr:uid="{00000000-0005-0000-0000-00005B0A0000}"/>
    <cellStyle name="ItemTypeClass 2" xfId="2682" xr:uid="{00000000-0005-0000-0000-00005C0A0000}"/>
    <cellStyle name="KP_Normal" xfId="2683" xr:uid="{00000000-0005-0000-0000-00005D0A0000}"/>
    <cellStyle name="Lien hypertexte visité_index" xfId="2684" xr:uid="{00000000-0005-0000-0000-00005E0A0000}"/>
    <cellStyle name="Lien hypertexte_index" xfId="2685" xr:uid="{00000000-0005-0000-0000-00005F0A0000}"/>
    <cellStyle name="ligne_detail" xfId="2686" xr:uid="{00000000-0005-0000-0000-0000600A0000}"/>
    <cellStyle name="Line" xfId="2687" xr:uid="{00000000-0005-0000-0000-0000610A0000}"/>
    <cellStyle name="Link Currency (0)" xfId="2688" xr:uid="{00000000-0005-0000-0000-0000620A0000}"/>
    <cellStyle name="Link Currency (2)" xfId="2689" xr:uid="{00000000-0005-0000-0000-0000630A0000}"/>
    <cellStyle name="Link Units (0)" xfId="2690" xr:uid="{00000000-0005-0000-0000-0000640A0000}"/>
    <cellStyle name="Link Units (1)" xfId="2691" xr:uid="{00000000-0005-0000-0000-0000650A0000}"/>
    <cellStyle name="Link Units (2)" xfId="2692" xr:uid="{00000000-0005-0000-0000-0000660A0000}"/>
    <cellStyle name="Linked Cell 2" xfId="59" xr:uid="{00000000-0005-0000-0000-0000670A0000}"/>
    <cellStyle name="Linked Cell 2 10" xfId="2694" xr:uid="{00000000-0005-0000-0000-0000680A0000}"/>
    <cellStyle name="Linked Cell 2 11" xfId="2693" xr:uid="{00000000-0005-0000-0000-0000690A0000}"/>
    <cellStyle name="Linked Cell 2 2" xfId="2695" xr:uid="{00000000-0005-0000-0000-00006A0A0000}"/>
    <cellStyle name="Linked Cell 2 3" xfId="2696" xr:uid="{00000000-0005-0000-0000-00006B0A0000}"/>
    <cellStyle name="Linked Cell 2 4" xfId="2697" xr:uid="{00000000-0005-0000-0000-00006C0A0000}"/>
    <cellStyle name="Linked Cell 2 5" xfId="2698" xr:uid="{00000000-0005-0000-0000-00006D0A0000}"/>
    <cellStyle name="Linked Cell 2 6" xfId="2699" xr:uid="{00000000-0005-0000-0000-00006E0A0000}"/>
    <cellStyle name="Linked Cell 2 7" xfId="2700" xr:uid="{00000000-0005-0000-0000-00006F0A0000}"/>
    <cellStyle name="Linked Cell 2 8" xfId="2701" xr:uid="{00000000-0005-0000-0000-0000700A0000}"/>
    <cellStyle name="Linked Cell 2 9" xfId="2702" xr:uid="{00000000-0005-0000-0000-0000710A0000}"/>
    <cellStyle name="Linked Cell 3" xfId="39" xr:uid="{00000000-0005-0000-0000-0000720A0000}"/>
    <cellStyle name="M" xfId="114" xr:uid="{00000000-0005-0000-0000-0000730A0000}"/>
    <cellStyle name="M.00" xfId="115" xr:uid="{00000000-0005-0000-0000-0000740A0000}"/>
    <cellStyle name="m/d/yy" xfId="2703" xr:uid="{00000000-0005-0000-0000-0000750A0000}"/>
    <cellStyle name="M_9. Rev2Cost_GDPIPI" xfId="116" xr:uid="{00000000-0005-0000-0000-0000760A0000}"/>
    <cellStyle name="M_lists" xfId="117" xr:uid="{00000000-0005-0000-0000-0000770A0000}"/>
    <cellStyle name="M_lists_4. Current Monthly Fixed Charge" xfId="118" xr:uid="{00000000-0005-0000-0000-0000780A0000}"/>
    <cellStyle name="M_Sheet4" xfId="119" xr:uid="{00000000-0005-0000-0000-0000790A0000}"/>
    <cellStyle name="m1" xfId="2704" xr:uid="{00000000-0005-0000-0000-00007A0A0000}"/>
    <cellStyle name="Major item" xfId="2705" xr:uid="{00000000-0005-0000-0000-00007B0A0000}"/>
    <cellStyle name="Margin" xfId="2706" xr:uid="{00000000-0005-0000-0000-00007C0A0000}"/>
    <cellStyle name="Migliaia (0)_Sheet1" xfId="2707" xr:uid="{00000000-0005-0000-0000-00007D0A0000}"/>
    <cellStyle name="Migliaia_piv_polio" xfId="2708" xr:uid="{00000000-0005-0000-0000-00007E0A0000}"/>
    <cellStyle name="Millares [0]_Asset Mgmt " xfId="2709" xr:uid="{00000000-0005-0000-0000-00007F0A0000}"/>
    <cellStyle name="Millares_2AV_M_M " xfId="2710" xr:uid="{00000000-0005-0000-0000-0000800A0000}"/>
    <cellStyle name="Milliers [0]_CANADA1" xfId="2711" xr:uid="{00000000-0005-0000-0000-0000810A0000}"/>
    <cellStyle name="Milliers 2" xfId="2712" xr:uid="{00000000-0005-0000-0000-0000820A0000}"/>
    <cellStyle name="Milliers_CANADA1" xfId="2713" xr:uid="{00000000-0005-0000-0000-0000830A0000}"/>
    <cellStyle name="mm/dd/yy" xfId="2714" xr:uid="{00000000-0005-0000-0000-0000840A0000}"/>
    <cellStyle name="mod1" xfId="2715" xr:uid="{00000000-0005-0000-0000-0000850A0000}"/>
    <cellStyle name="modelo1" xfId="2716" xr:uid="{00000000-0005-0000-0000-0000860A0000}"/>
    <cellStyle name="Moneda [0]_2AV_M_M " xfId="2717" xr:uid="{00000000-0005-0000-0000-0000870A0000}"/>
    <cellStyle name="Moneda_2AV_M_M " xfId="2718" xr:uid="{00000000-0005-0000-0000-0000880A0000}"/>
    <cellStyle name="Monétaire [0]_CANADA1" xfId="2719" xr:uid="{00000000-0005-0000-0000-0000890A0000}"/>
    <cellStyle name="Monétaire 2" xfId="2720" xr:uid="{00000000-0005-0000-0000-00008A0A0000}"/>
    <cellStyle name="Monétaire_CANADA1" xfId="2721" xr:uid="{00000000-0005-0000-0000-00008B0A0000}"/>
    <cellStyle name="Monetario" xfId="2722" xr:uid="{00000000-0005-0000-0000-00008C0A0000}"/>
    <cellStyle name="MonthYears" xfId="2723" xr:uid="{00000000-0005-0000-0000-00008D0A0000}"/>
    <cellStyle name="Multiple" xfId="2724" xr:uid="{00000000-0005-0000-0000-00008E0A0000}"/>
    <cellStyle name="Multiple (no x)" xfId="2725" xr:uid="{00000000-0005-0000-0000-00008F0A0000}"/>
    <cellStyle name="Multiple (x)" xfId="2726" xr:uid="{00000000-0005-0000-0000-0000900A0000}"/>
    <cellStyle name="Multiple [0]" xfId="2727" xr:uid="{00000000-0005-0000-0000-0000910A0000}"/>
    <cellStyle name="Multiple [1]" xfId="2728" xr:uid="{00000000-0005-0000-0000-0000920A0000}"/>
    <cellStyle name="Multiple [2]" xfId="2729" xr:uid="{00000000-0005-0000-0000-0000930A0000}"/>
    <cellStyle name="Multiple [3]" xfId="2730" xr:uid="{00000000-0005-0000-0000-0000940A0000}"/>
    <cellStyle name="Multiple_1030171N" xfId="2731" xr:uid="{00000000-0005-0000-0000-0000950A0000}"/>
    <cellStyle name="neg0.0_CapitalCost " xfId="2732" xr:uid="{00000000-0005-0000-0000-0000960A0000}"/>
    <cellStyle name="Neutral 2" xfId="55" xr:uid="{00000000-0005-0000-0000-0000970A0000}"/>
    <cellStyle name="Neutral 2 10" xfId="2734" xr:uid="{00000000-0005-0000-0000-0000980A0000}"/>
    <cellStyle name="Neutral 2 11" xfId="2733" xr:uid="{00000000-0005-0000-0000-0000990A0000}"/>
    <cellStyle name="Neutral 2 2" xfId="2735" xr:uid="{00000000-0005-0000-0000-00009A0A0000}"/>
    <cellStyle name="Neutral 2 3" xfId="2736" xr:uid="{00000000-0005-0000-0000-00009B0A0000}"/>
    <cellStyle name="Neutral 2 4" xfId="2737" xr:uid="{00000000-0005-0000-0000-00009C0A0000}"/>
    <cellStyle name="Neutral 2 5" xfId="2738" xr:uid="{00000000-0005-0000-0000-00009D0A0000}"/>
    <cellStyle name="Neutral 2 6" xfId="2739" xr:uid="{00000000-0005-0000-0000-00009E0A0000}"/>
    <cellStyle name="Neutral 2 7" xfId="2740" xr:uid="{00000000-0005-0000-0000-00009F0A0000}"/>
    <cellStyle name="Neutral 2 8" xfId="2741" xr:uid="{00000000-0005-0000-0000-0000A00A0000}"/>
    <cellStyle name="Neutral 2 9" xfId="2742" xr:uid="{00000000-0005-0000-0000-0000A10A0000}"/>
    <cellStyle name="Neutral 3" xfId="40" xr:uid="{00000000-0005-0000-0000-0000A20A0000}"/>
    <cellStyle name="New" xfId="2743" xr:uid="{00000000-0005-0000-0000-0000A30A0000}"/>
    <cellStyle name="Nil" xfId="2744" xr:uid="{00000000-0005-0000-0000-0000A40A0000}"/>
    <cellStyle name="no dec" xfId="2745" xr:uid="{00000000-0005-0000-0000-0000A50A0000}"/>
    <cellStyle name="No-definido" xfId="2746" xr:uid="{00000000-0005-0000-0000-0000A60A0000}"/>
    <cellStyle name="Non_Input_Cell_Figures" xfId="2747" xr:uid="{00000000-0005-0000-0000-0000A70A0000}"/>
    <cellStyle name="NonPrintingArea" xfId="2748" xr:uid="{00000000-0005-0000-0000-0000A80A0000}"/>
    <cellStyle name="NORAYAS" xfId="2749" xr:uid="{00000000-0005-0000-0000-0000A90A0000}"/>
    <cellStyle name="Normal" xfId="0" builtinId="0"/>
    <cellStyle name="Normal--" xfId="2750" xr:uid="{00000000-0005-0000-0000-0000AB0A0000}"/>
    <cellStyle name="Normal - Style1" xfId="120" xr:uid="{00000000-0005-0000-0000-0000AC0A0000}"/>
    <cellStyle name="Normal - Style1 2" xfId="2751" xr:uid="{00000000-0005-0000-0000-0000AD0A0000}"/>
    <cellStyle name="Normal [0]" xfId="2752" xr:uid="{00000000-0005-0000-0000-0000AE0A0000}"/>
    <cellStyle name="Normal [1]" xfId="2753" xr:uid="{00000000-0005-0000-0000-0000AF0A0000}"/>
    <cellStyle name="Normal [3]" xfId="2754" xr:uid="{00000000-0005-0000-0000-0000B00A0000}"/>
    <cellStyle name="Normal [3] 2" xfId="2755" xr:uid="{00000000-0005-0000-0000-0000B10A0000}"/>
    <cellStyle name="Normal [3] 3" xfId="2756" xr:uid="{00000000-0005-0000-0000-0000B20A0000}"/>
    <cellStyle name="Normal 10" xfId="2757" xr:uid="{00000000-0005-0000-0000-0000B30A0000}"/>
    <cellStyle name="Normal 10 2" xfId="2758" xr:uid="{00000000-0005-0000-0000-0000B40A0000}"/>
    <cellStyle name="Normal 10 2 2" xfId="2759" xr:uid="{00000000-0005-0000-0000-0000B50A0000}"/>
    <cellStyle name="Normal 10 2 3" xfId="2760" xr:uid="{00000000-0005-0000-0000-0000B60A0000}"/>
    <cellStyle name="Normal 10 3" xfId="2761" xr:uid="{00000000-0005-0000-0000-0000B70A0000}"/>
    <cellStyle name="Normal 10 4" xfId="2762" xr:uid="{00000000-0005-0000-0000-0000B80A0000}"/>
    <cellStyle name="Normal 10 5" xfId="2763" xr:uid="{00000000-0005-0000-0000-0000B90A0000}"/>
    <cellStyle name="Normal 10 6" xfId="2764" xr:uid="{00000000-0005-0000-0000-0000BA0A0000}"/>
    <cellStyle name="Normal 10 7" xfId="2765" xr:uid="{00000000-0005-0000-0000-0000BB0A0000}"/>
    <cellStyle name="Normal 11" xfId="2766" xr:uid="{00000000-0005-0000-0000-0000BC0A0000}"/>
    <cellStyle name="Normal 11 2" xfId="2767" xr:uid="{00000000-0005-0000-0000-0000BD0A0000}"/>
    <cellStyle name="Normal 11 2 2" xfId="2768" xr:uid="{00000000-0005-0000-0000-0000BE0A0000}"/>
    <cellStyle name="Normal 11 3" xfId="2769" xr:uid="{00000000-0005-0000-0000-0000BF0A0000}"/>
    <cellStyle name="Normal 11 4" xfId="2770" xr:uid="{00000000-0005-0000-0000-0000C00A0000}"/>
    <cellStyle name="Normal 11 5" xfId="2771" xr:uid="{00000000-0005-0000-0000-0000C10A0000}"/>
    <cellStyle name="Normal 11 6" xfId="2772" xr:uid="{00000000-0005-0000-0000-0000C20A0000}"/>
    <cellStyle name="Normal 11 7" xfId="2773" xr:uid="{00000000-0005-0000-0000-0000C30A0000}"/>
    <cellStyle name="Normal 12" xfId="2774" xr:uid="{00000000-0005-0000-0000-0000C40A0000}"/>
    <cellStyle name="Normal 12 2" xfId="2775" xr:uid="{00000000-0005-0000-0000-0000C50A0000}"/>
    <cellStyle name="Normal 12 3" xfId="2776" xr:uid="{00000000-0005-0000-0000-0000C60A0000}"/>
    <cellStyle name="Normal 12 4" xfId="2777" xr:uid="{00000000-0005-0000-0000-0000C70A0000}"/>
    <cellStyle name="Normal 12 5" xfId="2778" xr:uid="{00000000-0005-0000-0000-0000C80A0000}"/>
    <cellStyle name="Normal 13" xfId="2779" xr:uid="{00000000-0005-0000-0000-0000C90A0000}"/>
    <cellStyle name="Normal 13 2" xfId="2780" xr:uid="{00000000-0005-0000-0000-0000CA0A0000}"/>
    <cellStyle name="Normal 13 2 2" xfId="2781" xr:uid="{00000000-0005-0000-0000-0000CB0A0000}"/>
    <cellStyle name="Normal 13 2 3" xfId="2782" xr:uid="{00000000-0005-0000-0000-0000CC0A0000}"/>
    <cellStyle name="Normal 13 3" xfId="2783" xr:uid="{00000000-0005-0000-0000-0000CD0A0000}"/>
    <cellStyle name="Normal 13 4" xfId="2784" xr:uid="{00000000-0005-0000-0000-0000CE0A0000}"/>
    <cellStyle name="Normal 14" xfId="2785" xr:uid="{00000000-0005-0000-0000-0000CF0A0000}"/>
    <cellStyle name="Normal 14 2" xfId="2786" xr:uid="{00000000-0005-0000-0000-0000D00A0000}"/>
    <cellStyle name="Normal 14 2 2" xfId="2787" xr:uid="{00000000-0005-0000-0000-0000D10A0000}"/>
    <cellStyle name="Normal 14 2 2 2" xfId="2788" xr:uid="{00000000-0005-0000-0000-0000D20A0000}"/>
    <cellStyle name="Normal 14 2 3" xfId="2789" xr:uid="{00000000-0005-0000-0000-0000D30A0000}"/>
    <cellStyle name="Normal 14 2 4" xfId="2790" xr:uid="{00000000-0005-0000-0000-0000D40A0000}"/>
    <cellStyle name="Normal 14 3" xfId="2791" xr:uid="{00000000-0005-0000-0000-0000D50A0000}"/>
    <cellStyle name="Normal 15" xfId="2792" xr:uid="{00000000-0005-0000-0000-0000D60A0000}"/>
    <cellStyle name="Normal 15 2" xfId="2793" xr:uid="{00000000-0005-0000-0000-0000D70A0000}"/>
    <cellStyle name="Normal 15 2 2" xfId="2794" xr:uid="{00000000-0005-0000-0000-0000D80A0000}"/>
    <cellStyle name="Normal 15 3" xfId="2795" xr:uid="{00000000-0005-0000-0000-0000D90A0000}"/>
    <cellStyle name="Normal 15 4" xfId="2796" xr:uid="{00000000-0005-0000-0000-0000DA0A0000}"/>
    <cellStyle name="Normal 16" xfId="2797" xr:uid="{00000000-0005-0000-0000-0000DB0A0000}"/>
    <cellStyle name="Normal 16 2" xfId="2798" xr:uid="{00000000-0005-0000-0000-0000DC0A0000}"/>
    <cellStyle name="Normal 16 2 2" xfId="2799" xr:uid="{00000000-0005-0000-0000-0000DD0A0000}"/>
    <cellStyle name="Normal 16 3" xfId="2800" xr:uid="{00000000-0005-0000-0000-0000DE0A0000}"/>
    <cellStyle name="Normal 16 4" xfId="2801" xr:uid="{00000000-0005-0000-0000-0000DF0A0000}"/>
    <cellStyle name="Normal 17" xfId="2802" xr:uid="{00000000-0005-0000-0000-0000E00A0000}"/>
    <cellStyle name="Normal 17 2" xfId="2803" xr:uid="{00000000-0005-0000-0000-0000E10A0000}"/>
    <cellStyle name="Normal 17 2 2" xfId="2804" xr:uid="{00000000-0005-0000-0000-0000E20A0000}"/>
    <cellStyle name="Normal 17 2 2 2" xfId="2805" xr:uid="{00000000-0005-0000-0000-0000E30A0000}"/>
    <cellStyle name="Normal 17 2 3" xfId="2806" xr:uid="{00000000-0005-0000-0000-0000E40A0000}"/>
    <cellStyle name="Normal 17 2 4" xfId="2807" xr:uid="{00000000-0005-0000-0000-0000E50A0000}"/>
    <cellStyle name="Normal 17 3" xfId="2808" xr:uid="{00000000-0005-0000-0000-0000E60A0000}"/>
    <cellStyle name="Normal 17 3 2" xfId="2809" xr:uid="{00000000-0005-0000-0000-0000E70A0000}"/>
    <cellStyle name="Normal 17 4" xfId="2810" xr:uid="{00000000-0005-0000-0000-0000E80A0000}"/>
    <cellStyle name="Normal 17 5" xfId="2811" xr:uid="{00000000-0005-0000-0000-0000E90A0000}"/>
    <cellStyle name="Normal 18" xfId="2812" xr:uid="{00000000-0005-0000-0000-0000EA0A0000}"/>
    <cellStyle name="Normal 18 2" xfId="2813" xr:uid="{00000000-0005-0000-0000-0000EB0A0000}"/>
    <cellStyle name="Normal 18 2 2" xfId="2814" xr:uid="{00000000-0005-0000-0000-0000EC0A0000}"/>
    <cellStyle name="Normal 18 3" xfId="2815" xr:uid="{00000000-0005-0000-0000-0000ED0A0000}"/>
    <cellStyle name="Normal 18 4" xfId="2816" xr:uid="{00000000-0005-0000-0000-0000EE0A0000}"/>
    <cellStyle name="Normal 19" xfId="2817" xr:uid="{00000000-0005-0000-0000-0000EF0A0000}"/>
    <cellStyle name="Normal 2" xfId="2" xr:uid="{00000000-0005-0000-0000-0000F00A0000}"/>
    <cellStyle name="Normal-- 2" xfId="2819" xr:uid="{00000000-0005-0000-0000-0000F10A0000}"/>
    <cellStyle name="Normal 2 10" xfId="2820" xr:uid="{00000000-0005-0000-0000-0000F20A0000}"/>
    <cellStyle name="Normal 2 10 2" xfId="2821" xr:uid="{00000000-0005-0000-0000-0000F30A0000}"/>
    <cellStyle name="Normal 2 11" xfId="2822" xr:uid="{00000000-0005-0000-0000-0000F40A0000}"/>
    <cellStyle name="Normal 2 11 2" xfId="2823" xr:uid="{00000000-0005-0000-0000-0000F50A0000}"/>
    <cellStyle name="Normal 2 12" xfId="2824" xr:uid="{00000000-0005-0000-0000-0000F60A0000}"/>
    <cellStyle name="Normal 2 12 2" xfId="2825" xr:uid="{00000000-0005-0000-0000-0000F70A0000}"/>
    <cellStyle name="Normal 2 13" xfId="2826" xr:uid="{00000000-0005-0000-0000-0000F80A0000}"/>
    <cellStyle name="Normal 2 13 2" xfId="2827" xr:uid="{00000000-0005-0000-0000-0000F90A0000}"/>
    <cellStyle name="Normal 2 14" xfId="2828" xr:uid="{00000000-0005-0000-0000-0000FA0A0000}"/>
    <cellStyle name="Normal 2 14 2" xfId="2829" xr:uid="{00000000-0005-0000-0000-0000FB0A0000}"/>
    <cellStyle name="Normal 2 15" xfId="2830" xr:uid="{00000000-0005-0000-0000-0000FC0A0000}"/>
    <cellStyle name="Normal 2 15 2" xfId="2831" xr:uid="{00000000-0005-0000-0000-0000FD0A0000}"/>
    <cellStyle name="Normal 2 16" xfId="2832" xr:uid="{00000000-0005-0000-0000-0000FE0A0000}"/>
    <cellStyle name="Normal 2 16 2" xfId="2833" xr:uid="{00000000-0005-0000-0000-0000FF0A0000}"/>
    <cellStyle name="Normal 2 17" xfId="2834" xr:uid="{00000000-0005-0000-0000-0000000B0000}"/>
    <cellStyle name="Normal 2 17 2" xfId="2835" xr:uid="{00000000-0005-0000-0000-0000010B0000}"/>
    <cellStyle name="Normal 2 18" xfId="2836" xr:uid="{00000000-0005-0000-0000-0000020B0000}"/>
    <cellStyle name="Normal 2 18 2" xfId="2837" xr:uid="{00000000-0005-0000-0000-0000030B0000}"/>
    <cellStyle name="Normal 2 19" xfId="2838" xr:uid="{00000000-0005-0000-0000-0000040B0000}"/>
    <cellStyle name="Normal 2 19 2" xfId="2839" xr:uid="{00000000-0005-0000-0000-0000050B0000}"/>
    <cellStyle name="Normal 2 2" xfId="46" xr:uid="{00000000-0005-0000-0000-0000060B0000}"/>
    <cellStyle name="Normal 2 2 2" xfId="2841" xr:uid="{00000000-0005-0000-0000-0000070B0000}"/>
    <cellStyle name="Normal 2 2 2 2" xfId="2842" xr:uid="{00000000-0005-0000-0000-0000080B0000}"/>
    <cellStyle name="Normal 2 2 2 2 2" xfId="2843" xr:uid="{00000000-0005-0000-0000-0000090B0000}"/>
    <cellStyle name="Normal 2 2 2 3" xfId="2844" xr:uid="{00000000-0005-0000-0000-00000A0B0000}"/>
    <cellStyle name="Normal 2 2 2 4" xfId="2845" xr:uid="{00000000-0005-0000-0000-00000B0B0000}"/>
    <cellStyle name="Normal 2 2 2 5" xfId="2846" xr:uid="{00000000-0005-0000-0000-00000C0B0000}"/>
    <cellStyle name="Normal 2 2 2 6" xfId="2847" xr:uid="{00000000-0005-0000-0000-00000D0B0000}"/>
    <cellStyle name="Normal 2 2 3" xfId="2848" xr:uid="{00000000-0005-0000-0000-00000E0B0000}"/>
    <cellStyle name="Normal 2 2 4" xfId="2849" xr:uid="{00000000-0005-0000-0000-00000F0B0000}"/>
    <cellStyle name="Normal 2 2 4 2" xfId="2850" xr:uid="{00000000-0005-0000-0000-0000100B0000}"/>
    <cellStyle name="Normal 2 2 4 3" xfId="2851" xr:uid="{00000000-0005-0000-0000-0000110B0000}"/>
    <cellStyle name="Normal 2 2 5" xfId="2852" xr:uid="{00000000-0005-0000-0000-0000120B0000}"/>
    <cellStyle name="Normal 2 2 6" xfId="2853" xr:uid="{00000000-0005-0000-0000-0000130B0000}"/>
    <cellStyle name="Normal 2 2 7" xfId="2854" xr:uid="{00000000-0005-0000-0000-0000140B0000}"/>
    <cellStyle name="Normal 2 2 8" xfId="2840" xr:uid="{00000000-0005-0000-0000-0000150B0000}"/>
    <cellStyle name="Normal 2 20" xfId="2855" xr:uid="{00000000-0005-0000-0000-0000160B0000}"/>
    <cellStyle name="Normal 2 20 2" xfId="2856" xr:uid="{00000000-0005-0000-0000-0000170B0000}"/>
    <cellStyle name="Normal 2 21" xfId="2857" xr:uid="{00000000-0005-0000-0000-0000180B0000}"/>
    <cellStyle name="Normal 2 21 2" xfId="2858" xr:uid="{00000000-0005-0000-0000-0000190B0000}"/>
    <cellStyle name="Normal 2 22" xfId="2859" xr:uid="{00000000-0005-0000-0000-00001A0B0000}"/>
    <cellStyle name="Normal 2 22 2" xfId="2860" xr:uid="{00000000-0005-0000-0000-00001B0B0000}"/>
    <cellStyle name="Normal 2 23" xfId="2861" xr:uid="{00000000-0005-0000-0000-00001C0B0000}"/>
    <cellStyle name="Normal 2 23 2" xfId="2862" xr:uid="{00000000-0005-0000-0000-00001D0B0000}"/>
    <cellStyle name="Normal 2 24" xfId="2863" xr:uid="{00000000-0005-0000-0000-00001E0B0000}"/>
    <cellStyle name="Normal 2 24 2" xfId="2864" xr:uid="{00000000-0005-0000-0000-00001F0B0000}"/>
    <cellStyle name="Normal 2 24 2 2" xfId="2865" xr:uid="{00000000-0005-0000-0000-0000200B0000}"/>
    <cellStyle name="Normal 2 24 3" xfId="2866" xr:uid="{00000000-0005-0000-0000-0000210B0000}"/>
    <cellStyle name="Normal 2 24 4" xfId="2867" xr:uid="{00000000-0005-0000-0000-0000220B0000}"/>
    <cellStyle name="Normal 2 25" xfId="2868" xr:uid="{00000000-0005-0000-0000-0000230B0000}"/>
    <cellStyle name="Normal 2 25 2" xfId="2869" xr:uid="{00000000-0005-0000-0000-0000240B0000}"/>
    <cellStyle name="Normal 2 26" xfId="2870" xr:uid="{00000000-0005-0000-0000-0000250B0000}"/>
    <cellStyle name="Normal 2 26 2" xfId="2871" xr:uid="{00000000-0005-0000-0000-0000260B0000}"/>
    <cellStyle name="Normal 2 27" xfId="2872" xr:uid="{00000000-0005-0000-0000-0000270B0000}"/>
    <cellStyle name="Normal 2 27 2" xfId="2873" xr:uid="{00000000-0005-0000-0000-0000280B0000}"/>
    <cellStyle name="Normal 2 28" xfId="2874" xr:uid="{00000000-0005-0000-0000-0000290B0000}"/>
    <cellStyle name="Normal 2 28 2" xfId="2875" xr:uid="{00000000-0005-0000-0000-00002A0B0000}"/>
    <cellStyle name="Normal 2 29" xfId="2876" xr:uid="{00000000-0005-0000-0000-00002B0B0000}"/>
    <cellStyle name="Normal 2 29 2" xfId="2877" xr:uid="{00000000-0005-0000-0000-00002C0B0000}"/>
    <cellStyle name="Normal 2 3" xfId="2878" xr:uid="{00000000-0005-0000-0000-00002D0B0000}"/>
    <cellStyle name="Normal 2 3 2" xfId="2879" xr:uid="{00000000-0005-0000-0000-00002E0B0000}"/>
    <cellStyle name="Normal 2 3 3" xfId="2880" xr:uid="{00000000-0005-0000-0000-00002F0B0000}"/>
    <cellStyle name="Normal 2 30" xfId="2881" xr:uid="{00000000-0005-0000-0000-0000300B0000}"/>
    <cellStyle name="Normal 2 30 2" xfId="2882" xr:uid="{00000000-0005-0000-0000-0000310B0000}"/>
    <cellStyle name="Normal 2 31" xfId="2883" xr:uid="{00000000-0005-0000-0000-0000320B0000}"/>
    <cellStyle name="Normal 2 31 2" xfId="2884" xr:uid="{00000000-0005-0000-0000-0000330B0000}"/>
    <cellStyle name="Normal 2 32" xfId="2885" xr:uid="{00000000-0005-0000-0000-0000340B0000}"/>
    <cellStyle name="Normal 2 33" xfId="2886" xr:uid="{00000000-0005-0000-0000-0000350B0000}"/>
    <cellStyle name="Normal 2 34" xfId="2887" xr:uid="{00000000-0005-0000-0000-0000360B0000}"/>
    <cellStyle name="Normal 2 35" xfId="2888" xr:uid="{00000000-0005-0000-0000-0000370B0000}"/>
    <cellStyle name="Normal 2 36" xfId="2889" xr:uid="{00000000-0005-0000-0000-0000380B0000}"/>
    <cellStyle name="Normal 2 37" xfId="2890" xr:uid="{00000000-0005-0000-0000-0000390B0000}"/>
    <cellStyle name="Normal 2 38" xfId="2891" xr:uid="{00000000-0005-0000-0000-00003A0B0000}"/>
    <cellStyle name="Normal 2 38 2" xfId="2892" xr:uid="{00000000-0005-0000-0000-00003B0B0000}"/>
    <cellStyle name="Normal 2 39" xfId="2893" xr:uid="{00000000-0005-0000-0000-00003C0B0000}"/>
    <cellStyle name="Normal 2 4" xfId="2894" xr:uid="{00000000-0005-0000-0000-00003D0B0000}"/>
    <cellStyle name="Normal 2 4 2" xfId="2895" xr:uid="{00000000-0005-0000-0000-00003E0B0000}"/>
    <cellStyle name="Normal 2 4 3" xfId="2896" xr:uid="{00000000-0005-0000-0000-00003F0B0000}"/>
    <cellStyle name="Normal 2 4 4" xfId="2897" xr:uid="{00000000-0005-0000-0000-0000400B0000}"/>
    <cellStyle name="Normal 2 40" xfId="2898" xr:uid="{00000000-0005-0000-0000-0000410B0000}"/>
    <cellStyle name="Normal 2 41" xfId="2899" xr:uid="{00000000-0005-0000-0000-0000420B0000}"/>
    <cellStyle name="Normal 2 42" xfId="2900" xr:uid="{00000000-0005-0000-0000-0000430B0000}"/>
    <cellStyle name="Normal 2 43" xfId="2901" xr:uid="{00000000-0005-0000-0000-0000440B0000}"/>
    <cellStyle name="Normal 2 44" xfId="2902" xr:uid="{00000000-0005-0000-0000-0000450B0000}"/>
    <cellStyle name="Normal 2 45" xfId="2903" xr:uid="{00000000-0005-0000-0000-0000460B0000}"/>
    <cellStyle name="Normal 2 46" xfId="2904" xr:uid="{00000000-0005-0000-0000-0000470B0000}"/>
    <cellStyle name="Normal 2 47" xfId="2905" xr:uid="{00000000-0005-0000-0000-0000480B0000}"/>
    <cellStyle name="Normal 2 48" xfId="2906" xr:uid="{00000000-0005-0000-0000-0000490B0000}"/>
    <cellStyle name="Normal 2 49" xfId="2907" xr:uid="{00000000-0005-0000-0000-00004A0B0000}"/>
    <cellStyle name="Normal 2 5" xfId="2908" xr:uid="{00000000-0005-0000-0000-00004B0B0000}"/>
    <cellStyle name="Normal 2 5 2" xfId="2909" xr:uid="{00000000-0005-0000-0000-00004C0B0000}"/>
    <cellStyle name="Normal 2 5 3" xfId="2910" xr:uid="{00000000-0005-0000-0000-00004D0B0000}"/>
    <cellStyle name="Normal 2 50" xfId="2911" xr:uid="{00000000-0005-0000-0000-00004E0B0000}"/>
    <cellStyle name="Normal 2 51" xfId="2912" xr:uid="{00000000-0005-0000-0000-00004F0B0000}"/>
    <cellStyle name="Normal 2 52" xfId="2913" xr:uid="{00000000-0005-0000-0000-0000500B0000}"/>
    <cellStyle name="Normal 2 53" xfId="2914" xr:uid="{00000000-0005-0000-0000-0000510B0000}"/>
    <cellStyle name="Normal 2 54" xfId="2915" xr:uid="{00000000-0005-0000-0000-0000520B0000}"/>
    <cellStyle name="Normal 2 55" xfId="2916" xr:uid="{00000000-0005-0000-0000-0000530B0000}"/>
    <cellStyle name="Normal 2 56" xfId="2917" xr:uid="{00000000-0005-0000-0000-0000540B0000}"/>
    <cellStyle name="Normal 2 57" xfId="2918" xr:uid="{00000000-0005-0000-0000-0000550B0000}"/>
    <cellStyle name="Normal 2 58" xfId="2919" xr:uid="{00000000-0005-0000-0000-0000560B0000}"/>
    <cellStyle name="Normal 2 59" xfId="2920" xr:uid="{00000000-0005-0000-0000-0000570B0000}"/>
    <cellStyle name="Normal 2 6" xfId="2921" xr:uid="{00000000-0005-0000-0000-0000580B0000}"/>
    <cellStyle name="Normal 2 6 2" xfId="2922" xr:uid="{00000000-0005-0000-0000-0000590B0000}"/>
    <cellStyle name="Normal 2 60" xfId="2923" xr:uid="{00000000-0005-0000-0000-00005A0B0000}"/>
    <cellStyle name="Normal 2 61" xfId="2924" xr:uid="{00000000-0005-0000-0000-00005B0B0000}"/>
    <cellStyle name="Normal 2 62" xfId="2925" xr:uid="{00000000-0005-0000-0000-00005C0B0000}"/>
    <cellStyle name="Normal 2 63" xfId="2926" xr:uid="{00000000-0005-0000-0000-00005D0B0000}"/>
    <cellStyle name="Normal 2 64" xfId="2927" xr:uid="{00000000-0005-0000-0000-00005E0B0000}"/>
    <cellStyle name="Normal 2 65" xfId="2928" xr:uid="{00000000-0005-0000-0000-00005F0B0000}"/>
    <cellStyle name="Normal 2 66" xfId="2818" xr:uid="{00000000-0005-0000-0000-0000600B0000}"/>
    <cellStyle name="Normal 2 67" xfId="127" xr:uid="{00000000-0005-0000-0000-0000610B0000}"/>
    <cellStyle name="Normal 2 68" xfId="132" xr:uid="{00000000-0005-0000-0000-0000620B0000}"/>
    <cellStyle name="Normal 2 69" xfId="5739" xr:uid="{00000000-0005-0000-0000-0000630B0000}"/>
    <cellStyle name="Normal 2 7" xfId="2929" xr:uid="{00000000-0005-0000-0000-0000640B0000}"/>
    <cellStyle name="Normal 2 7 2" xfId="2930" xr:uid="{00000000-0005-0000-0000-0000650B0000}"/>
    <cellStyle name="Normal 2 70" xfId="5741" xr:uid="{00000000-0005-0000-0000-0000660B0000}"/>
    <cellStyle name="Normal 2 71" xfId="5743" xr:uid="{00000000-0005-0000-0000-0000670B0000}"/>
    <cellStyle name="Normal 2 72" xfId="5745" xr:uid="{00000000-0005-0000-0000-0000680B0000}"/>
    <cellStyle name="Normal 2 73" xfId="5747" xr:uid="{00000000-0005-0000-0000-0000690B0000}"/>
    <cellStyle name="Normal 2 8" xfId="2931" xr:uid="{00000000-0005-0000-0000-00006A0B0000}"/>
    <cellStyle name="Normal 2 8 2" xfId="2932" xr:uid="{00000000-0005-0000-0000-00006B0B0000}"/>
    <cellStyle name="Normal 2 9" xfId="2933" xr:uid="{00000000-0005-0000-0000-00006C0B0000}"/>
    <cellStyle name="Normal 2 9 2" xfId="2934" xr:uid="{00000000-0005-0000-0000-00006D0B0000}"/>
    <cellStyle name="Normal 20" xfId="2935" xr:uid="{00000000-0005-0000-0000-00006E0B0000}"/>
    <cellStyle name="Normal 20 2" xfId="2936" xr:uid="{00000000-0005-0000-0000-00006F0B0000}"/>
    <cellStyle name="Normal 21" xfId="2937" xr:uid="{00000000-0005-0000-0000-0000700B0000}"/>
    <cellStyle name="Normal 22" xfId="2938" xr:uid="{00000000-0005-0000-0000-0000710B0000}"/>
    <cellStyle name="Normal 23" xfId="2939" xr:uid="{00000000-0005-0000-0000-0000720B0000}"/>
    <cellStyle name="Normal 24" xfId="2940" xr:uid="{00000000-0005-0000-0000-0000730B0000}"/>
    <cellStyle name="Normal 25" xfId="2941" xr:uid="{00000000-0005-0000-0000-0000740B0000}"/>
    <cellStyle name="Normal 25 10" xfId="2942" xr:uid="{00000000-0005-0000-0000-0000750B0000}"/>
    <cellStyle name="Normal 25 100" xfId="2943" xr:uid="{00000000-0005-0000-0000-0000760B0000}"/>
    <cellStyle name="Normal 25 101" xfId="2944" xr:uid="{00000000-0005-0000-0000-0000770B0000}"/>
    <cellStyle name="Normal 25 102" xfId="2945" xr:uid="{00000000-0005-0000-0000-0000780B0000}"/>
    <cellStyle name="Normal 25 103" xfId="2946" xr:uid="{00000000-0005-0000-0000-0000790B0000}"/>
    <cellStyle name="Normal 25 104" xfId="2947" xr:uid="{00000000-0005-0000-0000-00007A0B0000}"/>
    <cellStyle name="Normal 25 105" xfId="2948" xr:uid="{00000000-0005-0000-0000-00007B0B0000}"/>
    <cellStyle name="Normal 25 106" xfId="2949" xr:uid="{00000000-0005-0000-0000-00007C0B0000}"/>
    <cellStyle name="Normal 25 107" xfId="2950" xr:uid="{00000000-0005-0000-0000-00007D0B0000}"/>
    <cellStyle name="Normal 25 108" xfId="2951" xr:uid="{00000000-0005-0000-0000-00007E0B0000}"/>
    <cellStyle name="Normal 25 109" xfId="2952" xr:uid="{00000000-0005-0000-0000-00007F0B0000}"/>
    <cellStyle name="Normal 25 11" xfId="2953" xr:uid="{00000000-0005-0000-0000-0000800B0000}"/>
    <cellStyle name="Normal 25 12" xfId="2954" xr:uid="{00000000-0005-0000-0000-0000810B0000}"/>
    <cellStyle name="Normal 25 13" xfId="2955" xr:uid="{00000000-0005-0000-0000-0000820B0000}"/>
    <cellStyle name="Normal 25 14" xfId="2956" xr:uid="{00000000-0005-0000-0000-0000830B0000}"/>
    <cellStyle name="Normal 25 15" xfId="2957" xr:uid="{00000000-0005-0000-0000-0000840B0000}"/>
    <cellStyle name="Normal 25 16" xfId="2958" xr:uid="{00000000-0005-0000-0000-0000850B0000}"/>
    <cellStyle name="Normal 25 17" xfId="2959" xr:uid="{00000000-0005-0000-0000-0000860B0000}"/>
    <cellStyle name="Normal 25 18" xfId="2960" xr:uid="{00000000-0005-0000-0000-0000870B0000}"/>
    <cellStyle name="Normal 25 19" xfId="2961" xr:uid="{00000000-0005-0000-0000-0000880B0000}"/>
    <cellStyle name="Normal 25 2" xfId="2962" xr:uid="{00000000-0005-0000-0000-0000890B0000}"/>
    <cellStyle name="Normal 25 20" xfId="2963" xr:uid="{00000000-0005-0000-0000-00008A0B0000}"/>
    <cellStyle name="Normal 25 21" xfId="2964" xr:uid="{00000000-0005-0000-0000-00008B0B0000}"/>
    <cellStyle name="Normal 25 22" xfId="2965" xr:uid="{00000000-0005-0000-0000-00008C0B0000}"/>
    <cellStyle name="Normal 25 23" xfId="2966" xr:uid="{00000000-0005-0000-0000-00008D0B0000}"/>
    <cellStyle name="Normal 25 24" xfId="2967" xr:uid="{00000000-0005-0000-0000-00008E0B0000}"/>
    <cellStyle name="Normal 25 25" xfId="2968" xr:uid="{00000000-0005-0000-0000-00008F0B0000}"/>
    <cellStyle name="Normal 25 26" xfId="2969" xr:uid="{00000000-0005-0000-0000-0000900B0000}"/>
    <cellStyle name="Normal 25 27" xfId="2970" xr:uid="{00000000-0005-0000-0000-0000910B0000}"/>
    <cellStyle name="Normal 25 28" xfId="2971" xr:uid="{00000000-0005-0000-0000-0000920B0000}"/>
    <cellStyle name="Normal 25 29" xfId="2972" xr:uid="{00000000-0005-0000-0000-0000930B0000}"/>
    <cellStyle name="Normal 25 3" xfId="2973" xr:uid="{00000000-0005-0000-0000-0000940B0000}"/>
    <cellStyle name="Normal 25 30" xfId="2974" xr:uid="{00000000-0005-0000-0000-0000950B0000}"/>
    <cellStyle name="Normal 25 31" xfId="2975" xr:uid="{00000000-0005-0000-0000-0000960B0000}"/>
    <cellStyle name="Normal 25 32" xfId="2976" xr:uid="{00000000-0005-0000-0000-0000970B0000}"/>
    <cellStyle name="Normal 25 33" xfId="2977" xr:uid="{00000000-0005-0000-0000-0000980B0000}"/>
    <cellStyle name="Normal 25 34" xfId="2978" xr:uid="{00000000-0005-0000-0000-0000990B0000}"/>
    <cellStyle name="Normal 25 35" xfId="2979" xr:uid="{00000000-0005-0000-0000-00009A0B0000}"/>
    <cellStyle name="Normal 25 36" xfId="2980" xr:uid="{00000000-0005-0000-0000-00009B0B0000}"/>
    <cellStyle name="Normal 25 37" xfId="2981" xr:uid="{00000000-0005-0000-0000-00009C0B0000}"/>
    <cellStyle name="Normal 25 38" xfId="2982" xr:uid="{00000000-0005-0000-0000-00009D0B0000}"/>
    <cellStyle name="Normal 25 39" xfId="2983" xr:uid="{00000000-0005-0000-0000-00009E0B0000}"/>
    <cellStyle name="Normal 25 4" xfId="2984" xr:uid="{00000000-0005-0000-0000-00009F0B0000}"/>
    <cellStyle name="Normal 25 40" xfId="2985" xr:uid="{00000000-0005-0000-0000-0000A00B0000}"/>
    <cellStyle name="Normal 25 41" xfId="2986" xr:uid="{00000000-0005-0000-0000-0000A10B0000}"/>
    <cellStyle name="Normal 25 42" xfId="2987" xr:uid="{00000000-0005-0000-0000-0000A20B0000}"/>
    <cellStyle name="Normal 25 43" xfId="2988" xr:uid="{00000000-0005-0000-0000-0000A30B0000}"/>
    <cellStyle name="Normal 25 44" xfId="2989" xr:uid="{00000000-0005-0000-0000-0000A40B0000}"/>
    <cellStyle name="Normal 25 45" xfId="2990" xr:uid="{00000000-0005-0000-0000-0000A50B0000}"/>
    <cellStyle name="Normal 25 46" xfId="2991" xr:uid="{00000000-0005-0000-0000-0000A60B0000}"/>
    <cellStyle name="Normal 25 47" xfId="2992" xr:uid="{00000000-0005-0000-0000-0000A70B0000}"/>
    <cellStyle name="Normal 25 48" xfId="2993" xr:uid="{00000000-0005-0000-0000-0000A80B0000}"/>
    <cellStyle name="Normal 25 49" xfId="2994" xr:uid="{00000000-0005-0000-0000-0000A90B0000}"/>
    <cellStyle name="Normal 25 5" xfId="2995" xr:uid="{00000000-0005-0000-0000-0000AA0B0000}"/>
    <cellStyle name="Normal 25 50" xfId="2996" xr:uid="{00000000-0005-0000-0000-0000AB0B0000}"/>
    <cellStyle name="Normal 25 51" xfId="2997" xr:uid="{00000000-0005-0000-0000-0000AC0B0000}"/>
    <cellStyle name="Normal 25 52" xfId="2998" xr:uid="{00000000-0005-0000-0000-0000AD0B0000}"/>
    <cellStyle name="Normal 25 53" xfId="2999" xr:uid="{00000000-0005-0000-0000-0000AE0B0000}"/>
    <cellStyle name="Normal 25 54" xfId="3000" xr:uid="{00000000-0005-0000-0000-0000AF0B0000}"/>
    <cellStyle name="Normal 25 55" xfId="3001" xr:uid="{00000000-0005-0000-0000-0000B00B0000}"/>
    <cellStyle name="Normal 25 56" xfId="3002" xr:uid="{00000000-0005-0000-0000-0000B10B0000}"/>
    <cellStyle name="Normal 25 57" xfId="3003" xr:uid="{00000000-0005-0000-0000-0000B20B0000}"/>
    <cellStyle name="Normal 25 58" xfId="3004" xr:uid="{00000000-0005-0000-0000-0000B30B0000}"/>
    <cellStyle name="Normal 25 59" xfId="3005" xr:uid="{00000000-0005-0000-0000-0000B40B0000}"/>
    <cellStyle name="Normal 25 6" xfId="3006" xr:uid="{00000000-0005-0000-0000-0000B50B0000}"/>
    <cellStyle name="Normal 25 60" xfId="3007" xr:uid="{00000000-0005-0000-0000-0000B60B0000}"/>
    <cellStyle name="Normal 25 61" xfId="3008" xr:uid="{00000000-0005-0000-0000-0000B70B0000}"/>
    <cellStyle name="Normal 25 62" xfId="3009" xr:uid="{00000000-0005-0000-0000-0000B80B0000}"/>
    <cellStyle name="Normal 25 63" xfId="3010" xr:uid="{00000000-0005-0000-0000-0000B90B0000}"/>
    <cellStyle name="Normal 25 64" xfId="3011" xr:uid="{00000000-0005-0000-0000-0000BA0B0000}"/>
    <cellStyle name="Normal 25 65" xfId="3012" xr:uid="{00000000-0005-0000-0000-0000BB0B0000}"/>
    <cellStyle name="Normal 25 66" xfId="3013" xr:uid="{00000000-0005-0000-0000-0000BC0B0000}"/>
    <cellStyle name="Normal 25 67" xfId="3014" xr:uid="{00000000-0005-0000-0000-0000BD0B0000}"/>
    <cellStyle name="Normal 25 68" xfId="3015" xr:uid="{00000000-0005-0000-0000-0000BE0B0000}"/>
    <cellStyle name="Normal 25 69" xfId="3016" xr:uid="{00000000-0005-0000-0000-0000BF0B0000}"/>
    <cellStyle name="Normal 25 7" xfId="3017" xr:uid="{00000000-0005-0000-0000-0000C00B0000}"/>
    <cellStyle name="Normal 25 70" xfId="3018" xr:uid="{00000000-0005-0000-0000-0000C10B0000}"/>
    <cellStyle name="Normal 25 71" xfId="3019" xr:uid="{00000000-0005-0000-0000-0000C20B0000}"/>
    <cellStyle name="Normal 25 72" xfId="3020" xr:uid="{00000000-0005-0000-0000-0000C30B0000}"/>
    <cellStyle name="Normal 25 73" xfId="3021" xr:uid="{00000000-0005-0000-0000-0000C40B0000}"/>
    <cellStyle name="Normal 25 74" xfId="3022" xr:uid="{00000000-0005-0000-0000-0000C50B0000}"/>
    <cellStyle name="Normal 25 75" xfId="3023" xr:uid="{00000000-0005-0000-0000-0000C60B0000}"/>
    <cellStyle name="Normal 25 76" xfId="3024" xr:uid="{00000000-0005-0000-0000-0000C70B0000}"/>
    <cellStyle name="Normal 25 77" xfId="3025" xr:uid="{00000000-0005-0000-0000-0000C80B0000}"/>
    <cellStyle name="Normal 25 78" xfId="3026" xr:uid="{00000000-0005-0000-0000-0000C90B0000}"/>
    <cellStyle name="Normal 25 79" xfId="3027" xr:uid="{00000000-0005-0000-0000-0000CA0B0000}"/>
    <cellStyle name="Normal 25 8" xfId="3028" xr:uid="{00000000-0005-0000-0000-0000CB0B0000}"/>
    <cellStyle name="Normal 25 80" xfId="3029" xr:uid="{00000000-0005-0000-0000-0000CC0B0000}"/>
    <cellStyle name="Normal 25 81" xfId="3030" xr:uid="{00000000-0005-0000-0000-0000CD0B0000}"/>
    <cellStyle name="Normal 25 82" xfId="3031" xr:uid="{00000000-0005-0000-0000-0000CE0B0000}"/>
    <cellStyle name="Normal 25 83" xfId="3032" xr:uid="{00000000-0005-0000-0000-0000CF0B0000}"/>
    <cellStyle name="Normal 25 84" xfId="3033" xr:uid="{00000000-0005-0000-0000-0000D00B0000}"/>
    <cellStyle name="Normal 25 85" xfId="3034" xr:uid="{00000000-0005-0000-0000-0000D10B0000}"/>
    <cellStyle name="Normal 25 86" xfId="3035" xr:uid="{00000000-0005-0000-0000-0000D20B0000}"/>
    <cellStyle name="Normal 25 87" xfId="3036" xr:uid="{00000000-0005-0000-0000-0000D30B0000}"/>
    <cellStyle name="Normal 25 88" xfId="3037" xr:uid="{00000000-0005-0000-0000-0000D40B0000}"/>
    <cellStyle name="Normal 25 89" xfId="3038" xr:uid="{00000000-0005-0000-0000-0000D50B0000}"/>
    <cellStyle name="Normal 25 9" xfId="3039" xr:uid="{00000000-0005-0000-0000-0000D60B0000}"/>
    <cellStyle name="Normal 25 90" xfId="3040" xr:uid="{00000000-0005-0000-0000-0000D70B0000}"/>
    <cellStyle name="Normal 25 91" xfId="3041" xr:uid="{00000000-0005-0000-0000-0000D80B0000}"/>
    <cellStyle name="Normal 25 92" xfId="3042" xr:uid="{00000000-0005-0000-0000-0000D90B0000}"/>
    <cellStyle name="Normal 25 93" xfId="3043" xr:uid="{00000000-0005-0000-0000-0000DA0B0000}"/>
    <cellStyle name="Normal 25 94" xfId="3044" xr:uid="{00000000-0005-0000-0000-0000DB0B0000}"/>
    <cellStyle name="Normal 25 95" xfId="3045" xr:uid="{00000000-0005-0000-0000-0000DC0B0000}"/>
    <cellStyle name="Normal 25 96" xfId="3046" xr:uid="{00000000-0005-0000-0000-0000DD0B0000}"/>
    <cellStyle name="Normal 25 97" xfId="3047" xr:uid="{00000000-0005-0000-0000-0000DE0B0000}"/>
    <cellStyle name="Normal 25 98" xfId="3048" xr:uid="{00000000-0005-0000-0000-0000DF0B0000}"/>
    <cellStyle name="Normal 25 99" xfId="3049" xr:uid="{00000000-0005-0000-0000-0000E00B0000}"/>
    <cellStyle name="Normal 26" xfId="3050" xr:uid="{00000000-0005-0000-0000-0000E10B0000}"/>
    <cellStyle name="Normal 26 10" xfId="3051" xr:uid="{00000000-0005-0000-0000-0000E20B0000}"/>
    <cellStyle name="Normal 26 100" xfId="3052" xr:uid="{00000000-0005-0000-0000-0000E30B0000}"/>
    <cellStyle name="Normal 26 101" xfId="3053" xr:uid="{00000000-0005-0000-0000-0000E40B0000}"/>
    <cellStyle name="Normal 26 102" xfId="3054" xr:uid="{00000000-0005-0000-0000-0000E50B0000}"/>
    <cellStyle name="Normal 26 103" xfId="3055" xr:uid="{00000000-0005-0000-0000-0000E60B0000}"/>
    <cellStyle name="Normal 26 104" xfId="3056" xr:uid="{00000000-0005-0000-0000-0000E70B0000}"/>
    <cellStyle name="Normal 26 105" xfId="3057" xr:uid="{00000000-0005-0000-0000-0000E80B0000}"/>
    <cellStyle name="Normal 26 106" xfId="3058" xr:uid="{00000000-0005-0000-0000-0000E90B0000}"/>
    <cellStyle name="Normal 26 107" xfId="3059" xr:uid="{00000000-0005-0000-0000-0000EA0B0000}"/>
    <cellStyle name="Normal 26 108" xfId="3060" xr:uid="{00000000-0005-0000-0000-0000EB0B0000}"/>
    <cellStyle name="Normal 26 109" xfId="3061" xr:uid="{00000000-0005-0000-0000-0000EC0B0000}"/>
    <cellStyle name="Normal 26 11" xfId="3062" xr:uid="{00000000-0005-0000-0000-0000ED0B0000}"/>
    <cellStyle name="Normal 26 12" xfId="3063" xr:uid="{00000000-0005-0000-0000-0000EE0B0000}"/>
    <cellStyle name="Normal 26 13" xfId="3064" xr:uid="{00000000-0005-0000-0000-0000EF0B0000}"/>
    <cellStyle name="Normal 26 14" xfId="3065" xr:uid="{00000000-0005-0000-0000-0000F00B0000}"/>
    <cellStyle name="Normal 26 15" xfId="3066" xr:uid="{00000000-0005-0000-0000-0000F10B0000}"/>
    <cellStyle name="Normal 26 16" xfId="3067" xr:uid="{00000000-0005-0000-0000-0000F20B0000}"/>
    <cellStyle name="Normal 26 17" xfId="3068" xr:uid="{00000000-0005-0000-0000-0000F30B0000}"/>
    <cellStyle name="Normal 26 18" xfId="3069" xr:uid="{00000000-0005-0000-0000-0000F40B0000}"/>
    <cellStyle name="Normal 26 19" xfId="3070" xr:uid="{00000000-0005-0000-0000-0000F50B0000}"/>
    <cellStyle name="Normal 26 2" xfId="3071" xr:uid="{00000000-0005-0000-0000-0000F60B0000}"/>
    <cellStyle name="Normal 26 20" xfId="3072" xr:uid="{00000000-0005-0000-0000-0000F70B0000}"/>
    <cellStyle name="Normal 26 21" xfId="3073" xr:uid="{00000000-0005-0000-0000-0000F80B0000}"/>
    <cellStyle name="Normal 26 22" xfId="3074" xr:uid="{00000000-0005-0000-0000-0000F90B0000}"/>
    <cellStyle name="Normal 26 23" xfId="3075" xr:uid="{00000000-0005-0000-0000-0000FA0B0000}"/>
    <cellStyle name="Normal 26 24" xfId="3076" xr:uid="{00000000-0005-0000-0000-0000FB0B0000}"/>
    <cellStyle name="Normal 26 25" xfId="3077" xr:uid="{00000000-0005-0000-0000-0000FC0B0000}"/>
    <cellStyle name="Normal 26 26" xfId="3078" xr:uid="{00000000-0005-0000-0000-0000FD0B0000}"/>
    <cellStyle name="Normal 26 27" xfId="3079" xr:uid="{00000000-0005-0000-0000-0000FE0B0000}"/>
    <cellStyle name="Normal 26 28" xfId="3080" xr:uid="{00000000-0005-0000-0000-0000FF0B0000}"/>
    <cellStyle name="Normal 26 29" xfId="3081" xr:uid="{00000000-0005-0000-0000-0000000C0000}"/>
    <cellStyle name="Normal 26 3" xfId="3082" xr:uid="{00000000-0005-0000-0000-0000010C0000}"/>
    <cellStyle name="Normal 26 30" xfId="3083" xr:uid="{00000000-0005-0000-0000-0000020C0000}"/>
    <cellStyle name="Normal 26 31" xfId="3084" xr:uid="{00000000-0005-0000-0000-0000030C0000}"/>
    <cellStyle name="Normal 26 32" xfId="3085" xr:uid="{00000000-0005-0000-0000-0000040C0000}"/>
    <cellStyle name="Normal 26 33" xfId="3086" xr:uid="{00000000-0005-0000-0000-0000050C0000}"/>
    <cellStyle name="Normal 26 34" xfId="3087" xr:uid="{00000000-0005-0000-0000-0000060C0000}"/>
    <cellStyle name="Normal 26 35" xfId="3088" xr:uid="{00000000-0005-0000-0000-0000070C0000}"/>
    <cellStyle name="Normal 26 36" xfId="3089" xr:uid="{00000000-0005-0000-0000-0000080C0000}"/>
    <cellStyle name="Normal 26 37" xfId="3090" xr:uid="{00000000-0005-0000-0000-0000090C0000}"/>
    <cellStyle name="Normal 26 38" xfId="3091" xr:uid="{00000000-0005-0000-0000-00000A0C0000}"/>
    <cellStyle name="Normal 26 39" xfId="3092" xr:uid="{00000000-0005-0000-0000-00000B0C0000}"/>
    <cellStyle name="Normal 26 4" xfId="3093" xr:uid="{00000000-0005-0000-0000-00000C0C0000}"/>
    <cellStyle name="Normal 26 40" xfId="3094" xr:uid="{00000000-0005-0000-0000-00000D0C0000}"/>
    <cellStyle name="Normal 26 41" xfId="3095" xr:uid="{00000000-0005-0000-0000-00000E0C0000}"/>
    <cellStyle name="Normal 26 42" xfId="3096" xr:uid="{00000000-0005-0000-0000-00000F0C0000}"/>
    <cellStyle name="Normal 26 43" xfId="3097" xr:uid="{00000000-0005-0000-0000-0000100C0000}"/>
    <cellStyle name="Normal 26 44" xfId="3098" xr:uid="{00000000-0005-0000-0000-0000110C0000}"/>
    <cellStyle name="Normal 26 45" xfId="3099" xr:uid="{00000000-0005-0000-0000-0000120C0000}"/>
    <cellStyle name="Normal 26 46" xfId="3100" xr:uid="{00000000-0005-0000-0000-0000130C0000}"/>
    <cellStyle name="Normal 26 47" xfId="3101" xr:uid="{00000000-0005-0000-0000-0000140C0000}"/>
    <cellStyle name="Normal 26 48" xfId="3102" xr:uid="{00000000-0005-0000-0000-0000150C0000}"/>
    <cellStyle name="Normal 26 49" xfId="3103" xr:uid="{00000000-0005-0000-0000-0000160C0000}"/>
    <cellStyle name="Normal 26 5" xfId="3104" xr:uid="{00000000-0005-0000-0000-0000170C0000}"/>
    <cellStyle name="Normal 26 50" xfId="3105" xr:uid="{00000000-0005-0000-0000-0000180C0000}"/>
    <cellStyle name="Normal 26 51" xfId="3106" xr:uid="{00000000-0005-0000-0000-0000190C0000}"/>
    <cellStyle name="Normal 26 52" xfId="3107" xr:uid="{00000000-0005-0000-0000-00001A0C0000}"/>
    <cellStyle name="Normal 26 53" xfId="3108" xr:uid="{00000000-0005-0000-0000-00001B0C0000}"/>
    <cellStyle name="Normal 26 54" xfId="3109" xr:uid="{00000000-0005-0000-0000-00001C0C0000}"/>
    <cellStyle name="Normal 26 55" xfId="3110" xr:uid="{00000000-0005-0000-0000-00001D0C0000}"/>
    <cellStyle name="Normal 26 56" xfId="3111" xr:uid="{00000000-0005-0000-0000-00001E0C0000}"/>
    <cellStyle name="Normal 26 57" xfId="3112" xr:uid="{00000000-0005-0000-0000-00001F0C0000}"/>
    <cellStyle name="Normal 26 58" xfId="3113" xr:uid="{00000000-0005-0000-0000-0000200C0000}"/>
    <cellStyle name="Normal 26 59" xfId="3114" xr:uid="{00000000-0005-0000-0000-0000210C0000}"/>
    <cellStyle name="Normal 26 6" xfId="3115" xr:uid="{00000000-0005-0000-0000-0000220C0000}"/>
    <cellStyle name="Normal 26 60" xfId="3116" xr:uid="{00000000-0005-0000-0000-0000230C0000}"/>
    <cellStyle name="Normal 26 61" xfId="3117" xr:uid="{00000000-0005-0000-0000-0000240C0000}"/>
    <cellStyle name="Normal 26 62" xfId="3118" xr:uid="{00000000-0005-0000-0000-0000250C0000}"/>
    <cellStyle name="Normal 26 63" xfId="3119" xr:uid="{00000000-0005-0000-0000-0000260C0000}"/>
    <cellStyle name="Normal 26 64" xfId="3120" xr:uid="{00000000-0005-0000-0000-0000270C0000}"/>
    <cellStyle name="Normal 26 65" xfId="3121" xr:uid="{00000000-0005-0000-0000-0000280C0000}"/>
    <cellStyle name="Normal 26 66" xfId="3122" xr:uid="{00000000-0005-0000-0000-0000290C0000}"/>
    <cellStyle name="Normal 26 67" xfId="3123" xr:uid="{00000000-0005-0000-0000-00002A0C0000}"/>
    <cellStyle name="Normal 26 68" xfId="3124" xr:uid="{00000000-0005-0000-0000-00002B0C0000}"/>
    <cellStyle name="Normal 26 69" xfId="3125" xr:uid="{00000000-0005-0000-0000-00002C0C0000}"/>
    <cellStyle name="Normal 26 7" xfId="3126" xr:uid="{00000000-0005-0000-0000-00002D0C0000}"/>
    <cellStyle name="Normal 26 70" xfId="3127" xr:uid="{00000000-0005-0000-0000-00002E0C0000}"/>
    <cellStyle name="Normal 26 71" xfId="3128" xr:uid="{00000000-0005-0000-0000-00002F0C0000}"/>
    <cellStyle name="Normal 26 72" xfId="3129" xr:uid="{00000000-0005-0000-0000-0000300C0000}"/>
    <cellStyle name="Normal 26 73" xfId="3130" xr:uid="{00000000-0005-0000-0000-0000310C0000}"/>
    <cellStyle name="Normal 26 74" xfId="3131" xr:uid="{00000000-0005-0000-0000-0000320C0000}"/>
    <cellStyle name="Normal 26 75" xfId="3132" xr:uid="{00000000-0005-0000-0000-0000330C0000}"/>
    <cellStyle name="Normal 26 76" xfId="3133" xr:uid="{00000000-0005-0000-0000-0000340C0000}"/>
    <cellStyle name="Normal 26 77" xfId="3134" xr:uid="{00000000-0005-0000-0000-0000350C0000}"/>
    <cellStyle name="Normal 26 78" xfId="3135" xr:uid="{00000000-0005-0000-0000-0000360C0000}"/>
    <cellStyle name="Normal 26 79" xfId="3136" xr:uid="{00000000-0005-0000-0000-0000370C0000}"/>
    <cellStyle name="Normal 26 8" xfId="3137" xr:uid="{00000000-0005-0000-0000-0000380C0000}"/>
    <cellStyle name="Normal 26 80" xfId="3138" xr:uid="{00000000-0005-0000-0000-0000390C0000}"/>
    <cellStyle name="Normal 26 81" xfId="3139" xr:uid="{00000000-0005-0000-0000-00003A0C0000}"/>
    <cellStyle name="Normal 26 82" xfId="3140" xr:uid="{00000000-0005-0000-0000-00003B0C0000}"/>
    <cellStyle name="Normal 26 83" xfId="3141" xr:uid="{00000000-0005-0000-0000-00003C0C0000}"/>
    <cellStyle name="Normal 26 84" xfId="3142" xr:uid="{00000000-0005-0000-0000-00003D0C0000}"/>
    <cellStyle name="Normal 26 85" xfId="3143" xr:uid="{00000000-0005-0000-0000-00003E0C0000}"/>
    <cellStyle name="Normal 26 86" xfId="3144" xr:uid="{00000000-0005-0000-0000-00003F0C0000}"/>
    <cellStyle name="Normal 26 87" xfId="3145" xr:uid="{00000000-0005-0000-0000-0000400C0000}"/>
    <cellStyle name="Normal 26 88" xfId="3146" xr:uid="{00000000-0005-0000-0000-0000410C0000}"/>
    <cellStyle name="Normal 26 89" xfId="3147" xr:uid="{00000000-0005-0000-0000-0000420C0000}"/>
    <cellStyle name="Normal 26 9" xfId="3148" xr:uid="{00000000-0005-0000-0000-0000430C0000}"/>
    <cellStyle name="Normal 26 90" xfId="3149" xr:uid="{00000000-0005-0000-0000-0000440C0000}"/>
    <cellStyle name="Normal 26 91" xfId="3150" xr:uid="{00000000-0005-0000-0000-0000450C0000}"/>
    <cellStyle name="Normal 26 92" xfId="3151" xr:uid="{00000000-0005-0000-0000-0000460C0000}"/>
    <cellStyle name="Normal 26 93" xfId="3152" xr:uid="{00000000-0005-0000-0000-0000470C0000}"/>
    <cellStyle name="Normal 26 94" xfId="3153" xr:uid="{00000000-0005-0000-0000-0000480C0000}"/>
    <cellStyle name="Normal 26 95" xfId="3154" xr:uid="{00000000-0005-0000-0000-0000490C0000}"/>
    <cellStyle name="Normal 26 96" xfId="3155" xr:uid="{00000000-0005-0000-0000-00004A0C0000}"/>
    <cellStyle name="Normal 26 97" xfId="3156" xr:uid="{00000000-0005-0000-0000-00004B0C0000}"/>
    <cellStyle name="Normal 26 98" xfId="3157" xr:uid="{00000000-0005-0000-0000-00004C0C0000}"/>
    <cellStyle name="Normal 26 99" xfId="3158" xr:uid="{00000000-0005-0000-0000-00004D0C0000}"/>
    <cellStyle name="Normal 27" xfId="3159" xr:uid="{00000000-0005-0000-0000-00004E0C0000}"/>
    <cellStyle name="Normal 27 10" xfId="3160" xr:uid="{00000000-0005-0000-0000-00004F0C0000}"/>
    <cellStyle name="Normal 27 100" xfId="3161" xr:uid="{00000000-0005-0000-0000-0000500C0000}"/>
    <cellStyle name="Normal 27 101" xfId="3162" xr:uid="{00000000-0005-0000-0000-0000510C0000}"/>
    <cellStyle name="Normal 27 102" xfId="3163" xr:uid="{00000000-0005-0000-0000-0000520C0000}"/>
    <cellStyle name="Normal 27 103" xfId="3164" xr:uid="{00000000-0005-0000-0000-0000530C0000}"/>
    <cellStyle name="Normal 27 104" xfId="3165" xr:uid="{00000000-0005-0000-0000-0000540C0000}"/>
    <cellStyle name="Normal 27 105" xfId="3166" xr:uid="{00000000-0005-0000-0000-0000550C0000}"/>
    <cellStyle name="Normal 27 106" xfId="3167" xr:uid="{00000000-0005-0000-0000-0000560C0000}"/>
    <cellStyle name="Normal 27 107" xfId="3168" xr:uid="{00000000-0005-0000-0000-0000570C0000}"/>
    <cellStyle name="Normal 27 108" xfId="3169" xr:uid="{00000000-0005-0000-0000-0000580C0000}"/>
    <cellStyle name="Normal 27 109" xfId="3170" xr:uid="{00000000-0005-0000-0000-0000590C0000}"/>
    <cellStyle name="Normal 27 11" xfId="3171" xr:uid="{00000000-0005-0000-0000-00005A0C0000}"/>
    <cellStyle name="Normal 27 12" xfId="3172" xr:uid="{00000000-0005-0000-0000-00005B0C0000}"/>
    <cellStyle name="Normal 27 13" xfId="3173" xr:uid="{00000000-0005-0000-0000-00005C0C0000}"/>
    <cellStyle name="Normal 27 14" xfId="3174" xr:uid="{00000000-0005-0000-0000-00005D0C0000}"/>
    <cellStyle name="Normal 27 15" xfId="3175" xr:uid="{00000000-0005-0000-0000-00005E0C0000}"/>
    <cellStyle name="Normal 27 16" xfId="3176" xr:uid="{00000000-0005-0000-0000-00005F0C0000}"/>
    <cellStyle name="Normal 27 17" xfId="3177" xr:uid="{00000000-0005-0000-0000-0000600C0000}"/>
    <cellStyle name="Normal 27 18" xfId="3178" xr:uid="{00000000-0005-0000-0000-0000610C0000}"/>
    <cellStyle name="Normal 27 19" xfId="3179" xr:uid="{00000000-0005-0000-0000-0000620C0000}"/>
    <cellStyle name="Normal 27 2" xfId="3180" xr:uid="{00000000-0005-0000-0000-0000630C0000}"/>
    <cellStyle name="Normal 27 20" xfId="3181" xr:uid="{00000000-0005-0000-0000-0000640C0000}"/>
    <cellStyle name="Normal 27 21" xfId="3182" xr:uid="{00000000-0005-0000-0000-0000650C0000}"/>
    <cellStyle name="Normal 27 22" xfId="3183" xr:uid="{00000000-0005-0000-0000-0000660C0000}"/>
    <cellStyle name="Normal 27 23" xfId="3184" xr:uid="{00000000-0005-0000-0000-0000670C0000}"/>
    <cellStyle name="Normal 27 24" xfId="3185" xr:uid="{00000000-0005-0000-0000-0000680C0000}"/>
    <cellStyle name="Normal 27 25" xfId="3186" xr:uid="{00000000-0005-0000-0000-0000690C0000}"/>
    <cellStyle name="Normal 27 26" xfId="3187" xr:uid="{00000000-0005-0000-0000-00006A0C0000}"/>
    <cellStyle name="Normal 27 27" xfId="3188" xr:uid="{00000000-0005-0000-0000-00006B0C0000}"/>
    <cellStyle name="Normal 27 28" xfId="3189" xr:uid="{00000000-0005-0000-0000-00006C0C0000}"/>
    <cellStyle name="Normal 27 29" xfId="3190" xr:uid="{00000000-0005-0000-0000-00006D0C0000}"/>
    <cellStyle name="Normal 27 3" xfId="3191" xr:uid="{00000000-0005-0000-0000-00006E0C0000}"/>
    <cellStyle name="Normal 27 30" xfId="3192" xr:uid="{00000000-0005-0000-0000-00006F0C0000}"/>
    <cellStyle name="Normal 27 31" xfId="3193" xr:uid="{00000000-0005-0000-0000-0000700C0000}"/>
    <cellStyle name="Normal 27 32" xfId="3194" xr:uid="{00000000-0005-0000-0000-0000710C0000}"/>
    <cellStyle name="Normal 27 33" xfId="3195" xr:uid="{00000000-0005-0000-0000-0000720C0000}"/>
    <cellStyle name="Normal 27 34" xfId="3196" xr:uid="{00000000-0005-0000-0000-0000730C0000}"/>
    <cellStyle name="Normal 27 35" xfId="3197" xr:uid="{00000000-0005-0000-0000-0000740C0000}"/>
    <cellStyle name="Normal 27 36" xfId="3198" xr:uid="{00000000-0005-0000-0000-0000750C0000}"/>
    <cellStyle name="Normal 27 37" xfId="3199" xr:uid="{00000000-0005-0000-0000-0000760C0000}"/>
    <cellStyle name="Normal 27 38" xfId="3200" xr:uid="{00000000-0005-0000-0000-0000770C0000}"/>
    <cellStyle name="Normal 27 39" xfId="3201" xr:uid="{00000000-0005-0000-0000-0000780C0000}"/>
    <cellStyle name="Normal 27 4" xfId="3202" xr:uid="{00000000-0005-0000-0000-0000790C0000}"/>
    <cellStyle name="Normal 27 40" xfId="3203" xr:uid="{00000000-0005-0000-0000-00007A0C0000}"/>
    <cellStyle name="Normal 27 41" xfId="3204" xr:uid="{00000000-0005-0000-0000-00007B0C0000}"/>
    <cellStyle name="Normal 27 42" xfId="3205" xr:uid="{00000000-0005-0000-0000-00007C0C0000}"/>
    <cellStyle name="Normal 27 43" xfId="3206" xr:uid="{00000000-0005-0000-0000-00007D0C0000}"/>
    <cellStyle name="Normal 27 44" xfId="3207" xr:uid="{00000000-0005-0000-0000-00007E0C0000}"/>
    <cellStyle name="Normal 27 45" xfId="3208" xr:uid="{00000000-0005-0000-0000-00007F0C0000}"/>
    <cellStyle name="Normal 27 46" xfId="3209" xr:uid="{00000000-0005-0000-0000-0000800C0000}"/>
    <cellStyle name="Normal 27 47" xfId="3210" xr:uid="{00000000-0005-0000-0000-0000810C0000}"/>
    <cellStyle name="Normal 27 48" xfId="3211" xr:uid="{00000000-0005-0000-0000-0000820C0000}"/>
    <cellStyle name="Normal 27 49" xfId="3212" xr:uid="{00000000-0005-0000-0000-0000830C0000}"/>
    <cellStyle name="Normal 27 5" xfId="3213" xr:uid="{00000000-0005-0000-0000-0000840C0000}"/>
    <cellStyle name="Normal 27 50" xfId="3214" xr:uid="{00000000-0005-0000-0000-0000850C0000}"/>
    <cellStyle name="Normal 27 51" xfId="3215" xr:uid="{00000000-0005-0000-0000-0000860C0000}"/>
    <cellStyle name="Normal 27 52" xfId="3216" xr:uid="{00000000-0005-0000-0000-0000870C0000}"/>
    <cellStyle name="Normal 27 53" xfId="3217" xr:uid="{00000000-0005-0000-0000-0000880C0000}"/>
    <cellStyle name="Normal 27 54" xfId="3218" xr:uid="{00000000-0005-0000-0000-0000890C0000}"/>
    <cellStyle name="Normal 27 55" xfId="3219" xr:uid="{00000000-0005-0000-0000-00008A0C0000}"/>
    <cellStyle name="Normal 27 56" xfId="3220" xr:uid="{00000000-0005-0000-0000-00008B0C0000}"/>
    <cellStyle name="Normal 27 57" xfId="3221" xr:uid="{00000000-0005-0000-0000-00008C0C0000}"/>
    <cellStyle name="Normal 27 58" xfId="3222" xr:uid="{00000000-0005-0000-0000-00008D0C0000}"/>
    <cellStyle name="Normal 27 59" xfId="3223" xr:uid="{00000000-0005-0000-0000-00008E0C0000}"/>
    <cellStyle name="Normal 27 6" xfId="3224" xr:uid="{00000000-0005-0000-0000-00008F0C0000}"/>
    <cellStyle name="Normal 27 60" xfId="3225" xr:uid="{00000000-0005-0000-0000-0000900C0000}"/>
    <cellStyle name="Normal 27 61" xfId="3226" xr:uid="{00000000-0005-0000-0000-0000910C0000}"/>
    <cellStyle name="Normal 27 62" xfId="3227" xr:uid="{00000000-0005-0000-0000-0000920C0000}"/>
    <cellStyle name="Normal 27 63" xfId="3228" xr:uid="{00000000-0005-0000-0000-0000930C0000}"/>
    <cellStyle name="Normal 27 64" xfId="3229" xr:uid="{00000000-0005-0000-0000-0000940C0000}"/>
    <cellStyle name="Normal 27 65" xfId="3230" xr:uid="{00000000-0005-0000-0000-0000950C0000}"/>
    <cellStyle name="Normal 27 66" xfId="3231" xr:uid="{00000000-0005-0000-0000-0000960C0000}"/>
    <cellStyle name="Normal 27 67" xfId="3232" xr:uid="{00000000-0005-0000-0000-0000970C0000}"/>
    <cellStyle name="Normal 27 68" xfId="3233" xr:uid="{00000000-0005-0000-0000-0000980C0000}"/>
    <cellStyle name="Normal 27 69" xfId="3234" xr:uid="{00000000-0005-0000-0000-0000990C0000}"/>
    <cellStyle name="Normal 27 7" xfId="3235" xr:uid="{00000000-0005-0000-0000-00009A0C0000}"/>
    <cellStyle name="Normal 27 70" xfId="3236" xr:uid="{00000000-0005-0000-0000-00009B0C0000}"/>
    <cellStyle name="Normal 27 71" xfId="3237" xr:uid="{00000000-0005-0000-0000-00009C0C0000}"/>
    <cellStyle name="Normal 27 72" xfId="3238" xr:uid="{00000000-0005-0000-0000-00009D0C0000}"/>
    <cellStyle name="Normal 27 73" xfId="3239" xr:uid="{00000000-0005-0000-0000-00009E0C0000}"/>
    <cellStyle name="Normal 27 74" xfId="3240" xr:uid="{00000000-0005-0000-0000-00009F0C0000}"/>
    <cellStyle name="Normal 27 75" xfId="3241" xr:uid="{00000000-0005-0000-0000-0000A00C0000}"/>
    <cellStyle name="Normal 27 76" xfId="3242" xr:uid="{00000000-0005-0000-0000-0000A10C0000}"/>
    <cellStyle name="Normal 27 77" xfId="3243" xr:uid="{00000000-0005-0000-0000-0000A20C0000}"/>
    <cellStyle name="Normal 27 78" xfId="3244" xr:uid="{00000000-0005-0000-0000-0000A30C0000}"/>
    <cellStyle name="Normal 27 79" xfId="3245" xr:uid="{00000000-0005-0000-0000-0000A40C0000}"/>
    <cellStyle name="Normal 27 8" xfId="3246" xr:uid="{00000000-0005-0000-0000-0000A50C0000}"/>
    <cellStyle name="Normal 27 80" xfId="3247" xr:uid="{00000000-0005-0000-0000-0000A60C0000}"/>
    <cellStyle name="Normal 27 81" xfId="3248" xr:uid="{00000000-0005-0000-0000-0000A70C0000}"/>
    <cellStyle name="Normal 27 82" xfId="3249" xr:uid="{00000000-0005-0000-0000-0000A80C0000}"/>
    <cellStyle name="Normal 27 83" xfId="3250" xr:uid="{00000000-0005-0000-0000-0000A90C0000}"/>
    <cellStyle name="Normal 27 84" xfId="3251" xr:uid="{00000000-0005-0000-0000-0000AA0C0000}"/>
    <cellStyle name="Normal 27 85" xfId="3252" xr:uid="{00000000-0005-0000-0000-0000AB0C0000}"/>
    <cellStyle name="Normal 27 86" xfId="3253" xr:uid="{00000000-0005-0000-0000-0000AC0C0000}"/>
    <cellStyle name="Normal 27 87" xfId="3254" xr:uid="{00000000-0005-0000-0000-0000AD0C0000}"/>
    <cellStyle name="Normal 27 88" xfId="3255" xr:uid="{00000000-0005-0000-0000-0000AE0C0000}"/>
    <cellStyle name="Normal 27 89" xfId="3256" xr:uid="{00000000-0005-0000-0000-0000AF0C0000}"/>
    <cellStyle name="Normal 27 9" xfId="3257" xr:uid="{00000000-0005-0000-0000-0000B00C0000}"/>
    <cellStyle name="Normal 27 90" xfId="3258" xr:uid="{00000000-0005-0000-0000-0000B10C0000}"/>
    <cellStyle name="Normal 27 91" xfId="3259" xr:uid="{00000000-0005-0000-0000-0000B20C0000}"/>
    <cellStyle name="Normal 27 92" xfId="3260" xr:uid="{00000000-0005-0000-0000-0000B30C0000}"/>
    <cellStyle name="Normal 27 93" xfId="3261" xr:uid="{00000000-0005-0000-0000-0000B40C0000}"/>
    <cellStyle name="Normal 27 94" xfId="3262" xr:uid="{00000000-0005-0000-0000-0000B50C0000}"/>
    <cellStyle name="Normal 27 95" xfId="3263" xr:uid="{00000000-0005-0000-0000-0000B60C0000}"/>
    <cellStyle name="Normal 27 96" xfId="3264" xr:uid="{00000000-0005-0000-0000-0000B70C0000}"/>
    <cellStyle name="Normal 27 97" xfId="3265" xr:uid="{00000000-0005-0000-0000-0000B80C0000}"/>
    <cellStyle name="Normal 27 98" xfId="3266" xr:uid="{00000000-0005-0000-0000-0000B90C0000}"/>
    <cellStyle name="Normal 27 99" xfId="3267" xr:uid="{00000000-0005-0000-0000-0000BA0C0000}"/>
    <cellStyle name="Normal 28" xfId="3268" xr:uid="{00000000-0005-0000-0000-0000BB0C0000}"/>
    <cellStyle name="Normal 28 10" xfId="3269" xr:uid="{00000000-0005-0000-0000-0000BC0C0000}"/>
    <cellStyle name="Normal 28 100" xfId="3270" xr:uid="{00000000-0005-0000-0000-0000BD0C0000}"/>
    <cellStyle name="Normal 28 101" xfId="3271" xr:uid="{00000000-0005-0000-0000-0000BE0C0000}"/>
    <cellStyle name="Normal 28 102" xfId="3272" xr:uid="{00000000-0005-0000-0000-0000BF0C0000}"/>
    <cellStyle name="Normal 28 103" xfId="3273" xr:uid="{00000000-0005-0000-0000-0000C00C0000}"/>
    <cellStyle name="Normal 28 104" xfId="3274" xr:uid="{00000000-0005-0000-0000-0000C10C0000}"/>
    <cellStyle name="Normal 28 105" xfId="3275" xr:uid="{00000000-0005-0000-0000-0000C20C0000}"/>
    <cellStyle name="Normal 28 106" xfId="3276" xr:uid="{00000000-0005-0000-0000-0000C30C0000}"/>
    <cellStyle name="Normal 28 107" xfId="3277" xr:uid="{00000000-0005-0000-0000-0000C40C0000}"/>
    <cellStyle name="Normal 28 108" xfId="3278" xr:uid="{00000000-0005-0000-0000-0000C50C0000}"/>
    <cellStyle name="Normal 28 109" xfId="3279" xr:uid="{00000000-0005-0000-0000-0000C60C0000}"/>
    <cellStyle name="Normal 28 11" xfId="3280" xr:uid="{00000000-0005-0000-0000-0000C70C0000}"/>
    <cellStyle name="Normal 28 12" xfId="3281" xr:uid="{00000000-0005-0000-0000-0000C80C0000}"/>
    <cellStyle name="Normal 28 13" xfId="3282" xr:uid="{00000000-0005-0000-0000-0000C90C0000}"/>
    <cellStyle name="Normal 28 14" xfId="3283" xr:uid="{00000000-0005-0000-0000-0000CA0C0000}"/>
    <cellStyle name="Normal 28 15" xfId="3284" xr:uid="{00000000-0005-0000-0000-0000CB0C0000}"/>
    <cellStyle name="Normal 28 16" xfId="3285" xr:uid="{00000000-0005-0000-0000-0000CC0C0000}"/>
    <cellStyle name="Normal 28 17" xfId="3286" xr:uid="{00000000-0005-0000-0000-0000CD0C0000}"/>
    <cellStyle name="Normal 28 18" xfId="3287" xr:uid="{00000000-0005-0000-0000-0000CE0C0000}"/>
    <cellStyle name="Normal 28 19" xfId="3288" xr:uid="{00000000-0005-0000-0000-0000CF0C0000}"/>
    <cellStyle name="Normal 28 2" xfId="3289" xr:uid="{00000000-0005-0000-0000-0000D00C0000}"/>
    <cellStyle name="Normal 28 20" xfId="3290" xr:uid="{00000000-0005-0000-0000-0000D10C0000}"/>
    <cellStyle name="Normal 28 21" xfId="3291" xr:uid="{00000000-0005-0000-0000-0000D20C0000}"/>
    <cellStyle name="Normal 28 22" xfId="3292" xr:uid="{00000000-0005-0000-0000-0000D30C0000}"/>
    <cellStyle name="Normal 28 23" xfId="3293" xr:uid="{00000000-0005-0000-0000-0000D40C0000}"/>
    <cellStyle name="Normal 28 24" xfId="3294" xr:uid="{00000000-0005-0000-0000-0000D50C0000}"/>
    <cellStyle name="Normal 28 25" xfId="3295" xr:uid="{00000000-0005-0000-0000-0000D60C0000}"/>
    <cellStyle name="Normal 28 26" xfId="3296" xr:uid="{00000000-0005-0000-0000-0000D70C0000}"/>
    <cellStyle name="Normal 28 27" xfId="3297" xr:uid="{00000000-0005-0000-0000-0000D80C0000}"/>
    <cellStyle name="Normal 28 28" xfId="3298" xr:uid="{00000000-0005-0000-0000-0000D90C0000}"/>
    <cellStyle name="Normal 28 29" xfId="3299" xr:uid="{00000000-0005-0000-0000-0000DA0C0000}"/>
    <cellStyle name="Normal 28 3" xfId="3300" xr:uid="{00000000-0005-0000-0000-0000DB0C0000}"/>
    <cellStyle name="Normal 28 30" xfId="3301" xr:uid="{00000000-0005-0000-0000-0000DC0C0000}"/>
    <cellStyle name="Normal 28 31" xfId="3302" xr:uid="{00000000-0005-0000-0000-0000DD0C0000}"/>
    <cellStyle name="Normal 28 32" xfId="3303" xr:uid="{00000000-0005-0000-0000-0000DE0C0000}"/>
    <cellStyle name="Normal 28 33" xfId="3304" xr:uid="{00000000-0005-0000-0000-0000DF0C0000}"/>
    <cellStyle name="Normal 28 34" xfId="3305" xr:uid="{00000000-0005-0000-0000-0000E00C0000}"/>
    <cellStyle name="Normal 28 35" xfId="3306" xr:uid="{00000000-0005-0000-0000-0000E10C0000}"/>
    <cellStyle name="Normal 28 36" xfId="3307" xr:uid="{00000000-0005-0000-0000-0000E20C0000}"/>
    <cellStyle name="Normal 28 37" xfId="3308" xr:uid="{00000000-0005-0000-0000-0000E30C0000}"/>
    <cellStyle name="Normal 28 38" xfId="3309" xr:uid="{00000000-0005-0000-0000-0000E40C0000}"/>
    <cellStyle name="Normal 28 39" xfId="3310" xr:uid="{00000000-0005-0000-0000-0000E50C0000}"/>
    <cellStyle name="Normal 28 4" xfId="3311" xr:uid="{00000000-0005-0000-0000-0000E60C0000}"/>
    <cellStyle name="Normal 28 40" xfId="3312" xr:uid="{00000000-0005-0000-0000-0000E70C0000}"/>
    <cellStyle name="Normal 28 41" xfId="3313" xr:uid="{00000000-0005-0000-0000-0000E80C0000}"/>
    <cellStyle name="Normal 28 42" xfId="3314" xr:uid="{00000000-0005-0000-0000-0000E90C0000}"/>
    <cellStyle name="Normal 28 43" xfId="3315" xr:uid="{00000000-0005-0000-0000-0000EA0C0000}"/>
    <cellStyle name="Normal 28 44" xfId="3316" xr:uid="{00000000-0005-0000-0000-0000EB0C0000}"/>
    <cellStyle name="Normal 28 45" xfId="3317" xr:uid="{00000000-0005-0000-0000-0000EC0C0000}"/>
    <cellStyle name="Normal 28 46" xfId="3318" xr:uid="{00000000-0005-0000-0000-0000ED0C0000}"/>
    <cellStyle name="Normal 28 47" xfId="3319" xr:uid="{00000000-0005-0000-0000-0000EE0C0000}"/>
    <cellStyle name="Normal 28 48" xfId="3320" xr:uid="{00000000-0005-0000-0000-0000EF0C0000}"/>
    <cellStyle name="Normal 28 49" xfId="3321" xr:uid="{00000000-0005-0000-0000-0000F00C0000}"/>
    <cellStyle name="Normal 28 5" xfId="3322" xr:uid="{00000000-0005-0000-0000-0000F10C0000}"/>
    <cellStyle name="Normal 28 50" xfId="3323" xr:uid="{00000000-0005-0000-0000-0000F20C0000}"/>
    <cellStyle name="Normal 28 51" xfId="3324" xr:uid="{00000000-0005-0000-0000-0000F30C0000}"/>
    <cellStyle name="Normal 28 52" xfId="3325" xr:uid="{00000000-0005-0000-0000-0000F40C0000}"/>
    <cellStyle name="Normal 28 53" xfId="3326" xr:uid="{00000000-0005-0000-0000-0000F50C0000}"/>
    <cellStyle name="Normal 28 54" xfId="3327" xr:uid="{00000000-0005-0000-0000-0000F60C0000}"/>
    <cellStyle name="Normal 28 55" xfId="3328" xr:uid="{00000000-0005-0000-0000-0000F70C0000}"/>
    <cellStyle name="Normal 28 56" xfId="3329" xr:uid="{00000000-0005-0000-0000-0000F80C0000}"/>
    <cellStyle name="Normal 28 57" xfId="3330" xr:uid="{00000000-0005-0000-0000-0000F90C0000}"/>
    <cellStyle name="Normal 28 58" xfId="3331" xr:uid="{00000000-0005-0000-0000-0000FA0C0000}"/>
    <cellStyle name="Normal 28 59" xfId="3332" xr:uid="{00000000-0005-0000-0000-0000FB0C0000}"/>
    <cellStyle name="Normal 28 6" xfId="3333" xr:uid="{00000000-0005-0000-0000-0000FC0C0000}"/>
    <cellStyle name="Normal 28 60" xfId="3334" xr:uid="{00000000-0005-0000-0000-0000FD0C0000}"/>
    <cellStyle name="Normal 28 61" xfId="3335" xr:uid="{00000000-0005-0000-0000-0000FE0C0000}"/>
    <cellStyle name="Normal 28 62" xfId="3336" xr:uid="{00000000-0005-0000-0000-0000FF0C0000}"/>
    <cellStyle name="Normal 28 63" xfId="3337" xr:uid="{00000000-0005-0000-0000-0000000D0000}"/>
    <cellStyle name="Normal 28 64" xfId="3338" xr:uid="{00000000-0005-0000-0000-0000010D0000}"/>
    <cellStyle name="Normal 28 65" xfId="3339" xr:uid="{00000000-0005-0000-0000-0000020D0000}"/>
    <cellStyle name="Normal 28 66" xfId="3340" xr:uid="{00000000-0005-0000-0000-0000030D0000}"/>
    <cellStyle name="Normal 28 67" xfId="3341" xr:uid="{00000000-0005-0000-0000-0000040D0000}"/>
    <cellStyle name="Normal 28 68" xfId="3342" xr:uid="{00000000-0005-0000-0000-0000050D0000}"/>
    <cellStyle name="Normal 28 69" xfId="3343" xr:uid="{00000000-0005-0000-0000-0000060D0000}"/>
    <cellStyle name="Normal 28 7" xfId="3344" xr:uid="{00000000-0005-0000-0000-0000070D0000}"/>
    <cellStyle name="Normal 28 70" xfId="3345" xr:uid="{00000000-0005-0000-0000-0000080D0000}"/>
    <cellStyle name="Normal 28 71" xfId="3346" xr:uid="{00000000-0005-0000-0000-0000090D0000}"/>
    <cellStyle name="Normal 28 72" xfId="3347" xr:uid="{00000000-0005-0000-0000-00000A0D0000}"/>
    <cellStyle name="Normal 28 73" xfId="3348" xr:uid="{00000000-0005-0000-0000-00000B0D0000}"/>
    <cellStyle name="Normal 28 74" xfId="3349" xr:uid="{00000000-0005-0000-0000-00000C0D0000}"/>
    <cellStyle name="Normal 28 75" xfId="3350" xr:uid="{00000000-0005-0000-0000-00000D0D0000}"/>
    <cellStyle name="Normal 28 76" xfId="3351" xr:uid="{00000000-0005-0000-0000-00000E0D0000}"/>
    <cellStyle name="Normal 28 77" xfId="3352" xr:uid="{00000000-0005-0000-0000-00000F0D0000}"/>
    <cellStyle name="Normal 28 78" xfId="3353" xr:uid="{00000000-0005-0000-0000-0000100D0000}"/>
    <cellStyle name="Normal 28 79" xfId="3354" xr:uid="{00000000-0005-0000-0000-0000110D0000}"/>
    <cellStyle name="Normal 28 8" xfId="3355" xr:uid="{00000000-0005-0000-0000-0000120D0000}"/>
    <cellStyle name="Normal 28 80" xfId="3356" xr:uid="{00000000-0005-0000-0000-0000130D0000}"/>
    <cellStyle name="Normal 28 81" xfId="3357" xr:uid="{00000000-0005-0000-0000-0000140D0000}"/>
    <cellStyle name="Normal 28 82" xfId="3358" xr:uid="{00000000-0005-0000-0000-0000150D0000}"/>
    <cellStyle name="Normal 28 83" xfId="3359" xr:uid="{00000000-0005-0000-0000-0000160D0000}"/>
    <cellStyle name="Normal 28 84" xfId="3360" xr:uid="{00000000-0005-0000-0000-0000170D0000}"/>
    <cellStyle name="Normal 28 85" xfId="3361" xr:uid="{00000000-0005-0000-0000-0000180D0000}"/>
    <cellStyle name="Normal 28 86" xfId="3362" xr:uid="{00000000-0005-0000-0000-0000190D0000}"/>
    <cellStyle name="Normal 28 87" xfId="3363" xr:uid="{00000000-0005-0000-0000-00001A0D0000}"/>
    <cellStyle name="Normal 28 88" xfId="3364" xr:uid="{00000000-0005-0000-0000-00001B0D0000}"/>
    <cellStyle name="Normal 28 89" xfId="3365" xr:uid="{00000000-0005-0000-0000-00001C0D0000}"/>
    <cellStyle name="Normal 28 9" xfId="3366" xr:uid="{00000000-0005-0000-0000-00001D0D0000}"/>
    <cellStyle name="Normal 28 90" xfId="3367" xr:uid="{00000000-0005-0000-0000-00001E0D0000}"/>
    <cellStyle name="Normal 28 91" xfId="3368" xr:uid="{00000000-0005-0000-0000-00001F0D0000}"/>
    <cellStyle name="Normal 28 92" xfId="3369" xr:uid="{00000000-0005-0000-0000-0000200D0000}"/>
    <cellStyle name="Normal 28 93" xfId="3370" xr:uid="{00000000-0005-0000-0000-0000210D0000}"/>
    <cellStyle name="Normal 28 94" xfId="3371" xr:uid="{00000000-0005-0000-0000-0000220D0000}"/>
    <cellStyle name="Normal 28 95" xfId="3372" xr:uid="{00000000-0005-0000-0000-0000230D0000}"/>
    <cellStyle name="Normal 28 96" xfId="3373" xr:uid="{00000000-0005-0000-0000-0000240D0000}"/>
    <cellStyle name="Normal 28 97" xfId="3374" xr:uid="{00000000-0005-0000-0000-0000250D0000}"/>
    <cellStyle name="Normal 28 98" xfId="3375" xr:uid="{00000000-0005-0000-0000-0000260D0000}"/>
    <cellStyle name="Normal 28 99" xfId="3376" xr:uid="{00000000-0005-0000-0000-0000270D0000}"/>
    <cellStyle name="Normal 29" xfId="3377" xr:uid="{00000000-0005-0000-0000-0000280D0000}"/>
    <cellStyle name="Normal 29 10" xfId="3378" xr:uid="{00000000-0005-0000-0000-0000290D0000}"/>
    <cellStyle name="Normal 29 100" xfId="3379" xr:uid="{00000000-0005-0000-0000-00002A0D0000}"/>
    <cellStyle name="Normal 29 101" xfId="3380" xr:uid="{00000000-0005-0000-0000-00002B0D0000}"/>
    <cellStyle name="Normal 29 102" xfId="3381" xr:uid="{00000000-0005-0000-0000-00002C0D0000}"/>
    <cellStyle name="Normal 29 103" xfId="3382" xr:uid="{00000000-0005-0000-0000-00002D0D0000}"/>
    <cellStyle name="Normal 29 104" xfId="3383" xr:uid="{00000000-0005-0000-0000-00002E0D0000}"/>
    <cellStyle name="Normal 29 105" xfId="3384" xr:uid="{00000000-0005-0000-0000-00002F0D0000}"/>
    <cellStyle name="Normal 29 106" xfId="3385" xr:uid="{00000000-0005-0000-0000-0000300D0000}"/>
    <cellStyle name="Normal 29 107" xfId="3386" xr:uid="{00000000-0005-0000-0000-0000310D0000}"/>
    <cellStyle name="Normal 29 108" xfId="3387" xr:uid="{00000000-0005-0000-0000-0000320D0000}"/>
    <cellStyle name="Normal 29 109" xfId="3388" xr:uid="{00000000-0005-0000-0000-0000330D0000}"/>
    <cellStyle name="Normal 29 11" xfId="3389" xr:uid="{00000000-0005-0000-0000-0000340D0000}"/>
    <cellStyle name="Normal 29 12" xfId="3390" xr:uid="{00000000-0005-0000-0000-0000350D0000}"/>
    <cellStyle name="Normal 29 13" xfId="3391" xr:uid="{00000000-0005-0000-0000-0000360D0000}"/>
    <cellStyle name="Normal 29 14" xfId="3392" xr:uid="{00000000-0005-0000-0000-0000370D0000}"/>
    <cellStyle name="Normal 29 15" xfId="3393" xr:uid="{00000000-0005-0000-0000-0000380D0000}"/>
    <cellStyle name="Normal 29 16" xfId="3394" xr:uid="{00000000-0005-0000-0000-0000390D0000}"/>
    <cellStyle name="Normal 29 17" xfId="3395" xr:uid="{00000000-0005-0000-0000-00003A0D0000}"/>
    <cellStyle name="Normal 29 18" xfId="3396" xr:uid="{00000000-0005-0000-0000-00003B0D0000}"/>
    <cellStyle name="Normal 29 19" xfId="3397" xr:uid="{00000000-0005-0000-0000-00003C0D0000}"/>
    <cellStyle name="Normal 29 2" xfId="3398" xr:uid="{00000000-0005-0000-0000-00003D0D0000}"/>
    <cellStyle name="Normal 29 20" xfId="3399" xr:uid="{00000000-0005-0000-0000-00003E0D0000}"/>
    <cellStyle name="Normal 29 21" xfId="3400" xr:uid="{00000000-0005-0000-0000-00003F0D0000}"/>
    <cellStyle name="Normal 29 22" xfId="3401" xr:uid="{00000000-0005-0000-0000-0000400D0000}"/>
    <cellStyle name="Normal 29 23" xfId="3402" xr:uid="{00000000-0005-0000-0000-0000410D0000}"/>
    <cellStyle name="Normal 29 24" xfId="3403" xr:uid="{00000000-0005-0000-0000-0000420D0000}"/>
    <cellStyle name="Normal 29 25" xfId="3404" xr:uid="{00000000-0005-0000-0000-0000430D0000}"/>
    <cellStyle name="Normal 29 26" xfId="3405" xr:uid="{00000000-0005-0000-0000-0000440D0000}"/>
    <cellStyle name="Normal 29 27" xfId="3406" xr:uid="{00000000-0005-0000-0000-0000450D0000}"/>
    <cellStyle name="Normal 29 28" xfId="3407" xr:uid="{00000000-0005-0000-0000-0000460D0000}"/>
    <cellStyle name="Normal 29 29" xfId="3408" xr:uid="{00000000-0005-0000-0000-0000470D0000}"/>
    <cellStyle name="Normal 29 3" xfId="3409" xr:uid="{00000000-0005-0000-0000-0000480D0000}"/>
    <cellStyle name="Normal 29 30" xfId="3410" xr:uid="{00000000-0005-0000-0000-0000490D0000}"/>
    <cellStyle name="Normal 29 31" xfId="3411" xr:uid="{00000000-0005-0000-0000-00004A0D0000}"/>
    <cellStyle name="Normal 29 32" xfId="3412" xr:uid="{00000000-0005-0000-0000-00004B0D0000}"/>
    <cellStyle name="Normal 29 33" xfId="3413" xr:uid="{00000000-0005-0000-0000-00004C0D0000}"/>
    <cellStyle name="Normal 29 34" xfId="3414" xr:uid="{00000000-0005-0000-0000-00004D0D0000}"/>
    <cellStyle name="Normal 29 35" xfId="3415" xr:uid="{00000000-0005-0000-0000-00004E0D0000}"/>
    <cellStyle name="Normal 29 36" xfId="3416" xr:uid="{00000000-0005-0000-0000-00004F0D0000}"/>
    <cellStyle name="Normal 29 37" xfId="3417" xr:uid="{00000000-0005-0000-0000-0000500D0000}"/>
    <cellStyle name="Normal 29 38" xfId="3418" xr:uid="{00000000-0005-0000-0000-0000510D0000}"/>
    <cellStyle name="Normal 29 39" xfId="3419" xr:uid="{00000000-0005-0000-0000-0000520D0000}"/>
    <cellStyle name="Normal 29 4" xfId="3420" xr:uid="{00000000-0005-0000-0000-0000530D0000}"/>
    <cellStyle name="Normal 29 40" xfId="3421" xr:uid="{00000000-0005-0000-0000-0000540D0000}"/>
    <cellStyle name="Normal 29 41" xfId="3422" xr:uid="{00000000-0005-0000-0000-0000550D0000}"/>
    <cellStyle name="Normal 29 42" xfId="3423" xr:uid="{00000000-0005-0000-0000-0000560D0000}"/>
    <cellStyle name="Normal 29 43" xfId="3424" xr:uid="{00000000-0005-0000-0000-0000570D0000}"/>
    <cellStyle name="Normal 29 44" xfId="3425" xr:uid="{00000000-0005-0000-0000-0000580D0000}"/>
    <cellStyle name="Normal 29 45" xfId="3426" xr:uid="{00000000-0005-0000-0000-0000590D0000}"/>
    <cellStyle name="Normal 29 46" xfId="3427" xr:uid="{00000000-0005-0000-0000-00005A0D0000}"/>
    <cellStyle name="Normal 29 47" xfId="3428" xr:uid="{00000000-0005-0000-0000-00005B0D0000}"/>
    <cellStyle name="Normal 29 48" xfId="3429" xr:uid="{00000000-0005-0000-0000-00005C0D0000}"/>
    <cellStyle name="Normal 29 49" xfId="3430" xr:uid="{00000000-0005-0000-0000-00005D0D0000}"/>
    <cellStyle name="Normal 29 5" xfId="3431" xr:uid="{00000000-0005-0000-0000-00005E0D0000}"/>
    <cellStyle name="Normal 29 50" xfId="3432" xr:uid="{00000000-0005-0000-0000-00005F0D0000}"/>
    <cellStyle name="Normal 29 51" xfId="3433" xr:uid="{00000000-0005-0000-0000-0000600D0000}"/>
    <cellStyle name="Normal 29 52" xfId="3434" xr:uid="{00000000-0005-0000-0000-0000610D0000}"/>
    <cellStyle name="Normal 29 53" xfId="3435" xr:uid="{00000000-0005-0000-0000-0000620D0000}"/>
    <cellStyle name="Normal 29 54" xfId="3436" xr:uid="{00000000-0005-0000-0000-0000630D0000}"/>
    <cellStyle name="Normal 29 55" xfId="3437" xr:uid="{00000000-0005-0000-0000-0000640D0000}"/>
    <cellStyle name="Normal 29 56" xfId="3438" xr:uid="{00000000-0005-0000-0000-0000650D0000}"/>
    <cellStyle name="Normal 29 57" xfId="3439" xr:uid="{00000000-0005-0000-0000-0000660D0000}"/>
    <cellStyle name="Normal 29 58" xfId="3440" xr:uid="{00000000-0005-0000-0000-0000670D0000}"/>
    <cellStyle name="Normal 29 59" xfId="3441" xr:uid="{00000000-0005-0000-0000-0000680D0000}"/>
    <cellStyle name="Normal 29 6" xfId="3442" xr:uid="{00000000-0005-0000-0000-0000690D0000}"/>
    <cellStyle name="Normal 29 60" xfId="3443" xr:uid="{00000000-0005-0000-0000-00006A0D0000}"/>
    <cellStyle name="Normal 29 61" xfId="3444" xr:uid="{00000000-0005-0000-0000-00006B0D0000}"/>
    <cellStyle name="Normal 29 62" xfId="3445" xr:uid="{00000000-0005-0000-0000-00006C0D0000}"/>
    <cellStyle name="Normal 29 63" xfId="3446" xr:uid="{00000000-0005-0000-0000-00006D0D0000}"/>
    <cellStyle name="Normal 29 64" xfId="3447" xr:uid="{00000000-0005-0000-0000-00006E0D0000}"/>
    <cellStyle name="Normal 29 65" xfId="3448" xr:uid="{00000000-0005-0000-0000-00006F0D0000}"/>
    <cellStyle name="Normal 29 66" xfId="3449" xr:uid="{00000000-0005-0000-0000-0000700D0000}"/>
    <cellStyle name="Normal 29 67" xfId="3450" xr:uid="{00000000-0005-0000-0000-0000710D0000}"/>
    <cellStyle name="Normal 29 68" xfId="3451" xr:uid="{00000000-0005-0000-0000-0000720D0000}"/>
    <cellStyle name="Normal 29 69" xfId="3452" xr:uid="{00000000-0005-0000-0000-0000730D0000}"/>
    <cellStyle name="Normal 29 7" xfId="3453" xr:uid="{00000000-0005-0000-0000-0000740D0000}"/>
    <cellStyle name="Normal 29 70" xfId="3454" xr:uid="{00000000-0005-0000-0000-0000750D0000}"/>
    <cellStyle name="Normal 29 71" xfId="3455" xr:uid="{00000000-0005-0000-0000-0000760D0000}"/>
    <cellStyle name="Normal 29 72" xfId="3456" xr:uid="{00000000-0005-0000-0000-0000770D0000}"/>
    <cellStyle name="Normal 29 73" xfId="3457" xr:uid="{00000000-0005-0000-0000-0000780D0000}"/>
    <cellStyle name="Normal 29 74" xfId="3458" xr:uid="{00000000-0005-0000-0000-0000790D0000}"/>
    <cellStyle name="Normal 29 75" xfId="3459" xr:uid="{00000000-0005-0000-0000-00007A0D0000}"/>
    <cellStyle name="Normal 29 76" xfId="3460" xr:uid="{00000000-0005-0000-0000-00007B0D0000}"/>
    <cellStyle name="Normal 29 77" xfId="3461" xr:uid="{00000000-0005-0000-0000-00007C0D0000}"/>
    <cellStyle name="Normal 29 78" xfId="3462" xr:uid="{00000000-0005-0000-0000-00007D0D0000}"/>
    <cellStyle name="Normal 29 79" xfId="3463" xr:uid="{00000000-0005-0000-0000-00007E0D0000}"/>
    <cellStyle name="Normal 29 8" xfId="3464" xr:uid="{00000000-0005-0000-0000-00007F0D0000}"/>
    <cellStyle name="Normal 29 80" xfId="3465" xr:uid="{00000000-0005-0000-0000-0000800D0000}"/>
    <cellStyle name="Normal 29 81" xfId="3466" xr:uid="{00000000-0005-0000-0000-0000810D0000}"/>
    <cellStyle name="Normal 29 82" xfId="3467" xr:uid="{00000000-0005-0000-0000-0000820D0000}"/>
    <cellStyle name="Normal 29 83" xfId="3468" xr:uid="{00000000-0005-0000-0000-0000830D0000}"/>
    <cellStyle name="Normal 29 84" xfId="3469" xr:uid="{00000000-0005-0000-0000-0000840D0000}"/>
    <cellStyle name="Normal 29 85" xfId="3470" xr:uid="{00000000-0005-0000-0000-0000850D0000}"/>
    <cellStyle name="Normal 29 86" xfId="3471" xr:uid="{00000000-0005-0000-0000-0000860D0000}"/>
    <cellStyle name="Normal 29 87" xfId="3472" xr:uid="{00000000-0005-0000-0000-0000870D0000}"/>
    <cellStyle name="Normal 29 88" xfId="3473" xr:uid="{00000000-0005-0000-0000-0000880D0000}"/>
    <cellStyle name="Normal 29 89" xfId="3474" xr:uid="{00000000-0005-0000-0000-0000890D0000}"/>
    <cellStyle name="Normal 29 9" xfId="3475" xr:uid="{00000000-0005-0000-0000-00008A0D0000}"/>
    <cellStyle name="Normal 29 90" xfId="3476" xr:uid="{00000000-0005-0000-0000-00008B0D0000}"/>
    <cellStyle name="Normal 29 91" xfId="3477" xr:uid="{00000000-0005-0000-0000-00008C0D0000}"/>
    <cellStyle name="Normal 29 92" xfId="3478" xr:uid="{00000000-0005-0000-0000-00008D0D0000}"/>
    <cellStyle name="Normal 29 93" xfId="3479" xr:uid="{00000000-0005-0000-0000-00008E0D0000}"/>
    <cellStyle name="Normal 29 94" xfId="3480" xr:uid="{00000000-0005-0000-0000-00008F0D0000}"/>
    <cellStyle name="Normal 29 95" xfId="3481" xr:uid="{00000000-0005-0000-0000-0000900D0000}"/>
    <cellStyle name="Normal 29 96" xfId="3482" xr:uid="{00000000-0005-0000-0000-0000910D0000}"/>
    <cellStyle name="Normal 29 97" xfId="3483" xr:uid="{00000000-0005-0000-0000-0000920D0000}"/>
    <cellStyle name="Normal 29 98" xfId="3484" xr:uid="{00000000-0005-0000-0000-0000930D0000}"/>
    <cellStyle name="Normal 29 99" xfId="3485" xr:uid="{00000000-0005-0000-0000-0000940D0000}"/>
    <cellStyle name="Normal 3" xfId="50" xr:uid="{00000000-0005-0000-0000-0000950D0000}"/>
    <cellStyle name="Normal-- 3" xfId="3487" xr:uid="{00000000-0005-0000-0000-0000960D0000}"/>
    <cellStyle name="Normal 3 10" xfId="3488" xr:uid="{00000000-0005-0000-0000-0000970D0000}"/>
    <cellStyle name="Normal 3 11" xfId="3489" xr:uid="{00000000-0005-0000-0000-0000980D0000}"/>
    <cellStyle name="Normal 3 12" xfId="3490" xr:uid="{00000000-0005-0000-0000-0000990D0000}"/>
    <cellStyle name="Normal 3 13" xfId="3491" xr:uid="{00000000-0005-0000-0000-00009A0D0000}"/>
    <cellStyle name="Normal 3 14" xfId="3492" xr:uid="{00000000-0005-0000-0000-00009B0D0000}"/>
    <cellStyle name="Normal 3 15" xfId="3493" xr:uid="{00000000-0005-0000-0000-00009C0D0000}"/>
    <cellStyle name="Normal 3 16" xfId="3494" xr:uid="{00000000-0005-0000-0000-00009D0D0000}"/>
    <cellStyle name="Normal 3 17" xfId="3495" xr:uid="{00000000-0005-0000-0000-00009E0D0000}"/>
    <cellStyle name="Normal 3 18" xfId="3496" xr:uid="{00000000-0005-0000-0000-00009F0D0000}"/>
    <cellStyle name="Normal 3 19" xfId="3497" xr:uid="{00000000-0005-0000-0000-0000A00D0000}"/>
    <cellStyle name="Normal 3 2" xfId="3498" xr:uid="{00000000-0005-0000-0000-0000A10D0000}"/>
    <cellStyle name="Normal 3 2 2" xfId="3499" xr:uid="{00000000-0005-0000-0000-0000A20D0000}"/>
    <cellStyle name="Normal 3 2 2 2" xfId="3500" xr:uid="{00000000-0005-0000-0000-0000A30D0000}"/>
    <cellStyle name="Normal 3 2 3" xfId="3501" xr:uid="{00000000-0005-0000-0000-0000A40D0000}"/>
    <cellStyle name="Normal 3 2 4" xfId="3502" xr:uid="{00000000-0005-0000-0000-0000A50D0000}"/>
    <cellStyle name="Normal 3 2 5" xfId="3503" xr:uid="{00000000-0005-0000-0000-0000A60D0000}"/>
    <cellStyle name="Normal 3 20" xfId="3504" xr:uid="{00000000-0005-0000-0000-0000A70D0000}"/>
    <cellStyle name="Normal 3 21" xfId="3505" xr:uid="{00000000-0005-0000-0000-0000A80D0000}"/>
    <cellStyle name="Normal 3 22" xfId="3506" xr:uid="{00000000-0005-0000-0000-0000A90D0000}"/>
    <cellStyle name="Normal 3 22 2" xfId="3507" xr:uid="{00000000-0005-0000-0000-0000AA0D0000}"/>
    <cellStyle name="Normal 3 22 2 2" xfId="3508" xr:uid="{00000000-0005-0000-0000-0000AB0D0000}"/>
    <cellStyle name="Normal 3 22 2 2 2" xfId="3509" xr:uid="{00000000-0005-0000-0000-0000AC0D0000}"/>
    <cellStyle name="Normal 3 22 2 3" xfId="3510" xr:uid="{00000000-0005-0000-0000-0000AD0D0000}"/>
    <cellStyle name="Normal 3 22 3" xfId="3511" xr:uid="{00000000-0005-0000-0000-0000AE0D0000}"/>
    <cellStyle name="Normal 3 22 3 2" xfId="3512" xr:uid="{00000000-0005-0000-0000-0000AF0D0000}"/>
    <cellStyle name="Normal 3 22 4" xfId="3513" xr:uid="{00000000-0005-0000-0000-0000B00D0000}"/>
    <cellStyle name="Normal 3 23" xfId="3514" xr:uid="{00000000-0005-0000-0000-0000B10D0000}"/>
    <cellStyle name="Normal 3 24" xfId="3515" xr:uid="{00000000-0005-0000-0000-0000B20D0000}"/>
    <cellStyle name="Normal 3 24 2" xfId="3516" xr:uid="{00000000-0005-0000-0000-0000B30D0000}"/>
    <cellStyle name="Normal 3 24 2 2" xfId="3517" xr:uid="{00000000-0005-0000-0000-0000B40D0000}"/>
    <cellStyle name="Normal 3 24 3" xfId="3518" xr:uid="{00000000-0005-0000-0000-0000B50D0000}"/>
    <cellStyle name="Normal 3 25" xfId="3519" xr:uid="{00000000-0005-0000-0000-0000B60D0000}"/>
    <cellStyle name="Normal 3 26" xfId="3520" xr:uid="{00000000-0005-0000-0000-0000B70D0000}"/>
    <cellStyle name="Normal 3 27" xfId="3521" xr:uid="{00000000-0005-0000-0000-0000B80D0000}"/>
    <cellStyle name="Normal 3 28" xfId="3522" xr:uid="{00000000-0005-0000-0000-0000B90D0000}"/>
    <cellStyle name="Normal 3 29" xfId="3523" xr:uid="{00000000-0005-0000-0000-0000BA0D0000}"/>
    <cellStyle name="Normal 3 3" xfId="3524" xr:uid="{00000000-0005-0000-0000-0000BB0D0000}"/>
    <cellStyle name="Normal 3 3 2" xfId="3525" xr:uid="{00000000-0005-0000-0000-0000BC0D0000}"/>
    <cellStyle name="Normal 3 3 3" xfId="3526" xr:uid="{00000000-0005-0000-0000-0000BD0D0000}"/>
    <cellStyle name="Normal 3 3 4" xfId="3527" xr:uid="{00000000-0005-0000-0000-0000BE0D0000}"/>
    <cellStyle name="Normal 3 30" xfId="3528" xr:uid="{00000000-0005-0000-0000-0000BF0D0000}"/>
    <cellStyle name="Normal 3 31" xfId="3529" xr:uid="{00000000-0005-0000-0000-0000C00D0000}"/>
    <cellStyle name="Normal 3 32" xfId="3530" xr:uid="{00000000-0005-0000-0000-0000C10D0000}"/>
    <cellStyle name="Normal 3 33" xfId="3531" xr:uid="{00000000-0005-0000-0000-0000C20D0000}"/>
    <cellStyle name="Normal 3 34" xfId="3532" xr:uid="{00000000-0005-0000-0000-0000C30D0000}"/>
    <cellStyle name="Normal 3 35" xfId="3533" xr:uid="{00000000-0005-0000-0000-0000C40D0000}"/>
    <cellStyle name="Normal 3 36" xfId="3534" xr:uid="{00000000-0005-0000-0000-0000C50D0000}"/>
    <cellStyle name="Normal 3 37" xfId="3535" xr:uid="{00000000-0005-0000-0000-0000C60D0000}"/>
    <cellStyle name="Normal 3 38" xfId="3536" xr:uid="{00000000-0005-0000-0000-0000C70D0000}"/>
    <cellStyle name="Normal 3 39" xfId="3537" xr:uid="{00000000-0005-0000-0000-0000C80D0000}"/>
    <cellStyle name="Normal 3 39 2" xfId="3538" xr:uid="{00000000-0005-0000-0000-0000C90D0000}"/>
    <cellStyle name="Normal 3 4" xfId="3539" xr:uid="{00000000-0005-0000-0000-0000CA0D0000}"/>
    <cellStyle name="Normal 3 4 2" xfId="3540" xr:uid="{00000000-0005-0000-0000-0000CB0D0000}"/>
    <cellStyle name="Normal 3 4 3" xfId="3541" xr:uid="{00000000-0005-0000-0000-0000CC0D0000}"/>
    <cellStyle name="Normal 3 40" xfId="3542" xr:uid="{00000000-0005-0000-0000-0000CD0D0000}"/>
    <cellStyle name="Normal 3 41" xfId="3543" xr:uid="{00000000-0005-0000-0000-0000CE0D0000}"/>
    <cellStyle name="Normal 3 42" xfId="3544" xr:uid="{00000000-0005-0000-0000-0000CF0D0000}"/>
    <cellStyle name="Normal 3 43" xfId="3545" xr:uid="{00000000-0005-0000-0000-0000D00D0000}"/>
    <cellStyle name="Normal 3 44" xfId="3546" xr:uid="{00000000-0005-0000-0000-0000D10D0000}"/>
    <cellStyle name="Normal 3 45" xfId="3547" xr:uid="{00000000-0005-0000-0000-0000D20D0000}"/>
    <cellStyle name="Normal 3 46" xfId="3548" xr:uid="{00000000-0005-0000-0000-0000D30D0000}"/>
    <cellStyle name="Normal 3 47" xfId="3549" xr:uid="{00000000-0005-0000-0000-0000D40D0000}"/>
    <cellStyle name="Normal 3 48" xfId="3550" xr:uid="{00000000-0005-0000-0000-0000D50D0000}"/>
    <cellStyle name="Normal 3 49" xfId="3551" xr:uid="{00000000-0005-0000-0000-0000D60D0000}"/>
    <cellStyle name="Normal 3 5" xfId="3552" xr:uid="{00000000-0005-0000-0000-0000D70D0000}"/>
    <cellStyle name="Normal 3 5 2" xfId="3553" xr:uid="{00000000-0005-0000-0000-0000D80D0000}"/>
    <cellStyle name="Normal 3 50" xfId="3554" xr:uid="{00000000-0005-0000-0000-0000D90D0000}"/>
    <cellStyle name="Normal 3 51" xfId="3555" xr:uid="{00000000-0005-0000-0000-0000DA0D0000}"/>
    <cellStyle name="Normal 3 52" xfId="3556" xr:uid="{00000000-0005-0000-0000-0000DB0D0000}"/>
    <cellStyle name="Normal 3 53" xfId="3557" xr:uid="{00000000-0005-0000-0000-0000DC0D0000}"/>
    <cellStyle name="Normal 3 54" xfId="3558" xr:uid="{00000000-0005-0000-0000-0000DD0D0000}"/>
    <cellStyle name="Normal 3 55" xfId="3559" xr:uid="{00000000-0005-0000-0000-0000DE0D0000}"/>
    <cellStyle name="Normal 3 56" xfId="3486" xr:uid="{00000000-0005-0000-0000-0000DF0D0000}"/>
    <cellStyle name="Normal 3 57" xfId="134" xr:uid="{00000000-0005-0000-0000-0000E00D0000}"/>
    <cellStyle name="Normal 3 58" xfId="129" xr:uid="{00000000-0005-0000-0000-0000E10D0000}"/>
    <cellStyle name="Normal 3 59" xfId="5736" xr:uid="{00000000-0005-0000-0000-0000E20D0000}"/>
    <cellStyle name="Normal 3 6" xfId="3560" xr:uid="{00000000-0005-0000-0000-0000E30D0000}"/>
    <cellStyle name="Normal 3 60" xfId="5727" xr:uid="{00000000-0005-0000-0000-0000E40D0000}"/>
    <cellStyle name="Normal 3 61" xfId="5732" xr:uid="{00000000-0005-0000-0000-0000E50D0000}"/>
    <cellStyle name="Normal 3 62" xfId="5749" xr:uid="{00000000-0005-0000-0000-0000E60D0000}"/>
    <cellStyle name="Normal 3 63" xfId="5746" xr:uid="{00000000-0005-0000-0000-0000E70D0000}"/>
    <cellStyle name="Normal 3 7" xfId="3561" xr:uid="{00000000-0005-0000-0000-0000E80D0000}"/>
    <cellStyle name="Normal 3 8" xfId="3562" xr:uid="{00000000-0005-0000-0000-0000E90D0000}"/>
    <cellStyle name="Normal 3 9" xfId="3563" xr:uid="{00000000-0005-0000-0000-0000EA0D0000}"/>
    <cellStyle name="Normal 30" xfId="3564" xr:uid="{00000000-0005-0000-0000-0000EB0D0000}"/>
    <cellStyle name="Normal 30 10" xfId="3565" xr:uid="{00000000-0005-0000-0000-0000EC0D0000}"/>
    <cellStyle name="Normal 30 100" xfId="3566" xr:uid="{00000000-0005-0000-0000-0000ED0D0000}"/>
    <cellStyle name="Normal 30 101" xfId="3567" xr:uid="{00000000-0005-0000-0000-0000EE0D0000}"/>
    <cellStyle name="Normal 30 102" xfId="3568" xr:uid="{00000000-0005-0000-0000-0000EF0D0000}"/>
    <cellStyle name="Normal 30 103" xfId="3569" xr:uid="{00000000-0005-0000-0000-0000F00D0000}"/>
    <cellStyle name="Normal 30 104" xfId="3570" xr:uid="{00000000-0005-0000-0000-0000F10D0000}"/>
    <cellStyle name="Normal 30 105" xfId="3571" xr:uid="{00000000-0005-0000-0000-0000F20D0000}"/>
    <cellStyle name="Normal 30 106" xfId="3572" xr:uid="{00000000-0005-0000-0000-0000F30D0000}"/>
    <cellStyle name="Normal 30 107" xfId="3573" xr:uid="{00000000-0005-0000-0000-0000F40D0000}"/>
    <cellStyle name="Normal 30 108" xfId="3574" xr:uid="{00000000-0005-0000-0000-0000F50D0000}"/>
    <cellStyle name="Normal 30 109" xfId="3575" xr:uid="{00000000-0005-0000-0000-0000F60D0000}"/>
    <cellStyle name="Normal 30 11" xfId="3576" xr:uid="{00000000-0005-0000-0000-0000F70D0000}"/>
    <cellStyle name="Normal 30 12" xfId="3577" xr:uid="{00000000-0005-0000-0000-0000F80D0000}"/>
    <cellStyle name="Normal 30 13" xfId="3578" xr:uid="{00000000-0005-0000-0000-0000F90D0000}"/>
    <cellStyle name="Normal 30 14" xfId="3579" xr:uid="{00000000-0005-0000-0000-0000FA0D0000}"/>
    <cellStyle name="Normal 30 15" xfId="3580" xr:uid="{00000000-0005-0000-0000-0000FB0D0000}"/>
    <cellStyle name="Normal 30 16" xfId="3581" xr:uid="{00000000-0005-0000-0000-0000FC0D0000}"/>
    <cellStyle name="Normal 30 17" xfId="3582" xr:uid="{00000000-0005-0000-0000-0000FD0D0000}"/>
    <cellStyle name="Normal 30 18" xfId="3583" xr:uid="{00000000-0005-0000-0000-0000FE0D0000}"/>
    <cellStyle name="Normal 30 19" xfId="3584" xr:uid="{00000000-0005-0000-0000-0000FF0D0000}"/>
    <cellStyle name="Normal 30 2" xfId="3585" xr:uid="{00000000-0005-0000-0000-0000000E0000}"/>
    <cellStyle name="Normal 30 20" xfId="3586" xr:uid="{00000000-0005-0000-0000-0000010E0000}"/>
    <cellStyle name="Normal 30 21" xfId="3587" xr:uid="{00000000-0005-0000-0000-0000020E0000}"/>
    <cellStyle name="Normal 30 22" xfId="3588" xr:uid="{00000000-0005-0000-0000-0000030E0000}"/>
    <cellStyle name="Normal 30 23" xfId="3589" xr:uid="{00000000-0005-0000-0000-0000040E0000}"/>
    <cellStyle name="Normal 30 24" xfId="3590" xr:uid="{00000000-0005-0000-0000-0000050E0000}"/>
    <cellStyle name="Normal 30 25" xfId="3591" xr:uid="{00000000-0005-0000-0000-0000060E0000}"/>
    <cellStyle name="Normal 30 26" xfId="3592" xr:uid="{00000000-0005-0000-0000-0000070E0000}"/>
    <cellStyle name="Normal 30 27" xfId="3593" xr:uid="{00000000-0005-0000-0000-0000080E0000}"/>
    <cellStyle name="Normal 30 28" xfId="3594" xr:uid="{00000000-0005-0000-0000-0000090E0000}"/>
    <cellStyle name="Normal 30 29" xfId="3595" xr:uid="{00000000-0005-0000-0000-00000A0E0000}"/>
    <cellStyle name="Normal 30 3" xfId="3596" xr:uid="{00000000-0005-0000-0000-00000B0E0000}"/>
    <cellStyle name="Normal 30 30" xfId="3597" xr:uid="{00000000-0005-0000-0000-00000C0E0000}"/>
    <cellStyle name="Normal 30 31" xfId="3598" xr:uid="{00000000-0005-0000-0000-00000D0E0000}"/>
    <cellStyle name="Normal 30 32" xfId="3599" xr:uid="{00000000-0005-0000-0000-00000E0E0000}"/>
    <cellStyle name="Normal 30 33" xfId="3600" xr:uid="{00000000-0005-0000-0000-00000F0E0000}"/>
    <cellStyle name="Normal 30 34" xfId="3601" xr:uid="{00000000-0005-0000-0000-0000100E0000}"/>
    <cellStyle name="Normal 30 35" xfId="3602" xr:uid="{00000000-0005-0000-0000-0000110E0000}"/>
    <cellStyle name="Normal 30 36" xfId="3603" xr:uid="{00000000-0005-0000-0000-0000120E0000}"/>
    <cellStyle name="Normal 30 37" xfId="3604" xr:uid="{00000000-0005-0000-0000-0000130E0000}"/>
    <cellStyle name="Normal 30 38" xfId="3605" xr:uid="{00000000-0005-0000-0000-0000140E0000}"/>
    <cellStyle name="Normal 30 39" xfId="3606" xr:uid="{00000000-0005-0000-0000-0000150E0000}"/>
    <cellStyle name="Normal 30 4" xfId="3607" xr:uid="{00000000-0005-0000-0000-0000160E0000}"/>
    <cellStyle name="Normal 30 40" xfId="3608" xr:uid="{00000000-0005-0000-0000-0000170E0000}"/>
    <cellStyle name="Normal 30 41" xfId="3609" xr:uid="{00000000-0005-0000-0000-0000180E0000}"/>
    <cellStyle name="Normal 30 42" xfId="3610" xr:uid="{00000000-0005-0000-0000-0000190E0000}"/>
    <cellStyle name="Normal 30 43" xfId="3611" xr:uid="{00000000-0005-0000-0000-00001A0E0000}"/>
    <cellStyle name="Normal 30 44" xfId="3612" xr:uid="{00000000-0005-0000-0000-00001B0E0000}"/>
    <cellStyle name="Normal 30 45" xfId="3613" xr:uid="{00000000-0005-0000-0000-00001C0E0000}"/>
    <cellStyle name="Normal 30 46" xfId="3614" xr:uid="{00000000-0005-0000-0000-00001D0E0000}"/>
    <cellStyle name="Normal 30 47" xfId="3615" xr:uid="{00000000-0005-0000-0000-00001E0E0000}"/>
    <cellStyle name="Normal 30 48" xfId="3616" xr:uid="{00000000-0005-0000-0000-00001F0E0000}"/>
    <cellStyle name="Normal 30 49" xfId="3617" xr:uid="{00000000-0005-0000-0000-0000200E0000}"/>
    <cellStyle name="Normal 30 5" xfId="3618" xr:uid="{00000000-0005-0000-0000-0000210E0000}"/>
    <cellStyle name="Normal 30 50" xfId="3619" xr:uid="{00000000-0005-0000-0000-0000220E0000}"/>
    <cellStyle name="Normal 30 51" xfId="3620" xr:uid="{00000000-0005-0000-0000-0000230E0000}"/>
    <cellStyle name="Normal 30 52" xfId="3621" xr:uid="{00000000-0005-0000-0000-0000240E0000}"/>
    <cellStyle name="Normal 30 53" xfId="3622" xr:uid="{00000000-0005-0000-0000-0000250E0000}"/>
    <cellStyle name="Normal 30 54" xfId="3623" xr:uid="{00000000-0005-0000-0000-0000260E0000}"/>
    <cellStyle name="Normal 30 55" xfId="3624" xr:uid="{00000000-0005-0000-0000-0000270E0000}"/>
    <cellStyle name="Normal 30 56" xfId="3625" xr:uid="{00000000-0005-0000-0000-0000280E0000}"/>
    <cellStyle name="Normal 30 57" xfId="3626" xr:uid="{00000000-0005-0000-0000-0000290E0000}"/>
    <cellStyle name="Normal 30 58" xfId="3627" xr:uid="{00000000-0005-0000-0000-00002A0E0000}"/>
    <cellStyle name="Normal 30 59" xfId="3628" xr:uid="{00000000-0005-0000-0000-00002B0E0000}"/>
    <cellStyle name="Normal 30 6" xfId="3629" xr:uid="{00000000-0005-0000-0000-00002C0E0000}"/>
    <cellStyle name="Normal 30 60" xfId="3630" xr:uid="{00000000-0005-0000-0000-00002D0E0000}"/>
    <cellStyle name="Normal 30 61" xfId="3631" xr:uid="{00000000-0005-0000-0000-00002E0E0000}"/>
    <cellStyle name="Normal 30 62" xfId="3632" xr:uid="{00000000-0005-0000-0000-00002F0E0000}"/>
    <cellStyle name="Normal 30 63" xfId="3633" xr:uid="{00000000-0005-0000-0000-0000300E0000}"/>
    <cellStyle name="Normal 30 64" xfId="3634" xr:uid="{00000000-0005-0000-0000-0000310E0000}"/>
    <cellStyle name="Normal 30 65" xfId="3635" xr:uid="{00000000-0005-0000-0000-0000320E0000}"/>
    <cellStyle name="Normal 30 66" xfId="3636" xr:uid="{00000000-0005-0000-0000-0000330E0000}"/>
    <cellStyle name="Normal 30 67" xfId="3637" xr:uid="{00000000-0005-0000-0000-0000340E0000}"/>
    <cellStyle name="Normal 30 68" xfId="3638" xr:uid="{00000000-0005-0000-0000-0000350E0000}"/>
    <cellStyle name="Normal 30 69" xfId="3639" xr:uid="{00000000-0005-0000-0000-0000360E0000}"/>
    <cellStyle name="Normal 30 7" xfId="3640" xr:uid="{00000000-0005-0000-0000-0000370E0000}"/>
    <cellStyle name="Normal 30 70" xfId="3641" xr:uid="{00000000-0005-0000-0000-0000380E0000}"/>
    <cellStyle name="Normal 30 71" xfId="3642" xr:uid="{00000000-0005-0000-0000-0000390E0000}"/>
    <cellStyle name="Normal 30 72" xfId="3643" xr:uid="{00000000-0005-0000-0000-00003A0E0000}"/>
    <cellStyle name="Normal 30 73" xfId="3644" xr:uid="{00000000-0005-0000-0000-00003B0E0000}"/>
    <cellStyle name="Normal 30 74" xfId="3645" xr:uid="{00000000-0005-0000-0000-00003C0E0000}"/>
    <cellStyle name="Normal 30 75" xfId="3646" xr:uid="{00000000-0005-0000-0000-00003D0E0000}"/>
    <cellStyle name="Normal 30 76" xfId="3647" xr:uid="{00000000-0005-0000-0000-00003E0E0000}"/>
    <cellStyle name="Normal 30 77" xfId="3648" xr:uid="{00000000-0005-0000-0000-00003F0E0000}"/>
    <cellStyle name="Normal 30 78" xfId="3649" xr:uid="{00000000-0005-0000-0000-0000400E0000}"/>
    <cellStyle name="Normal 30 79" xfId="3650" xr:uid="{00000000-0005-0000-0000-0000410E0000}"/>
    <cellStyle name="Normal 30 8" xfId="3651" xr:uid="{00000000-0005-0000-0000-0000420E0000}"/>
    <cellStyle name="Normal 30 80" xfId="3652" xr:uid="{00000000-0005-0000-0000-0000430E0000}"/>
    <cellStyle name="Normal 30 81" xfId="3653" xr:uid="{00000000-0005-0000-0000-0000440E0000}"/>
    <cellStyle name="Normal 30 82" xfId="3654" xr:uid="{00000000-0005-0000-0000-0000450E0000}"/>
    <cellStyle name="Normal 30 83" xfId="3655" xr:uid="{00000000-0005-0000-0000-0000460E0000}"/>
    <cellStyle name="Normal 30 84" xfId="3656" xr:uid="{00000000-0005-0000-0000-0000470E0000}"/>
    <cellStyle name="Normal 30 85" xfId="3657" xr:uid="{00000000-0005-0000-0000-0000480E0000}"/>
    <cellStyle name="Normal 30 86" xfId="3658" xr:uid="{00000000-0005-0000-0000-0000490E0000}"/>
    <cellStyle name="Normal 30 87" xfId="3659" xr:uid="{00000000-0005-0000-0000-00004A0E0000}"/>
    <cellStyle name="Normal 30 88" xfId="3660" xr:uid="{00000000-0005-0000-0000-00004B0E0000}"/>
    <cellStyle name="Normal 30 89" xfId="3661" xr:uid="{00000000-0005-0000-0000-00004C0E0000}"/>
    <cellStyle name="Normal 30 9" xfId="3662" xr:uid="{00000000-0005-0000-0000-00004D0E0000}"/>
    <cellStyle name="Normal 30 90" xfId="3663" xr:uid="{00000000-0005-0000-0000-00004E0E0000}"/>
    <cellStyle name="Normal 30 91" xfId="3664" xr:uid="{00000000-0005-0000-0000-00004F0E0000}"/>
    <cellStyle name="Normal 30 92" xfId="3665" xr:uid="{00000000-0005-0000-0000-0000500E0000}"/>
    <cellStyle name="Normal 30 93" xfId="3666" xr:uid="{00000000-0005-0000-0000-0000510E0000}"/>
    <cellStyle name="Normal 30 94" xfId="3667" xr:uid="{00000000-0005-0000-0000-0000520E0000}"/>
    <cellStyle name="Normal 30 95" xfId="3668" xr:uid="{00000000-0005-0000-0000-0000530E0000}"/>
    <cellStyle name="Normal 30 96" xfId="3669" xr:uid="{00000000-0005-0000-0000-0000540E0000}"/>
    <cellStyle name="Normal 30 97" xfId="3670" xr:uid="{00000000-0005-0000-0000-0000550E0000}"/>
    <cellStyle name="Normal 30 98" xfId="3671" xr:uid="{00000000-0005-0000-0000-0000560E0000}"/>
    <cellStyle name="Normal 30 99" xfId="3672" xr:uid="{00000000-0005-0000-0000-0000570E0000}"/>
    <cellStyle name="Normal 31" xfId="3673" xr:uid="{00000000-0005-0000-0000-0000580E0000}"/>
    <cellStyle name="Normal 31 10" xfId="3674" xr:uid="{00000000-0005-0000-0000-0000590E0000}"/>
    <cellStyle name="Normal 31 100" xfId="3675" xr:uid="{00000000-0005-0000-0000-00005A0E0000}"/>
    <cellStyle name="Normal 31 101" xfId="3676" xr:uid="{00000000-0005-0000-0000-00005B0E0000}"/>
    <cellStyle name="Normal 31 102" xfId="3677" xr:uid="{00000000-0005-0000-0000-00005C0E0000}"/>
    <cellStyle name="Normal 31 103" xfId="3678" xr:uid="{00000000-0005-0000-0000-00005D0E0000}"/>
    <cellStyle name="Normal 31 104" xfId="3679" xr:uid="{00000000-0005-0000-0000-00005E0E0000}"/>
    <cellStyle name="Normal 31 105" xfId="3680" xr:uid="{00000000-0005-0000-0000-00005F0E0000}"/>
    <cellStyle name="Normal 31 106" xfId="3681" xr:uid="{00000000-0005-0000-0000-0000600E0000}"/>
    <cellStyle name="Normal 31 107" xfId="3682" xr:uid="{00000000-0005-0000-0000-0000610E0000}"/>
    <cellStyle name="Normal 31 108" xfId="3683" xr:uid="{00000000-0005-0000-0000-0000620E0000}"/>
    <cellStyle name="Normal 31 109" xfId="3684" xr:uid="{00000000-0005-0000-0000-0000630E0000}"/>
    <cellStyle name="Normal 31 11" xfId="3685" xr:uid="{00000000-0005-0000-0000-0000640E0000}"/>
    <cellStyle name="Normal 31 12" xfId="3686" xr:uid="{00000000-0005-0000-0000-0000650E0000}"/>
    <cellStyle name="Normal 31 13" xfId="3687" xr:uid="{00000000-0005-0000-0000-0000660E0000}"/>
    <cellStyle name="Normal 31 14" xfId="3688" xr:uid="{00000000-0005-0000-0000-0000670E0000}"/>
    <cellStyle name="Normal 31 15" xfId="3689" xr:uid="{00000000-0005-0000-0000-0000680E0000}"/>
    <cellStyle name="Normal 31 16" xfId="3690" xr:uid="{00000000-0005-0000-0000-0000690E0000}"/>
    <cellStyle name="Normal 31 17" xfId="3691" xr:uid="{00000000-0005-0000-0000-00006A0E0000}"/>
    <cellStyle name="Normal 31 18" xfId="3692" xr:uid="{00000000-0005-0000-0000-00006B0E0000}"/>
    <cellStyle name="Normal 31 19" xfId="3693" xr:uid="{00000000-0005-0000-0000-00006C0E0000}"/>
    <cellStyle name="Normal 31 2" xfId="3694" xr:uid="{00000000-0005-0000-0000-00006D0E0000}"/>
    <cellStyle name="Normal 31 20" xfId="3695" xr:uid="{00000000-0005-0000-0000-00006E0E0000}"/>
    <cellStyle name="Normal 31 21" xfId="3696" xr:uid="{00000000-0005-0000-0000-00006F0E0000}"/>
    <cellStyle name="Normal 31 22" xfId="3697" xr:uid="{00000000-0005-0000-0000-0000700E0000}"/>
    <cellStyle name="Normal 31 23" xfId="3698" xr:uid="{00000000-0005-0000-0000-0000710E0000}"/>
    <cellStyle name="Normal 31 24" xfId="3699" xr:uid="{00000000-0005-0000-0000-0000720E0000}"/>
    <cellStyle name="Normal 31 25" xfId="3700" xr:uid="{00000000-0005-0000-0000-0000730E0000}"/>
    <cellStyle name="Normal 31 26" xfId="3701" xr:uid="{00000000-0005-0000-0000-0000740E0000}"/>
    <cellStyle name="Normal 31 27" xfId="3702" xr:uid="{00000000-0005-0000-0000-0000750E0000}"/>
    <cellStyle name="Normal 31 28" xfId="3703" xr:uid="{00000000-0005-0000-0000-0000760E0000}"/>
    <cellStyle name="Normal 31 29" xfId="3704" xr:uid="{00000000-0005-0000-0000-0000770E0000}"/>
    <cellStyle name="Normal 31 3" xfId="3705" xr:uid="{00000000-0005-0000-0000-0000780E0000}"/>
    <cellStyle name="Normal 31 30" xfId="3706" xr:uid="{00000000-0005-0000-0000-0000790E0000}"/>
    <cellStyle name="Normal 31 31" xfId="3707" xr:uid="{00000000-0005-0000-0000-00007A0E0000}"/>
    <cellStyle name="Normal 31 32" xfId="3708" xr:uid="{00000000-0005-0000-0000-00007B0E0000}"/>
    <cellStyle name="Normal 31 33" xfId="3709" xr:uid="{00000000-0005-0000-0000-00007C0E0000}"/>
    <cellStyle name="Normal 31 34" xfId="3710" xr:uid="{00000000-0005-0000-0000-00007D0E0000}"/>
    <cellStyle name="Normal 31 35" xfId="3711" xr:uid="{00000000-0005-0000-0000-00007E0E0000}"/>
    <cellStyle name="Normal 31 36" xfId="3712" xr:uid="{00000000-0005-0000-0000-00007F0E0000}"/>
    <cellStyle name="Normal 31 37" xfId="3713" xr:uid="{00000000-0005-0000-0000-0000800E0000}"/>
    <cellStyle name="Normal 31 38" xfId="3714" xr:uid="{00000000-0005-0000-0000-0000810E0000}"/>
    <cellStyle name="Normal 31 39" xfId="3715" xr:uid="{00000000-0005-0000-0000-0000820E0000}"/>
    <cellStyle name="Normal 31 4" xfId="3716" xr:uid="{00000000-0005-0000-0000-0000830E0000}"/>
    <cellStyle name="Normal 31 40" xfId="3717" xr:uid="{00000000-0005-0000-0000-0000840E0000}"/>
    <cellStyle name="Normal 31 41" xfId="3718" xr:uid="{00000000-0005-0000-0000-0000850E0000}"/>
    <cellStyle name="Normal 31 42" xfId="3719" xr:uid="{00000000-0005-0000-0000-0000860E0000}"/>
    <cellStyle name="Normal 31 43" xfId="3720" xr:uid="{00000000-0005-0000-0000-0000870E0000}"/>
    <cellStyle name="Normal 31 44" xfId="3721" xr:uid="{00000000-0005-0000-0000-0000880E0000}"/>
    <cellStyle name="Normal 31 45" xfId="3722" xr:uid="{00000000-0005-0000-0000-0000890E0000}"/>
    <cellStyle name="Normal 31 46" xfId="3723" xr:uid="{00000000-0005-0000-0000-00008A0E0000}"/>
    <cellStyle name="Normal 31 47" xfId="3724" xr:uid="{00000000-0005-0000-0000-00008B0E0000}"/>
    <cellStyle name="Normal 31 48" xfId="3725" xr:uid="{00000000-0005-0000-0000-00008C0E0000}"/>
    <cellStyle name="Normal 31 49" xfId="3726" xr:uid="{00000000-0005-0000-0000-00008D0E0000}"/>
    <cellStyle name="Normal 31 5" xfId="3727" xr:uid="{00000000-0005-0000-0000-00008E0E0000}"/>
    <cellStyle name="Normal 31 50" xfId="3728" xr:uid="{00000000-0005-0000-0000-00008F0E0000}"/>
    <cellStyle name="Normal 31 51" xfId="3729" xr:uid="{00000000-0005-0000-0000-0000900E0000}"/>
    <cellStyle name="Normal 31 52" xfId="3730" xr:uid="{00000000-0005-0000-0000-0000910E0000}"/>
    <cellStyle name="Normal 31 53" xfId="3731" xr:uid="{00000000-0005-0000-0000-0000920E0000}"/>
    <cellStyle name="Normal 31 54" xfId="3732" xr:uid="{00000000-0005-0000-0000-0000930E0000}"/>
    <cellStyle name="Normal 31 55" xfId="3733" xr:uid="{00000000-0005-0000-0000-0000940E0000}"/>
    <cellStyle name="Normal 31 56" xfId="3734" xr:uid="{00000000-0005-0000-0000-0000950E0000}"/>
    <cellStyle name="Normal 31 57" xfId="3735" xr:uid="{00000000-0005-0000-0000-0000960E0000}"/>
    <cellStyle name="Normal 31 58" xfId="3736" xr:uid="{00000000-0005-0000-0000-0000970E0000}"/>
    <cellStyle name="Normal 31 59" xfId="3737" xr:uid="{00000000-0005-0000-0000-0000980E0000}"/>
    <cellStyle name="Normal 31 6" xfId="3738" xr:uid="{00000000-0005-0000-0000-0000990E0000}"/>
    <cellStyle name="Normal 31 60" xfId="3739" xr:uid="{00000000-0005-0000-0000-00009A0E0000}"/>
    <cellStyle name="Normal 31 61" xfId="3740" xr:uid="{00000000-0005-0000-0000-00009B0E0000}"/>
    <cellStyle name="Normal 31 62" xfId="3741" xr:uid="{00000000-0005-0000-0000-00009C0E0000}"/>
    <cellStyle name="Normal 31 63" xfId="3742" xr:uid="{00000000-0005-0000-0000-00009D0E0000}"/>
    <cellStyle name="Normal 31 64" xfId="3743" xr:uid="{00000000-0005-0000-0000-00009E0E0000}"/>
    <cellStyle name="Normal 31 65" xfId="3744" xr:uid="{00000000-0005-0000-0000-00009F0E0000}"/>
    <cellStyle name="Normal 31 66" xfId="3745" xr:uid="{00000000-0005-0000-0000-0000A00E0000}"/>
    <cellStyle name="Normal 31 67" xfId="3746" xr:uid="{00000000-0005-0000-0000-0000A10E0000}"/>
    <cellStyle name="Normal 31 68" xfId="3747" xr:uid="{00000000-0005-0000-0000-0000A20E0000}"/>
    <cellStyle name="Normal 31 69" xfId="3748" xr:uid="{00000000-0005-0000-0000-0000A30E0000}"/>
    <cellStyle name="Normal 31 7" xfId="3749" xr:uid="{00000000-0005-0000-0000-0000A40E0000}"/>
    <cellStyle name="Normal 31 70" xfId="3750" xr:uid="{00000000-0005-0000-0000-0000A50E0000}"/>
    <cellStyle name="Normal 31 71" xfId="3751" xr:uid="{00000000-0005-0000-0000-0000A60E0000}"/>
    <cellStyle name="Normal 31 72" xfId="3752" xr:uid="{00000000-0005-0000-0000-0000A70E0000}"/>
    <cellStyle name="Normal 31 73" xfId="3753" xr:uid="{00000000-0005-0000-0000-0000A80E0000}"/>
    <cellStyle name="Normal 31 74" xfId="3754" xr:uid="{00000000-0005-0000-0000-0000A90E0000}"/>
    <cellStyle name="Normal 31 75" xfId="3755" xr:uid="{00000000-0005-0000-0000-0000AA0E0000}"/>
    <cellStyle name="Normal 31 76" xfId="3756" xr:uid="{00000000-0005-0000-0000-0000AB0E0000}"/>
    <cellStyle name="Normal 31 77" xfId="3757" xr:uid="{00000000-0005-0000-0000-0000AC0E0000}"/>
    <cellStyle name="Normal 31 78" xfId="3758" xr:uid="{00000000-0005-0000-0000-0000AD0E0000}"/>
    <cellStyle name="Normal 31 79" xfId="3759" xr:uid="{00000000-0005-0000-0000-0000AE0E0000}"/>
    <cellStyle name="Normal 31 8" xfId="3760" xr:uid="{00000000-0005-0000-0000-0000AF0E0000}"/>
    <cellStyle name="Normal 31 80" xfId="3761" xr:uid="{00000000-0005-0000-0000-0000B00E0000}"/>
    <cellStyle name="Normal 31 81" xfId="3762" xr:uid="{00000000-0005-0000-0000-0000B10E0000}"/>
    <cellStyle name="Normal 31 82" xfId="3763" xr:uid="{00000000-0005-0000-0000-0000B20E0000}"/>
    <cellStyle name="Normal 31 83" xfId="3764" xr:uid="{00000000-0005-0000-0000-0000B30E0000}"/>
    <cellStyle name="Normal 31 84" xfId="3765" xr:uid="{00000000-0005-0000-0000-0000B40E0000}"/>
    <cellStyle name="Normal 31 85" xfId="3766" xr:uid="{00000000-0005-0000-0000-0000B50E0000}"/>
    <cellStyle name="Normal 31 86" xfId="3767" xr:uid="{00000000-0005-0000-0000-0000B60E0000}"/>
    <cellStyle name="Normal 31 87" xfId="3768" xr:uid="{00000000-0005-0000-0000-0000B70E0000}"/>
    <cellStyle name="Normal 31 88" xfId="3769" xr:uid="{00000000-0005-0000-0000-0000B80E0000}"/>
    <cellStyle name="Normal 31 89" xfId="3770" xr:uid="{00000000-0005-0000-0000-0000B90E0000}"/>
    <cellStyle name="Normal 31 9" xfId="3771" xr:uid="{00000000-0005-0000-0000-0000BA0E0000}"/>
    <cellStyle name="Normal 31 90" xfId="3772" xr:uid="{00000000-0005-0000-0000-0000BB0E0000}"/>
    <cellStyle name="Normal 31 91" xfId="3773" xr:uid="{00000000-0005-0000-0000-0000BC0E0000}"/>
    <cellStyle name="Normal 31 92" xfId="3774" xr:uid="{00000000-0005-0000-0000-0000BD0E0000}"/>
    <cellStyle name="Normal 31 93" xfId="3775" xr:uid="{00000000-0005-0000-0000-0000BE0E0000}"/>
    <cellStyle name="Normal 31 94" xfId="3776" xr:uid="{00000000-0005-0000-0000-0000BF0E0000}"/>
    <cellStyle name="Normal 31 95" xfId="3777" xr:uid="{00000000-0005-0000-0000-0000C00E0000}"/>
    <cellStyle name="Normal 31 96" xfId="3778" xr:uid="{00000000-0005-0000-0000-0000C10E0000}"/>
    <cellStyle name="Normal 31 97" xfId="3779" xr:uid="{00000000-0005-0000-0000-0000C20E0000}"/>
    <cellStyle name="Normal 31 98" xfId="3780" xr:uid="{00000000-0005-0000-0000-0000C30E0000}"/>
    <cellStyle name="Normal 31 99" xfId="3781" xr:uid="{00000000-0005-0000-0000-0000C40E0000}"/>
    <cellStyle name="Normal 32" xfId="3782" xr:uid="{00000000-0005-0000-0000-0000C50E0000}"/>
    <cellStyle name="Normal 32 2" xfId="3783" xr:uid="{00000000-0005-0000-0000-0000C60E0000}"/>
    <cellStyle name="Normal 33" xfId="3784" xr:uid="{00000000-0005-0000-0000-0000C70E0000}"/>
    <cellStyle name="Normal 33 2" xfId="3785" xr:uid="{00000000-0005-0000-0000-0000C80E0000}"/>
    <cellStyle name="Normal 34" xfId="3786" xr:uid="{00000000-0005-0000-0000-0000C90E0000}"/>
    <cellStyle name="Normal 35" xfId="3787" xr:uid="{00000000-0005-0000-0000-0000CA0E0000}"/>
    <cellStyle name="Normal 35 10" xfId="3788" xr:uid="{00000000-0005-0000-0000-0000CB0E0000}"/>
    <cellStyle name="Normal 35 100" xfId="3789" xr:uid="{00000000-0005-0000-0000-0000CC0E0000}"/>
    <cellStyle name="Normal 35 101" xfId="3790" xr:uid="{00000000-0005-0000-0000-0000CD0E0000}"/>
    <cellStyle name="Normal 35 102" xfId="3791" xr:uid="{00000000-0005-0000-0000-0000CE0E0000}"/>
    <cellStyle name="Normal 35 103" xfId="3792" xr:uid="{00000000-0005-0000-0000-0000CF0E0000}"/>
    <cellStyle name="Normal 35 104" xfId="3793" xr:uid="{00000000-0005-0000-0000-0000D00E0000}"/>
    <cellStyle name="Normal 35 105" xfId="3794" xr:uid="{00000000-0005-0000-0000-0000D10E0000}"/>
    <cellStyle name="Normal 35 106" xfId="3795" xr:uid="{00000000-0005-0000-0000-0000D20E0000}"/>
    <cellStyle name="Normal 35 107" xfId="3796" xr:uid="{00000000-0005-0000-0000-0000D30E0000}"/>
    <cellStyle name="Normal 35 108" xfId="3797" xr:uid="{00000000-0005-0000-0000-0000D40E0000}"/>
    <cellStyle name="Normal 35 109" xfId="3798" xr:uid="{00000000-0005-0000-0000-0000D50E0000}"/>
    <cellStyle name="Normal 35 11" xfId="3799" xr:uid="{00000000-0005-0000-0000-0000D60E0000}"/>
    <cellStyle name="Normal 35 12" xfId="3800" xr:uid="{00000000-0005-0000-0000-0000D70E0000}"/>
    <cellStyle name="Normal 35 13" xfId="3801" xr:uid="{00000000-0005-0000-0000-0000D80E0000}"/>
    <cellStyle name="Normal 35 14" xfId="3802" xr:uid="{00000000-0005-0000-0000-0000D90E0000}"/>
    <cellStyle name="Normal 35 15" xfId="3803" xr:uid="{00000000-0005-0000-0000-0000DA0E0000}"/>
    <cellStyle name="Normal 35 16" xfId="3804" xr:uid="{00000000-0005-0000-0000-0000DB0E0000}"/>
    <cellStyle name="Normal 35 17" xfId="3805" xr:uid="{00000000-0005-0000-0000-0000DC0E0000}"/>
    <cellStyle name="Normal 35 18" xfId="3806" xr:uid="{00000000-0005-0000-0000-0000DD0E0000}"/>
    <cellStyle name="Normal 35 19" xfId="3807" xr:uid="{00000000-0005-0000-0000-0000DE0E0000}"/>
    <cellStyle name="Normal 35 2" xfId="3808" xr:uid="{00000000-0005-0000-0000-0000DF0E0000}"/>
    <cellStyle name="Normal 35 20" xfId="3809" xr:uid="{00000000-0005-0000-0000-0000E00E0000}"/>
    <cellStyle name="Normal 35 21" xfId="3810" xr:uid="{00000000-0005-0000-0000-0000E10E0000}"/>
    <cellStyle name="Normal 35 22" xfId="3811" xr:uid="{00000000-0005-0000-0000-0000E20E0000}"/>
    <cellStyle name="Normal 35 23" xfId="3812" xr:uid="{00000000-0005-0000-0000-0000E30E0000}"/>
    <cellStyle name="Normal 35 24" xfId="3813" xr:uid="{00000000-0005-0000-0000-0000E40E0000}"/>
    <cellStyle name="Normal 35 25" xfId="3814" xr:uid="{00000000-0005-0000-0000-0000E50E0000}"/>
    <cellStyle name="Normal 35 26" xfId="3815" xr:uid="{00000000-0005-0000-0000-0000E60E0000}"/>
    <cellStyle name="Normal 35 27" xfId="3816" xr:uid="{00000000-0005-0000-0000-0000E70E0000}"/>
    <cellStyle name="Normal 35 28" xfId="3817" xr:uid="{00000000-0005-0000-0000-0000E80E0000}"/>
    <cellStyle name="Normal 35 29" xfId="3818" xr:uid="{00000000-0005-0000-0000-0000E90E0000}"/>
    <cellStyle name="Normal 35 3" xfId="3819" xr:uid="{00000000-0005-0000-0000-0000EA0E0000}"/>
    <cellStyle name="Normal 35 30" xfId="3820" xr:uid="{00000000-0005-0000-0000-0000EB0E0000}"/>
    <cellStyle name="Normal 35 31" xfId="3821" xr:uid="{00000000-0005-0000-0000-0000EC0E0000}"/>
    <cellStyle name="Normal 35 32" xfId="3822" xr:uid="{00000000-0005-0000-0000-0000ED0E0000}"/>
    <cellStyle name="Normal 35 33" xfId="3823" xr:uid="{00000000-0005-0000-0000-0000EE0E0000}"/>
    <cellStyle name="Normal 35 34" xfId="3824" xr:uid="{00000000-0005-0000-0000-0000EF0E0000}"/>
    <cellStyle name="Normal 35 35" xfId="3825" xr:uid="{00000000-0005-0000-0000-0000F00E0000}"/>
    <cellStyle name="Normal 35 36" xfId="3826" xr:uid="{00000000-0005-0000-0000-0000F10E0000}"/>
    <cellStyle name="Normal 35 37" xfId="3827" xr:uid="{00000000-0005-0000-0000-0000F20E0000}"/>
    <cellStyle name="Normal 35 38" xfId="3828" xr:uid="{00000000-0005-0000-0000-0000F30E0000}"/>
    <cellStyle name="Normal 35 39" xfId="3829" xr:uid="{00000000-0005-0000-0000-0000F40E0000}"/>
    <cellStyle name="Normal 35 4" xfId="3830" xr:uid="{00000000-0005-0000-0000-0000F50E0000}"/>
    <cellStyle name="Normal 35 40" xfId="3831" xr:uid="{00000000-0005-0000-0000-0000F60E0000}"/>
    <cellStyle name="Normal 35 41" xfId="3832" xr:uid="{00000000-0005-0000-0000-0000F70E0000}"/>
    <cellStyle name="Normal 35 42" xfId="3833" xr:uid="{00000000-0005-0000-0000-0000F80E0000}"/>
    <cellStyle name="Normal 35 43" xfId="3834" xr:uid="{00000000-0005-0000-0000-0000F90E0000}"/>
    <cellStyle name="Normal 35 44" xfId="3835" xr:uid="{00000000-0005-0000-0000-0000FA0E0000}"/>
    <cellStyle name="Normal 35 45" xfId="3836" xr:uid="{00000000-0005-0000-0000-0000FB0E0000}"/>
    <cellStyle name="Normal 35 46" xfId="3837" xr:uid="{00000000-0005-0000-0000-0000FC0E0000}"/>
    <cellStyle name="Normal 35 47" xfId="3838" xr:uid="{00000000-0005-0000-0000-0000FD0E0000}"/>
    <cellStyle name="Normal 35 48" xfId="3839" xr:uid="{00000000-0005-0000-0000-0000FE0E0000}"/>
    <cellStyle name="Normal 35 49" xfId="3840" xr:uid="{00000000-0005-0000-0000-0000FF0E0000}"/>
    <cellStyle name="Normal 35 5" xfId="3841" xr:uid="{00000000-0005-0000-0000-0000000F0000}"/>
    <cellStyle name="Normal 35 50" xfId="3842" xr:uid="{00000000-0005-0000-0000-0000010F0000}"/>
    <cellStyle name="Normal 35 51" xfId="3843" xr:uid="{00000000-0005-0000-0000-0000020F0000}"/>
    <cellStyle name="Normal 35 52" xfId="3844" xr:uid="{00000000-0005-0000-0000-0000030F0000}"/>
    <cellStyle name="Normal 35 53" xfId="3845" xr:uid="{00000000-0005-0000-0000-0000040F0000}"/>
    <cellStyle name="Normal 35 54" xfId="3846" xr:uid="{00000000-0005-0000-0000-0000050F0000}"/>
    <cellStyle name="Normal 35 55" xfId="3847" xr:uid="{00000000-0005-0000-0000-0000060F0000}"/>
    <cellStyle name="Normal 35 56" xfId="3848" xr:uid="{00000000-0005-0000-0000-0000070F0000}"/>
    <cellStyle name="Normal 35 57" xfId="3849" xr:uid="{00000000-0005-0000-0000-0000080F0000}"/>
    <cellStyle name="Normal 35 58" xfId="3850" xr:uid="{00000000-0005-0000-0000-0000090F0000}"/>
    <cellStyle name="Normal 35 59" xfId="3851" xr:uid="{00000000-0005-0000-0000-00000A0F0000}"/>
    <cellStyle name="Normal 35 6" xfId="3852" xr:uid="{00000000-0005-0000-0000-00000B0F0000}"/>
    <cellStyle name="Normal 35 60" xfId="3853" xr:uid="{00000000-0005-0000-0000-00000C0F0000}"/>
    <cellStyle name="Normal 35 61" xfId="3854" xr:uid="{00000000-0005-0000-0000-00000D0F0000}"/>
    <cellStyle name="Normal 35 62" xfId="3855" xr:uid="{00000000-0005-0000-0000-00000E0F0000}"/>
    <cellStyle name="Normal 35 63" xfId="3856" xr:uid="{00000000-0005-0000-0000-00000F0F0000}"/>
    <cellStyle name="Normal 35 64" xfId="3857" xr:uid="{00000000-0005-0000-0000-0000100F0000}"/>
    <cellStyle name="Normal 35 65" xfId="3858" xr:uid="{00000000-0005-0000-0000-0000110F0000}"/>
    <cellStyle name="Normal 35 66" xfId="3859" xr:uid="{00000000-0005-0000-0000-0000120F0000}"/>
    <cellStyle name="Normal 35 67" xfId="3860" xr:uid="{00000000-0005-0000-0000-0000130F0000}"/>
    <cellStyle name="Normal 35 68" xfId="3861" xr:uid="{00000000-0005-0000-0000-0000140F0000}"/>
    <cellStyle name="Normal 35 69" xfId="3862" xr:uid="{00000000-0005-0000-0000-0000150F0000}"/>
    <cellStyle name="Normal 35 7" xfId="3863" xr:uid="{00000000-0005-0000-0000-0000160F0000}"/>
    <cellStyle name="Normal 35 70" xfId="3864" xr:uid="{00000000-0005-0000-0000-0000170F0000}"/>
    <cellStyle name="Normal 35 71" xfId="3865" xr:uid="{00000000-0005-0000-0000-0000180F0000}"/>
    <cellStyle name="Normal 35 72" xfId="3866" xr:uid="{00000000-0005-0000-0000-0000190F0000}"/>
    <cellStyle name="Normal 35 73" xfId="3867" xr:uid="{00000000-0005-0000-0000-00001A0F0000}"/>
    <cellStyle name="Normal 35 74" xfId="3868" xr:uid="{00000000-0005-0000-0000-00001B0F0000}"/>
    <cellStyle name="Normal 35 75" xfId="3869" xr:uid="{00000000-0005-0000-0000-00001C0F0000}"/>
    <cellStyle name="Normal 35 76" xfId="3870" xr:uid="{00000000-0005-0000-0000-00001D0F0000}"/>
    <cellStyle name="Normal 35 77" xfId="3871" xr:uid="{00000000-0005-0000-0000-00001E0F0000}"/>
    <cellStyle name="Normal 35 78" xfId="3872" xr:uid="{00000000-0005-0000-0000-00001F0F0000}"/>
    <cellStyle name="Normal 35 79" xfId="3873" xr:uid="{00000000-0005-0000-0000-0000200F0000}"/>
    <cellStyle name="Normal 35 8" xfId="3874" xr:uid="{00000000-0005-0000-0000-0000210F0000}"/>
    <cellStyle name="Normal 35 80" xfId="3875" xr:uid="{00000000-0005-0000-0000-0000220F0000}"/>
    <cellStyle name="Normal 35 81" xfId="3876" xr:uid="{00000000-0005-0000-0000-0000230F0000}"/>
    <cellStyle name="Normal 35 82" xfId="3877" xr:uid="{00000000-0005-0000-0000-0000240F0000}"/>
    <cellStyle name="Normal 35 83" xfId="3878" xr:uid="{00000000-0005-0000-0000-0000250F0000}"/>
    <cellStyle name="Normal 35 84" xfId="3879" xr:uid="{00000000-0005-0000-0000-0000260F0000}"/>
    <cellStyle name="Normal 35 85" xfId="3880" xr:uid="{00000000-0005-0000-0000-0000270F0000}"/>
    <cellStyle name="Normal 35 86" xfId="3881" xr:uid="{00000000-0005-0000-0000-0000280F0000}"/>
    <cellStyle name="Normal 35 87" xfId="3882" xr:uid="{00000000-0005-0000-0000-0000290F0000}"/>
    <cellStyle name="Normal 35 88" xfId="3883" xr:uid="{00000000-0005-0000-0000-00002A0F0000}"/>
    <cellStyle name="Normal 35 89" xfId="3884" xr:uid="{00000000-0005-0000-0000-00002B0F0000}"/>
    <cellStyle name="Normal 35 9" xfId="3885" xr:uid="{00000000-0005-0000-0000-00002C0F0000}"/>
    <cellStyle name="Normal 35 90" xfId="3886" xr:uid="{00000000-0005-0000-0000-00002D0F0000}"/>
    <cellStyle name="Normal 35 91" xfId="3887" xr:uid="{00000000-0005-0000-0000-00002E0F0000}"/>
    <cellStyle name="Normal 35 92" xfId="3888" xr:uid="{00000000-0005-0000-0000-00002F0F0000}"/>
    <cellStyle name="Normal 35 93" xfId="3889" xr:uid="{00000000-0005-0000-0000-0000300F0000}"/>
    <cellStyle name="Normal 35 94" xfId="3890" xr:uid="{00000000-0005-0000-0000-0000310F0000}"/>
    <cellStyle name="Normal 35 95" xfId="3891" xr:uid="{00000000-0005-0000-0000-0000320F0000}"/>
    <cellStyle name="Normal 35 96" xfId="3892" xr:uid="{00000000-0005-0000-0000-0000330F0000}"/>
    <cellStyle name="Normal 35 97" xfId="3893" xr:uid="{00000000-0005-0000-0000-0000340F0000}"/>
    <cellStyle name="Normal 35 98" xfId="3894" xr:uid="{00000000-0005-0000-0000-0000350F0000}"/>
    <cellStyle name="Normal 35 99" xfId="3895" xr:uid="{00000000-0005-0000-0000-0000360F0000}"/>
    <cellStyle name="Normal 36" xfId="3896" xr:uid="{00000000-0005-0000-0000-0000370F0000}"/>
    <cellStyle name="Normal 36 10" xfId="3897" xr:uid="{00000000-0005-0000-0000-0000380F0000}"/>
    <cellStyle name="Normal 36 100" xfId="3898" xr:uid="{00000000-0005-0000-0000-0000390F0000}"/>
    <cellStyle name="Normal 36 101" xfId="3899" xr:uid="{00000000-0005-0000-0000-00003A0F0000}"/>
    <cellStyle name="Normal 36 102" xfId="3900" xr:uid="{00000000-0005-0000-0000-00003B0F0000}"/>
    <cellStyle name="Normal 36 103" xfId="3901" xr:uid="{00000000-0005-0000-0000-00003C0F0000}"/>
    <cellStyle name="Normal 36 104" xfId="3902" xr:uid="{00000000-0005-0000-0000-00003D0F0000}"/>
    <cellStyle name="Normal 36 105" xfId="3903" xr:uid="{00000000-0005-0000-0000-00003E0F0000}"/>
    <cellStyle name="Normal 36 106" xfId="3904" xr:uid="{00000000-0005-0000-0000-00003F0F0000}"/>
    <cellStyle name="Normal 36 107" xfId="3905" xr:uid="{00000000-0005-0000-0000-0000400F0000}"/>
    <cellStyle name="Normal 36 108" xfId="3906" xr:uid="{00000000-0005-0000-0000-0000410F0000}"/>
    <cellStyle name="Normal 36 109" xfId="3907" xr:uid="{00000000-0005-0000-0000-0000420F0000}"/>
    <cellStyle name="Normal 36 11" xfId="3908" xr:uid="{00000000-0005-0000-0000-0000430F0000}"/>
    <cellStyle name="Normal 36 12" xfId="3909" xr:uid="{00000000-0005-0000-0000-0000440F0000}"/>
    <cellStyle name="Normal 36 13" xfId="3910" xr:uid="{00000000-0005-0000-0000-0000450F0000}"/>
    <cellStyle name="Normal 36 14" xfId="3911" xr:uid="{00000000-0005-0000-0000-0000460F0000}"/>
    <cellStyle name="Normal 36 15" xfId="3912" xr:uid="{00000000-0005-0000-0000-0000470F0000}"/>
    <cellStyle name="Normal 36 16" xfId="3913" xr:uid="{00000000-0005-0000-0000-0000480F0000}"/>
    <cellStyle name="Normal 36 17" xfId="3914" xr:uid="{00000000-0005-0000-0000-0000490F0000}"/>
    <cellStyle name="Normal 36 18" xfId="3915" xr:uid="{00000000-0005-0000-0000-00004A0F0000}"/>
    <cellStyle name="Normal 36 19" xfId="3916" xr:uid="{00000000-0005-0000-0000-00004B0F0000}"/>
    <cellStyle name="Normal 36 2" xfId="3917" xr:uid="{00000000-0005-0000-0000-00004C0F0000}"/>
    <cellStyle name="Normal 36 20" xfId="3918" xr:uid="{00000000-0005-0000-0000-00004D0F0000}"/>
    <cellStyle name="Normal 36 21" xfId="3919" xr:uid="{00000000-0005-0000-0000-00004E0F0000}"/>
    <cellStyle name="Normal 36 22" xfId="3920" xr:uid="{00000000-0005-0000-0000-00004F0F0000}"/>
    <cellStyle name="Normal 36 23" xfId="3921" xr:uid="{00000000-0005-0000-0000-0000500F0000}"/>
    <cellStyle name="Normal 36 24" xfId="3922" xr:uid="{00000000-0005-0000-0000-0000510F0000}"/>
    <cellStyle name="Normal 36 25" xfId="3923" xr:uid="{00000000-0005-0000-0000-0000520F0000}"/>
    <cellStyle name="Normal 36 26" xfId="3924" xr:uid="{00000000-0005-0000-0000-0000530F0000}"/>
    <cellStyle name="Normal 36 27" xfId="3925" xr:uid="{00000000-0005-0000-0000-0000540F0000}"/>
    <cellStyle name="Normal 36 28" xfId="3926" xr:uid="{00000000-0005-0000-0000-0000550F0000}"/>
    <cellStyle name="Normal 36 29" xfId="3927" xr:uid="{00000000-0005-0000-0000-0000560F0000}"/>
    <cellStyle name="Normal 36 3" xfId="3928" xr:uid="{00000000-0005-0000-0000-0000570F0000}"/>
    <cellStyle name="Normal 36 30" xfId="3929" xr:uid="{00000000-0005-0000-0000-0000580F0000}"/>
    <cellStyle name="Normal 36 31" xfId="3930" xr:uid="{00000000-0005-0000-0000-0000590F0000}"/>
    <cellStyle name="Normal 36 32" xfId="3931" xr:uid="{00000000-0005-0000-0000-00005A0F0000}"/>
    <cellStyle name="Normal 36 33" xfId="3932" xr:uid="{00000000-0005-0000-0000-00005B0F0000}"/>
    <cellStyle name="Normal 36 34" xfId="3933" xr:uid="{00000000-0005-0000-0000-00005C0F0000}"/>
    <cellStyle name="Normal 36 35" xfId="3934" xr:uid="{00000000-0005-0000-0000-00005D0F0000}"/>
    <cellStyle name="Normal 36 36" xfId="3935" xr:uid="{00000000-0005-0000-0000-00005E0F0000}"/>
    <cellStyle name="Normal 36 37" xfId="3936" xr:uid="{00000000-0005-0000-0000-00005F0F0000}"/>
    <cellStyle name="Normal 36 38" xfId="3937" xr:uid="{00000000-0005-0000-0000-0000600F0000}"/>
    <cellStyle name="Normal 36 39" xfId="3938" xr:uid="{00000000-0005-0000-0000-0000610F0000}"/>
    <cellStyle name="Normal 36 4" xfId="3939" xr:uid="{00000000-0005-0000-0000-0000620F0000}"/>
    <cellStyle name="Normal 36 40" xfId="3940" xr:uid="{00000000-0005-0000-0000-0000630F0000}"/>
    <cellStyle name="Normal 36 41" xfId="3941" xr:uid="{00000000-0005-0000-0000-0000640F0000}"/>
    <cellStyle name="Normal 36 42" xfId="3942" xr:uid="{00000000-0005-0000-0000-0000650F0000}"/>
    <cellStyle name="Normal 36 43" xfId="3943" xr:uid="{00000000-0005-0000-0000-0000660F0000}"/>
    <cellStyle name="Normal 36 44" xfId="3944" xr:uid="{00000000-0005-0000-0000-0000670F0000}"/>
    <cellStyle name="Normal 36 45" xfId="3945" xr:uid="{00000000-0005-0000-0000-0000680F0000}"/>
    <cellStyle name="Normal 36 46" xfId="3946" xr:uid="{00000000-0005-0000-0000-0000690F0000}"/>
    <cellStyle name="Normal 36 47" xfId="3947" xr:uid="{00000000-0005-0000-0000-00006A0F0000}"/>
    <cellStyle name="Normal 36 48" xfId="3948" xr:uid="{00000000-0005-0000-0000-00006B0F0000}"/>
    <cellStyle name="Normal 36 49" xfId="3949" xr:uid="{00000000-0005-0000-0000-00006C0F0000}"/>
    <cellStyle name="Normal 36 5" xfId="3950" xr:uid="{00000000-0005-0000-0000-00006D0F0000}"/>
    <cellStyle name="Normal 36 50" xfId="3951" xr:uid="{00000000-0005-0000-0000-00006E0F0000}"/>
    <cellStyle name="Normal 36 51" xfId="3952" xr:uid="{00000000-0005-0000-0000-00006F0F0000}"/>
    <cellStyle name="Normal 36 52" xfId="3953" xr:uid="{00000000-0005-0000-0000-0000700F0000}"/>
    <cellStyle name="Normal 36 53" xfId="3954" xr:uid="{00000000-0005-0000-0000-0000710F0000}"/>
    <cellStyle name="Normal 36 54" xfId="3955" xr:uid="{00000000-0005-0000-0000-0000720F0000}"/>
    <cellStyle name="Normal 36 55" xfId="3956" xr:uid="{00000000-0005-0000-0000-0000730F0000}"/>
    <cellStyle name="Normal 36 56" xfId="3957" xr:uid="{00000000-0005-0000-0000-0000740F0000}"/>
    <cellStyle name="Normal 36 57" xfId="3958" xr:uid="{00000000-0005-0000-0000-0000750F0000}"/>
    <cellStyle name="Normal 36 58" xfId="3959" xr:uid="{00000000-0005-0000-0000-0000760F0000}"/>
    <cellStyle name="Normal 36 59" xfId="3960" xr:uid="{00000000-0005-0000-0000-0000770F0000}"/>
    <cellStyle name="Normal 36 6" xfId="3961" xr:uid="{00000000-0005-0000-0000-0000780F0000}"/>
    <cellStyle name="Normal 36 60" xfId="3962" xr:uid="{00000000-0005-0000-0000-0000790F0000}"/>
    <cellStyle name="Normal 36 61" xfId="3963" xr:uid="{00000000-0005-0000-0000-00007A0F0000}"/>
    <cellStyle name="Normal 36 62" xfId="3964" xr:uid="{00000000-0005-0000-0000-00007B0F0000}"/>
    <cellStyle name="Normal 36 63" xfId="3965" xr:uid="{00000000-0005-0000-0000-00007C0F0000}"/>
    <cellStyle name="Normal 36 64" xfId="3966" xr:uid="{00000000-0005-0000-0000-00007D0F0000}"/>
    <cellStyle name="Normal 36 65" xfId="3967" xr:uid="{00000000-0005-0000-0000-00007E0F0000}"/>
    <cellStyle name="Normal 36 66" xfId="3968" xr:uid="{00000000-0005-0000-0000-00007F0F0000}"/>
    <cellStyle name="Normal 36 67" xfId="3969" xr:uid="{00000000-0005-0000-0000-0000800F0000}"/>
    <cellStyle name="Normal 36 68" xfId="3970" xr:uid="{00000000-0005-0000-0000-0000810F0000}"/>
    <cellStyle name="Normal 36 69" xfId="3971" xr:uid="{00000000-0005-0000-0000-0000820F0000}"/>
    <cellStyle name="Normal 36 7" xfId="3972" xr:uid="{00000000-0005-0000-0000-0000830F0000}"/>
    <cellStyle name="Normal 36 70" xfId="3973" xr:uid="{00000000-0005-0000-0000-0000840F0000}"/>
    <cellStyle name="Normal 36 71" xfId="3974" xr:uid="{00000000-0005-0000-0000-0000850F0000}"/>
    <cellStyle name="Normal 36 72" xfId="3975" xr:uid="{00000000-0005-0000-0000-0000860F0000}"/>
    <cellStyle name="Normal 36 73" xfId="3976" xr:uid="{00000000-0005-0000-0000-0000870F0000}"/>
    <cellStyle name="Normal 36 74" xfId="3977" xr:uid="{00000000-0005-0000-0000-0000880F0000}"/>
    <cellStyle name="Normal 36 75" xfId="3978" xr:uid="{00000000-0005-0000-0000-0000890F0000}"/>
    <cellStyle name="Normal 36 76" xfId="3979" xr:uid="{00000000-0005-0000-0000-00008A0F0000}"/>
    <cellStyle name="Normal 36 77" xfId="3980" xr:uid="{00000000-0005-0000-0000-00008B0F0000}"/>
    <cellStyle name="Normal 36 78" xfId="3981" xr:uid="{00000000-0005-0000-0000-00008C0F0000}"/>
    <cellStyle name="Normal 36 79" xfId="3982" xr:uid="{00000000-0005-0000-0000-00008D0F0000}"/>
    <cellStyle name="Normal 36 8" xfId="3983" xr:uid="{00000000-0005-0000-0000-00008E0F0000}"/>
    <cellStyle name="Normal 36 80" xfId="3984" xr:uid="{00000000-0005-0000-0000-00008F0F0000}"/>
    <cellStyle name="Normal 36 81" xfId="3985" xr:uid="{00000000-0005-0000-0000-0000900F0000}"/>
    <cellStyle name="Normal 36 82" xfId="3986" xr:uid="{00000000-0005-0000-0000-0000910F0000}"/>
    <cellStyle name="Normal 36 83" xfId="3987" xr:uid="{00000000-0005-0000-0000-0000920F0000}"/>
    <cellStyle name="Normal 36 84" xfId="3988" xr:uid="{00000000-0005-0000-0000-0000930F0000}"/>
    <cellStyle name="Normal 36 85" xfId="3989" xr:uid="{00000000-0005-0000-0000-0000940F0000}"/>
    <cellStyle name="Normal 36 86" xfId="3990" xr:uid="{00000000-0005-0000-0000-0000950F0000}"/>
    <cellStyle name="Normal 36 87" xfId="3991" xr:uid="{00000000-0005-0000-0000-0000960F0000}"/>
    <cellStyle name="Normal 36 88" xfId="3992" xr:uid="{00000000-0005-0000-0000-0000970F0000}"/>
    <cellStyle name="Normal 36 89" xfId="3993" xr:uid="{00000000-0005-0000-0000-0000980F0000}"/>
    <cellStyle name="Normal 36 9" xfId="3994" xr:uid="{00000000-0005-0000-0000-0000990F0000}"/>
    <cellStyle name="Normal 36 90" xfId="3995" xr:uid="{00000000-0005-0000-0000-00009A0F0000}"/>
    <cellStyle name="Normal 36 91" xfId="3996" xr:uid="{00000000-0005-0000-0000-00009B0F0000}"/>
    <cellStyle name="Normal 36 92" xfId="3997" xr:uid="{00000000-0005-0000-0000-00009C0F0000}"/>
    <cellStyle name="Normal 36 93" xfId="3998" xr:uid="{00000000-0005-0000-0000-00009D0F0000}"/>
    <cellStyle name="Normal 36 94" xfId="3999" xr:uid="{00000000-0005-0000-0000-00009E0F0000}"/>
    <cellStyle name="Normal 36 95" xfId="4000" xr:uid="{00000000-0005-0000-0000-00009F0F0000}"/>
    <cellStyle name="Normal 36 96" xfId="4001" xr:uid="{00000000-0005-0000-0000-0000A00F0000}"/>
    <cellStyle name="Normal 36 97" xfId="4002" xr:uid="{00000000-0005-0000-0000-0000A10F0000}"/>
    <cellStyle name="Normal 36 98" xfId="4003" xr:uid="{00000000-0005-0000-0000-0000A20F0000}"/>
    <cellStyle name="Normal 36 99" xfId="4004" xr:uid="{00000000-0005-0000-0000-0000A30F0000}"/>
    <cellStyle name="Normal 37" xfId="4005" xr:uid="{00000000-0005-0000-0000-0000A40F0000}"/>
    <cellStyle name="Normal 38" xfId="4006" xr:uid="{00000000-0005-0000-0000-0000A50F0000}"/>
    <cellStyle name="Normal 39" xfId="4007" xr:uid="{00000000-0005-0000-0000-0000A60F0000}"/>
    <cellStyle name="Normal 4" xfId="89" xr:uid="{00000000-0005-0000-0000-0000A70F0000}"/>
    <cellStyle name="Normal-- 4" xfId="4009" xr:uid="{00000000-0005-0000-0000-0000A80F0000}"/>
    <cellStyle name="Normal 4 10" xfId="4010" xr:uid="{00000000-0005-0000-0000-0000A90F0000}"/>
    <cellStyle name="Normal 4 10 2" xfId="4011" xr:uid="{00000000-0005-0000-0000-0000AA0F0000}"/>
    <cellStyle name="Normal 4 100" xfId="4012" xr:uid="{00000000-0005-0000-0000-0000AB0F0000}"/>
    <cellStyle name="Normal 4 101" xfId="4013" xr:uid="{00000000-0005-0000-0000-0000AC0F0000}"/>
    <cellStyle name="Normal 4 102" xfId="4014" xr:uid="{00000000-0005-0000-0000-0000AD0F0000}"/>
    <cellStyle name="Normal 4 103" xfId="4015" xr:uid="{00000000-0005-0000-0000-0000AE0F0000}"/>
    <cellStyle name="Normal 4 104" xfId="4016" xr:uid="{00000000-0005-0000-0000-0000AF0F0000}"/>
    <cellStyle name="Normal 4 105" xfId="4017" xr:uid="{00000000-0005-0000-0000-0000B00F0000}"/>
    <cellStyle name="Normal 4 106" xfId="4018" xr:uid="{00000000-0005-0000-0000-0000B10F0000}"/>
    <cellStyle name="Normal 4 107" xfId="4019" xr:uid="{00000000-0005-0000-0000-0000B20F0000}"/>
    <cellStyle name="Normal 4 108" xfId="4020" xr:uid="{00000000-0005-0000-0000-0000B30F0000}"/>
    <cellStyle name="Normal 4 109" xfId="4021" xr:uid="{00000000-0005-0000-0000-0000B40F0000}"/>
    <cellStyle name="Normal 4 109 2" xfId="4022" xr:uid="{00000000-0005-0000-0000-0000B50F0000}"/>
    <cellStyle name="Normal 4 109 2 2" xfId="4023" xr:uid="{00000000-0005-0000-0000-0000B60F0000}"/>
    <cellStyle name="Normal 4 109 3" xfId="4024" xr:uid="{00000000-0005-0000-0000-0000B70F0000}"/>
    <cellStyle name="Normal 4 109 4" xfId="4025" xr:uid="{00000000-0005-0000-0000-0000B80F0000}"/>
    <cellStyle name="Normal 4 11" xfId="4026" xr:uid="{00000000-0005-0000-0000-0000B90F0000}"/>
    <cellStyle name="Normal 4 11 2" xfId="4027" xr:uid="{00000000-0005-0000-0000-0000BA0F0000}"/>
    <cellStyle name="Normal 4 110" xfId="4028" xr:uid="{00000000-0005-0000-0000-0000BB0F0000}"/>
    <cellStyle name="Normal 4 111" xfId="4029" xr:uid="{00000000-0005-0000-0000-0000BC0F0000}"/>
    <cellStyle name="Normal 4 112" xfId="4030" xr:uid="{00000000-0005-0000-0000-0000BD0F0000}"/>
    <cellStyle name="Normal 4 113" xfId="4031" xr:uid="{00000000-0005-0000-0000-0000BE0F0000}"/>
    <cellStyle name="Normal 4 114" xfId="4032" xr:uid="{00000000-0005-0000-0000-0000BF0F0000}"/>
    <cellStyle name="Normal 4 115" xfId="4033" xr:uid="{00000000-0005-0000-0000-0000C00F0000}"/>
    <cellStyle name="Normal 4 116" xfId="4034" xr:uid="{00000000-0005-0000-0000-0000C10F0000}"/>
    <cellStyle name="Normal 4 117" xfId="4035" xr:uid="{00000000-0005-0000-0000-0000C20F0000}"/>
    <cellStyle name="Normal 4 118" xfId="4036" xr:uid="{00000000-0005-0000-0000-0000C30F0000}"/>
    <cellStyle name="Normal 4 119" xfId="4037" xr:uid="{00000000-0005-0000-0000-0000C40F0000}"/>
    <cellStyle name="Normal 4 12" xfId="4038" xr:uid="{00000000-0005-0000-0000-0000C50F0000}"/>
    <cellStyle name="Normal 4 12 2" xfId="4039" xr:uid="{00000000-0005-0000-0000-0000C60F0000}"/>
    <cellStyle name="Normal 4 120" xfId="4040" xr:uid="{00000000-0005-0000-0000-0000C70F0000}"/>
    <cellStyle name="Normal 4 121" xfId="4041" xr:uid="{00000000-0005-0000-0000-0000C80F0000}"/>
    <cellStyle name="Normal 4 122" xfId="4042" xr:uid="{00000000-0005-0000-0000-0000C90F0000}"/>
    <cellStyle name="Normal 4 123" xfId="4008" xr:uid="{00000000-0005-0000-0000-0000CA0F0000}"/>
    <cellStyle name="Normal 4 124" xfId="148" xr:uid="{00000000-0005-0000-0000-0000CB0F0000}"/>
    <cellStyle name="Normal 4 125" xfId="159" xr:uid="{00000000-0005-0000-0000-0000CC0F0000}"/>
    <cellStyle name="Normal 4 126" xfId="5735" xr:uid="{00000000-0005-0000-0000-0000CD0F0000}"/>
    <cellStyle name="Normal 4 127" xfId="5728" xr:uid="{00000000-0005-0000-0000-0000CE0F0000}"/>
    <cellStyle name="Normal 4 128" xfId="5731" xr:uid="{00000000-0005-0000-0000-0000CF0F0000}"/>
    <cellStyle name="Normal 4 129" xfId="5763" xr:uid="{00000000-0005-0000-0000-0000D00F0000}"/>
    <cellStyle name="Normal 4 13" xfId="4043" xr:uid="{00000000-0005-0000-0000-0000D10F0000}"/>
    <cellStyle name="Normal 4 13 2" xfId="4044" xr:uid="{00000000-0005-0000-0000-0000D20F0000}"/>
    <cellStyle name="Normal 4 130" xfId="5775" xr:uid="{00000000-0005-0000-0000-0000D30F0000}"/>
    <cellStyle name="Normal 4 14" xfId="4045" xr:uid="{00000000-0005-0000-0000-0000D40F0000}"/>
    <cellStyle name="Normal 4 14 2" xfId="4046" xr:uid="{00000000-0005-0000-0000-0000D50F0000}"/>
    <cellStyle name="Normal 4 15" xfId="4047" xr:uid="{00000000-0005-0000-0000-0000D60F0000}"/>
    <cellStyle name="Normal 4 15 2" xfId="4048" xr:uid="{00000000-0005-0000-0000-0000D70F0000}"/>
    <cellStyle name="Normal 4 16" xfId="4049" xr:uid="{00000000-0005-0000-0000-0000D80F0000}"/>
    <cellStyle name="Normal 4 16 2" xfId="4050" xr:uid="{00000000-0005-0000-0000-0000D90F0000}"/>
    <cellStyle name="Normal 4 17" xfId="4051" xr:uid="{00000000-0005-0000-0000-0000DA0F0000}"/>
    <cellStyle name="Normal 4 17 2" xfId="4052" xr:uid="{00000000-0005-0000-0000-0000DB0F0000}"/>
    <cellStyle name="Normal 4 18" xfId="4053" xr:uid="{00000000-0005-0000-0000-0000DC0F0000}"/>
    <cellStyle name="Normal 4 18 2" xfId="4054" xr:uid="{00000000-0005-0000-0000-0000DD0F0000}"/>
    <cellStyle name="Normal 4 19" xfId="4055" xr:uid="{00000000-0005-0000-0000-0000DE0F0000}"/>
    <cellStyle name="Normal 4 19 2" xfId="4056" xr:uid="{00000000-0005-0000-0000-0000DF0F0000}"/>
    <cellStyle name="Normal 4 2" xfId="4057" xr:uid="{00000000-0005-0000-0000-0000E00F0000}"/>
    <cellStyle name="Normal 4 2 2" xfId="4058" xr:uid="{00000000-0005-0000-0000-0000E10F0000}"/>
    <cellStyle name="Normal 4 2 2 2" xfId="4059" xr:uid="{00000000-0005-0000-0000-0000E20F0000}"/>
    <cellStyle name="Normal 4 2 2 2 2" xfId="4060" xr:uid="{00000000-0005-0000-0000-0000E30F0000}"/>
    <cellStyle name="Normal 4 2 2 3" xfId="4061" xr:uid="{00000000-0005-0000-0000-0000E40F0000}"/>
    <cellStyle name="Normal 4 2 2 4" xfId="4062" xr:uid="{00000000-0005-0000-0000-0000E50F0000}"/>
    <cellStyle name="Normal 4 2 3" xfId="4063" xr:uid="{00000000-0005-0000-0000-0000E60F0000}"/>
    <cellStyle name="Normal 4 2 4" xfId="4064" xr:uid="{00000000-0005-0000-0000-0000E70F0000}"/>
    <cellStyle name="Normal 4 2 5" xfId="4065" xr:uid="{00000000-0005-0000-0000-0000E80F0000}"/>
    <cellStyle name="Normal 4 2 6" xfId="4066" xr:uid="{00000000-0005-0000-0000-0000E90F0000}"/>
    <cellStyle name="Normal 4 2 7" xfId="4067" xr:uid="{00000000-0005-0000-0000-0000EA0F0000}"/>
    <cellStyle name="Normal 4 2 8" xfId="4068" xr:uid="{00000000-0005-0000-0000-0000EB0F0000}"/>
    <cellStyle name="Normal 4 2 9" xfId="4069" xr:uid="{00000000-0005-0000-0000-0000EC0F0000}"/>
    <cellStyle name="Normal 4 20" xfId="4070" xr:uid="{00000000-0005-0000-0000-0000ED0F0000}"/>
    <cellStyle name="Normal 4 20 2" xfId="4071" xr:uid="{00000000-0005-0000-0000-0000EE0F0000}"/>
    <cellStyle name="Normal 4 21" xfId="4072" xr:uid="{00000000-0005-0000-0000-0000EF0F0000}"/>
    <cellStyle name="Normal 4 21 2" xfId="4073" xr:uid="{00000000-0005-0000-0000-0000F00F0000}"/>
    <cellStyle name="Normal 4 21 2 2" xfId="4074" xr:uid="{00000000-0005-0000-0000-0000F10F0000}"/>
    <cellStyle name="Normal 4 21 2 2 2" xfId="4075" xr:uid="{00000000-0005-0000-0000-0000F20F0000}"/>
    <cellStyle name="Normal 4 21 2 2 2 2" xfId="4076" xr:uid="{00000000-0005-0000-0000-0000F30F0000}"/>
    <cellStyle name="Normal 4 21 2 2 3" xfId="4077" xr:uid="{00000000-0005-0000-0000-0000F40F0000}"/>
    <cellStyle name="Normal 4 21 2 3" xfId="4078" xr:uid="{00000000-0005-0000-0000-0000F50F0000}"/>
    <cellStyle name="Normal 4 21 2 3 2" xfId="4079" xr:uid="{00000000-0005-0000-0000-0000F60F0000}"/>
    <cellStyle name="Normal 4 21 2 4" xfId="4080" xr:uid="{00000000-0005-0000-0000-0000F70F0000}"/>
    <cellStyle name="Normal 4 21 3" xfId="4081" xr:uid="{00000000-0005-0000-0000-0000F80F0000}"/>
    <cellStyle name="Normal 4 21 3 2" xfId="4082" xr:uid="{00000000-0005-0000-0000-0000F90F0000}"/>
    <cellStyle name="Normal 4 21 3 2 2" xfId="4083" xr:uid="{00000000-0005-0000-0000-0000FA0F0000}"/>
    <cellStyle name="Normal 4 21 3 2 2 2" xfId="4084" xr:uid="{00000000-0005-0000-0000-0000FB0F0000}"/>
    <cellStyle name="Normal 4 21 3 2 3" xfId="4085" xr:uid="{00000000-0005-0000-0000-0000FC0F0000}"/>
    <cellStyle name="Normal 4 21 3 3" xfId="4086" xr:uid="{00000000-0005-0000-0000-0000FD0F0000}"/>
    <cellStyle name="Normal 4 21 3 3 2" xfId="4087" xr:uid="{00000000-0005-0000-0000-0000FE0F0000}"/>
    <cellStyle name="Normal 4 21 3 4" xfId="4088" xr:uid="{00000000-0005-0000-0000-0000FF0F0000}"/>
    <cellStyle name="Normal 4 21 4" xfId="4089" xr:uid="{00000000-0005-0000-0000-000000100000}"/>
    <cellStyle name="Normal 4 21 4 2" xfId="4090" xr:uid="{00000000-0005-0000-0000-000001100000}"/>
    <cellStyle name="Normal 4 21 4 2 2" xfId="4091" xr:uid="{00000000-0005-0000-0000-000002100000}"/>
    <cellStyle name="Normal 4 21 4 2 2 2" xfId="4092" xr:uid="{00000000-0005-0000-0000-000003100000}"/>
    <cellStyle name="Normal 4 21 4 2 3" xfId="4093" xr:uid="{00000000-0005-0000-0000-000004100000}"/>
    <cellStyle name="Normal 4 21 4 3" xfId="4094" xr:uid="{00000000-0005-0000-0000-000005100000}"/>
    <cellStyle name="Normal 4 21 4 3 2" xfId="4095" xr:uid="{00000000-0005-0000-0000-000006100000}"/>
    <cellStyle name="Normal 4 21 4 4" xfId="4096" xr:uid="{00000000-0005-0000-0000-000007100000}"/>
    <cellStyle name="Normal 4 21 5" xfId="4097" xr:uid="{00000000-0005-0000-0000-000008100000}"/>
    <cellStyle name="Normal 4 21 5 2" xfId="4098" xr:uid="{00000000-0005-0000-0000-000009100000}"/>
    <cellStyle name="Normal 4 21 5 2 2" xfId="4099" xr:uid="{00000000-0005-0000-0000-00000A100000}"/>
    <cellStyle name="Normal 4 21 5 3" xfId="4100" xr:uid="{00000000-0005-0000-0000-00000B100000}"/>
    <cellStyle name="Normal 4 21 6" xfId="4101" xr:uid="{00000000-0005-0000-0000-00000C100000}"/>
    <cellStyle name="Normal 4 21 6 2" xfId="4102" xr:uid="{00000000-0005-0000-0000-00000D100000}"/>
    <cellStyle name="Normal 4 21 7" xfId="4103" xr:uid="{00000000-0005-0000-0000-00000E100000}"/>
    <cellStyle name="Normal 4 21 8" xfId="4104" xr:uid="{00000000-0005-0000-0000-00000F100000}"/>
    <cellStyle name="Normal 4 22" xfId="4105" xr:uid="{00000000-0005-0000-0000-000010100000}"/>
    <cellStyle name="Normal 4 22 2" xfId="4106" xr:uid="{00000000-0005-0000-0000-000011100000}"/>
    <cellStyle name="Normal 4 22 2 2" xfId="4107" xr:uid="{00000000-0005-0000-0000-000012100000}"/>
    <cellStyle name="Normal 4 22 2 2 2" xfId="4108" xr:uid="{00000000-0005-0000-0000-000013100000}"/>
    <cellStyle name="Normal 4 22 2 3" xfId="4109" xr:uid="{00000000-0005-0000-0000-000014100000}"/>
    <cellStyle name="Normal 4 22 3" xfId="4110" xr:uid="{00000000-0005-0000-0000-000015100000}"/>
    <cellStyle name="Normal 4 22 3 2" xfId="4111" xr:uid="{00000000-0005-0000-0000-000016100000}"/>
    <cellStyle name="Normal 4 22 4" xfId="4112" xr:uid="{00000000-0005-0000-0000-000017100000}"/>
    <cellStyle name="Normal 4 22 5" xfId="4113" xr:uid="{00000000-0005-0000-0000-000018100000}"/>
    <cellStyle name="Normal 4 23" xfId="4114" xr:uid="{00000000-0005-0000-0000-000019100000}"/>
    <cellStyle name="Normal 4 23 2" xfId="4115" xr:uid="{00000000-0005-0000-0000-00001A100000}"/>
    <cellStyle name="Normal 4 23 2 2" xfId="4116" xr:uid="{00000000-0005-0000-0000-00001B100000}"/>
    <cellStyle name="Normal 4 23 2 2 2" xfId="4117" xr:uid="{00000000-0005-0000-0000-00001C100000}"/>
    <cellStyle name="Normal 4 23 2 3" xfId="4118" xr:uid="{00000000-0005-0000-0000-00001D100000}"/>
    <cellStyle name="Normal 4 23 3" xfId="4119" xr:uid="{00000000-0005-0000-0000-00001E100000}"/>
    <cellStyle name="Normal 4 23 3 2" xfId="4120" xr:uid="{00000000-0005-0000-0000-00001F100000}"/>
    <cellStyle name="Normal 4 23 4" xfId="4121" xr:uid="{00000000-0005-0000-0000-000020100000}"/>
    <cellStyle name="Normal 4 23 5" xfId="4122" xr:uid="{00000000-0005-0000-0000-000021100000}"/>
    <cellStyle name="Normal 4 24" xfId="4123" xr:uid="{00000000-0005-0000-0000-000022100000}"/>
    <cellStyle name="Normal 4 24 2" xfId="4124" xr:uid="{00000000-0005-0000-0000-000023100000}"/>
    <cellStyle name="Normal 4 24 2 2" xfId="4125" xr:uid="{00000000-0005-0000-0000-000024100000}"/>
    <cellStyle name="Normal 4 24 2 2 2" xfId="4126" xr:uid="{00000000-0005-0000-0000-000025100000}"/>
    <cellStyle name="Normal 4 24 2 3" xfId="4127" xr:uid="{00000000-0005-0000-0000-000026100000}"/>
    <cellStyle name="Normal 4 24 3" xfId="4128" xr:uid="{00000000-0005-0000-0000-000027100000}"/>
    <cellStyle name="Normal 4 24 3 2" xfId="4129" xr:uid="{00000000-0005-0000-0000-000028100000}"/>
    <cellStyle name="Normal 4 24 4" xfId="4130" xr:uid="{00000000-0005-0000-0000-000029100000}"/>
    <cellStyle name="Normal 4 24 5" xfId="4131" xr:uid="{00000000-0005-0000-0000-00002A100000}"/>
    <cellStyle name="Normal 4 25" xfId="4132" xr:uid="{00000000-0005-0000-0000-00002B100000}"/>
    <cellStyle name="Normal 4 25 2" xfId="4133" xr:uid="{00000000-0005-0000-0000-00002C100000}"/>
    <cellStyle name="Normal 4 25 2 2" xfId="4134" xr:uid="{00000000-0005-0000-0000-00002D100000}"/>
    <cellStyle name="Normal 4 25 3" xfId="4135" xr:uid="{00000000-0005-0000-0000-00002E100000}"/>
    <cellStyle name="Normal 4 25 4" xfId="4136" xr:uid="{00000000-0005-0000-0000-00002F100000}"/>
    <cellStyle name="Normal 4 26" xfId="4137" xr:uid="{00000000-0005-0000-0000-000030100000}"/>
    <cellStyle name="Normal 4 26 2" xfId="4138" xr:uid="{00000000-0005-0000-0000-000031100000}"/>
    <cellStyle name="Normal 4 27" xfId="4139" xr:uid="{00000000-0005-0000-0000-000032100000}"/>
    <cellStyle name="Normal 4 27 2" xfId="4140" xr:uid="{00000000-0005-0000-0000-000033100000}"/>
    <cellStyle name="Normal 4 27 2 2" xfId="4141" xr:uid="{00000000-0005-0000-0000-000034100000}"/>
    <cellStyle name="Normal 4 27 3" xfId="4142" xr:uid="{00000000-0005-0000-0000-000035100000}"/>
    <cellStyle name="Normal 4 27 4" xfId="4143" xr:uid="{00000000-0005-0000-0000-000036100000}"/>
    <cellStyle name="Normal 4 28" xfId="4144" xr:uid="{00000000-0005-0000-0000-000037100000}"/>
    <cellStyle name="Normal 4 28 2" xfId="4145" xr:uid="{00000000-0005-0000-0000-000038100000}"/>
    <cellStyle name="Normal 4 28 3" xfId="4146" xr:uid="{00000000-0005-0000-0000-000039100000}"/>
    <cellStyle name="Normal 4 29" xfId="4147" xr:uid="{00000000-0005-0000-0000-00003A100000}"/>
    <cellStyle name="Normal 4 29 2" xfId="4148" xr:uid="{00000000-0005-0000-0000-00003B100000}"/>
    <cellStyle name="Normal 4 3" xfId="4149" xr:uid="{00000000-0005-0000-0000-00003C100000}"/>
    <cellStyle name="Normal 4 3 2" xfId="4150" xr:uid="{00000000-0005-0000-0000-00003D100000}"/>
    <cellStyle name="Normal 4 3 2 2" xfId="4151" xr:uid="{00000000-0005-0000-0000-00003E100000}"/>
    <cellStyle name="Normal 4 3 2 2 2" xfId="4152" xr:uid="{00000000-0005-0000-0000-00003F100000}"/>
    <cellStyle name="Normal 4 3 2 3" xfId="4153" xr:uid="{00000000-0005-0000-0000-000040100000}"/>
    <cellStyle name="Normal 4 3 2 4" xfId="4154" xr:uid="{00000000-0005-0000-0000-000041100000}"/>
    <cellStyle name="Normal 4 3 3" xfId="4155" xr:uid="{00000000-0005-0000-0000-000042100000}"/>
    <cellStyle name="Normal 4 3 4" xfId="4156" xr:uid="{00000000-0005-0000-0000-000043100000}"/>
    <cellStyle name="Normal 4 30" xfId="4157" xr:uid="{00000000-0005-0000-0000-000044100000}"/>
    <cellStyle name="Normal 4 30 2" xfId="4158" xr:uid="{00000000-0005-0000-0000-000045100000}"/>
    <cellStyle name="Normal 4 31" xfId="4159" xr:uid="{00000000-0005-0000-0000-000046100000}"/>
    <cellStyle name="Normal 4 31 2" xfId="4160" xr:uid="{00000000-0005-0000-0000-000047100000}"/>
    <cellStyle name="Normal 4 32" xfId="4161" xr:uid="{00000000-0005-0000-0000-000048100000}"/>
    <cellStyle name="Normal 4 32 2" xfId="4162" xr:uid="{00000000-0005-0000-0000-000049100000}"/>
    <cellStyle name="Normal 4 33" xfId="4163" xr:uid="{00000000-0005-0000-0000-00004A100000}"/>
    <cellStyle name="Normal 4 33 2" xfId="4164" xr:uid="{00000000-0005-0000-0000-00004B100000}"/>
    <cellStyle name="Normal 4 34" xfId="4165" xr:uid="{00000000-0005-0000-0000-00004C100000}"/>
    <cellStyle name="Normal 4 35" xfId="4166" xr:uid="{00000000-0005-0000-0000-00004D100000}"/>
    <cellStyle name="Normal 4 36" xfId="4167" xr:uid="{00000000-0005-0000-0000-00004E100000}"/>
    <cellStyle name="Normal 4 37" xfId="4168" xr:uid="{00000000-0005-0000-0000-00004F100000}"/>
    <cellStyle name="Normal 4 38" xfId="4169" xr:uid="{00000000-0005-0000-0000-000050100000}"/>
    <cellStyle name="Normal 4 39" xfId="4170" xr:uid="{00000000-0005-0000-0000-000051100000}"/>
    <cellStyle name="Normal 4 4" xfId="4171" xr:uid="{00000000-0005-0000-0000-000052100000}"/>
    <cellStyle name="Normal 4 4 2" xfId="4172" xr:uid="{00000000-0005-0000-0000-000053100000}"/>
    <cellStyle name="Normal 4 4 3" xfId="4173" xr:uid="{00000000-0005-0000-0000-000054100000}"/>
    <cellStyle name="Normal 4 4 4" xfId="4174" xr:uid="{00000000-0005-0000-0000-000055100000}"/>
    <cellStyle name="Normal 4 40" xfId="4175" xr:uid="{00000000-0005-0000-0000-000056100000}"/>
    <cellStyle name="Normal 4 41" xfId="4176" xr:uid="{00000000-0005-0000-0000-000057100000}"/>
    <cellStyle name="Normal 4 42" xfId="4177" xr:uid="{00000000-0005-0000-0000-000058100000}"/>
    <cellStyle name="Normal 4 43" xfId="4178" xr:uid="{00000000-0005-0000-0000-000059100000}"/>
    <cellStyle name="Normal 4 44" xfId="4179" xr:uid="{00000000-0005-0000-0000-00005A100000}"/>
    <cellStyle name="Normal 4 45" xfId="4180" xr:uid="{00000000-0005-0000-0000-00005B100000}"/>
    <cellStyle name="Normal 4 46" xfId="4181" xr:uid="{00000000-0005-0000-0000-00005C100000}"/>
    <cellStyle name="Normal 4 47" xfId="4182" xr:uid="{00000000-0005-0000-0000-00005D100000}"/>
    <cellStyle name="Normal 4 48" xfId="4183" xr:uid="{00000000-0005-0000-0000-00005E100000}"/>
    <cellStyle name="Normal 4 49" xfId="4184" xr:uid="{00000000-0005-0000-0000-00005F100000}"/>
    <cellStyle name="Normal 4 5" xfId="4185" xr:uid="{00000000-0005-0000-0000-000060100000}"/>
    <cellStyle name="Normal 4 5 2" xfId="4186" xr:uid="{00000000-0005-0000-0000-000061100000}"/>
    <cellStyle name="Normal 4 50" xfId="4187" xr:uid="{00000000-0005-0000-0000-000062100000}"/>
    <cellStyle name="Normal 4 51" xfId="4188" xr:uid="{00000000-0005-0000-0000-000063100000}"/>
    <cellStyle name="Normal 4 52" xfId="4189" xr:uid="{00000000-0005-0000-0000-000064100000}"/>
    <cellStyle name="Normal 4 53" xfId="4190" xr:uid="{00000000-0005-0000-0000-000065100000}"/>
    <cellStyle name="Normal 4 54" xfId="4191" xr:uid="{00000000-0005-0000-0000-000066100000}"/>
    <cellStyle name="Normal 4 55" xfId="4192" xr:uid="{00000000-0005-0000-0000-000067100000}"/>
    <cellStyle name="Normal 4 56" xfId="4193" xr:uid="{00000000-0005-0000-0000-000068100000}"/>
    <cellStyle name="Normal 4 57" xfId="4194" xr:uid="{00000000-0005-0000-0000-000069100000}"/>
    <cellStyle name="Normal 4 58" xfId="4195" xr:uid="{00000000-0005-0000-0000-00006A100000}"/>
    <cellStyle name="Normal 4 59" xfId="4196" xr:uid="{00000000-0005-0000-0000-00006B100000}"/>
    <cellStyle name="Normal 4 6" xfId="4197" xr:uid="{00000000-0005-0000-0000-00006C100000}"/>
    <cellStyle name="Normal 4 6 2" xfId="4198" xr:uid="{00000000-0005-0000-0000-00006D100000}"/>
    <cellStyle name="Normal 4 60" xfId="4199" xr:uid="{00000000-0005-0000-0000-00006E100000}"/>
    <cellStyle name="Normal 4 61" xfId="4200" xr:uid="{00000000-0005-0000-0000-00006F100000}"/>
    <cellStyle name="Normal 4 62" xfId="4201" xr:uid="{00000000-0005-0000-0000-000070100000}"/>
    <cellStyle name="Normal 4 63" xfId="4202" xr:uid="{00000000-0005-0000-0000-000071100000}"/>
    <cellStyle name="Normal 4 64" xfId="4203" xr:uid="{00000000-0005-0000-0000-000072100000}"/>
    <cellStyle name="Normal 4 65" xfId="4204" xr:uid="{00000000-0005-0000-0000-000073100000}"/>
    <cellStyle name="Normal 4 66" xfId="4205" xr:uid="{00000000-0005-0000-0000-000074100000}"/>
    <cellStyle name="Normal 4 67" xfId="4206" xr:uid="{00000000-0005-0000-0000-000075100000}"/>
    <cellStyle name="Normal 4 68" xfId="4207" xr:uid="{00000000-0005-0000-0000-000076100000}"/>
    <cellStyle name="Normal 4 69" xfId="4208" xr:uid="{00000000-0005-0000-0000-000077100000}"/>
    <cellStyle name="Normal 4 7" xfId="4209" xr:uid="{00000000-0005-0000-0000-000078100000}"/>
    <cellStyle name="Normal 4 7 2" xfId="4210" xr:uid="{00000000-0005-0000-0000-000079100000}"/>
    <cellStyle name="Normal 4 70" xfId="4211" xr:uid="{00000000-0005-0000-0000-00007A100000}"/>
    <cellStyle name="Normal 4 71" xfId="4212" xr:uid="{00000000-0005-0000-0000-00007B100000}"/>
    <cellStyle name="Normal 4 72" xfId="4213" xr:uid="{00000000-0005-0000-0000-00007C100000}"/>
    <cellStyle name="Normal 4 73" xfId="4214" xr:uid="{00000000-0005-0000-0000-00007D100000}"/>
    <cellStyle name="Normal 4 74" xfId="4215" xr:uid="{00000000-0005-0000-0000-00007E100000}"/>
    <cellStyle name="Normal 4 75" xfId="4216" xr:uid="{00000000-0005-0000-0000-00007F100000}"/>
    <cellStyle name="Normal 4 76" xfId="4217" xr:uid="{00000000-0005-0000-0000-000080100000}"/>
    <cellStyle name="Normal 4 77" xfId="4218" xr:uid="{00000000-0005-0000-0000-000081100000}"/>
    <cellStyle name="Normal 4 78" xfId="4219" xr:uid="{00000000-0005-0000-0000-000082100000}"/>
    <cellStyle name="Normal 4 79" xfId="4220" xr:uid="{00000000-0005-0000-0000-000083100000}"/>
    <cellStyle name="Normal 4 8" xfId="4221" xr:uid="{00000000-0005-0000-0000-000084100000}"/>
    <cellStyle name="Normal 4 8 2" xfId="4222" xr:uid="{00000000-0005-0000-0000-000085100000}"/>
    <cellStyle name="Normal 4 80" xfId="4223" xr:uid="{00000000-0005-0000-0000-000086100000}"/>
    <cellStyle name="Normal 4 81" xfId="4224" xr:uid="{00000000-0005-0000-0000-000087100000}"/>
    <cellStyle name="Normal 4 82" xfId="4225" xr:uid="{00000000-0005-0000-0000-000088100000}"/>
    <cellStyle name="Normal 4 83" xfId="4226" xr:uid="{00000000-0005-0000-0000-000089100000}"/>
    <cellStyle name="Normal 4 84" xfId="4227" xr:uid="{00000000-0005-0000-0000-00008A100000}"/>
    <cellStyle name="Normal 4 85" xfId="4228" xr:uid="{00000000-0005-0000-0000-00008B100000}"/>
    <cellStyle name="Normal 4 86" xfId="4229" xr:uid="{00000000-0005-0000-0000-00008C100000}"/>
    <cellStyle name="Normal 4 87" xfId="4230" xr:uid="{00000000-0005-0000-0000-00008D100000}"/>
    <cellStyle name="Normal 4 88" xfId="4231" xr:uid="{00000000-0005-0000-0000-00008E100000}"/>
    <cellStyle name="Normal 4 89" xfId="4232" xr:uid="{00000000-0005-0000-0000-00008F100000}"/>
    <cellStyle name="Normal 4 9" xfId="4233" xr:uid="{00000000-0005-0000-0000-000090100000}"/>
    <cellStyle name="Normal 4 9 2" xfId="4234" xr:uid="{00000000-0005-0000-0000-000091100000}"/>
    <cellStyle name="Normal 4 90" xfId="4235" xr:uid="{00000000-0005-0000-0000-000092100000}"/>
    <cellStyle name="Normal 4 91" xfId="4236" xr:uid="{00000000-0005-0000-0000-000093100000}"/>
    <cellStyle name="Normal 4 92" xfId="4237" xr:uid="{00000000-0005-0000-0000-000094100000}"/>
    <cellStyle name="Normal 4 93" xfId="4238" xr:uid="{00000000-0005-0000-0000-000095100000}"/>
    <cellStyle name="Normal 4 94" xfId="4239" xr:uid="{00000000-0005-0000-0000-000096100000}"/>
    <cellStyle name="Normal 4 95" xfId="4240" xr:uid="{00000000-0005-0000-0000-000097100000}"/>
    <cellStyle name="Normal 4 96" xfId="4241" xr:uid="{00000000-0005-0000-0000-000098100000}"/>
    <cellStyle name="Normal 4 97" xfId="4242" xr:uid="{00000000-0005-0000-0000-000099100000}"/>
    <cellStyle name="Normal 4 98" xfId="4243" xr:uid="{00000000-0005-0000-0000-00009A100000}"/>
    <cellStyle name="Normal 4 99" xfId="4244" xr:uid="{00000000-0005-0000-0000-00009B100000}"/>
    <cellStyle name="Normal 40" xfId="4245" xr:uid="{00000000-0005-0000-0000-00009C100000}"/>
    <cellStyle name="Normal 41" xfId="4246" xr:uid="{00000000-0005-0000-0000-00009D100000}"/>
    <cellStyle name="Normal 42" xfId="4247" xr:uid="{00000000-0005-0000-0000-00009E100000}"/>
    <cellStyle name="Normal 43" xfId="4248" xr:uid="{00000000-0005-0000-0000-00009F100000}"/>
    <cellStyle name="Normal 44" xfId="4249" xr:uid="{00000000-0005-0000-0000-0000A0100000}"/>
    <cellStyle name="Normal 45" xfId="4250" xr:uid="{00000000-0005-0000-0000-0000A1100000}"/>
    <cellStyle name="Normal 46" xfId="4251" xr:uid="{00000000-0005-0000-0000-0000A2100000}"/>
    <cellStyle name="Normal 47" xfId="4252" xr:uid="{00000000-0005-0000-0000-0000A3100000}"/>
    <cellStyle name="Normal 47 10" xfId="4253" xr:uid="{00000000-0005-0000-0000-0000A4100000}"/>
    <cellStyle name="Normal 47 11" xfId="4254" xr:uid="{00000000-0005-0000-0000-0000A5100000}"/>
    <cellStyle name="Normal 47 11 2" xfId="4255" xr:uid="{00000000-0005-0000-0000-0000A6100000}"/>
    <cellStyle name="Normal 47 11 3" xfId="4256" xr:uid="{00000000-0005-0000-0000-0000A7100000}"/>
    <cellStyle name="Normal 47 11 4" xfId="4257" xr:uid="{00000000-0005-0000-0000-0000A8100000}"/>
    <cellStyle name="Normal 47 11 5" xfId="4258" xr:uid="{00000000-0005-0000-0000-0000A9100000}"/>
    <cellStyle name="Normal 47 11 6" xfId="4259" xr:uid="{00000000-0005-0000-0000-0000AA100000}"/>
    <cellStyle name="Normal 47 11 7" xfId="4260" xr:uid="{00000000-0005-0000-0000-0000AB100000}"/>
    <cellStyle name="Normal 47 11 8" xfId="4261" xr:uid="{00000000-0005-0000-0000-0000AC100000}"/>
    <cellStyle name="Normal 47 12" xfId="4262" xr:uid="{00000000-0005-0000-0000-0000AD100000}"/>
    <cellStyle name="Normal 47 13" xfId="4263" xr:uid="{00000000-0005-0000-0000-0000AE100000}"/>
    <cellStyle name="Normal 47 14" xfId="4264" xr:uid="{00000000-0005-0000-0000-0000AF100000}"/>
    <cellStyle name="Normal 47 15" xfId="4265" xr:uid="{00000000-0005-0000-0000-0000B0100000}"/>
    <cellStyle name="Normal 47 16" xfId="4266" xr:uid="{00000000-0005-0000-0000-0000B1100000}"/>
    <cellStyle name="Normal 47 17" xfId="4267" xr:uid="{00000000-0005-0000-0000-0000B2100000}"/>
    <cellStyle name="Normal 47 2" xfId="4268" xr:uid="{00000000-0005-0000-0000-0000B3100000}"/>
    <cellStyle name="Normal 47 3" xfId="4269" xr:uid="{00000000-0005-0000-0000-0000B4100000}"/>
    <cellStyle name="Normal 47 3 2" xfId="4270" xr:uid="{00000000-0005-0000-0000-0000B5100000}"/>
    <cellStyle name="Normal 47 3 3" xfId="4271" xr:uid="{00000000-0005-0000-0000-0000B6100000}"/>
    <cellStyle name="Normal 47 3 4" xfId="4272" xr:uid="{00000000-0005-0000-0000-0000B7100000}"/>
    <cellStyle name="Normal 47 3 5" xfId="4273" xr:uid="{00000000-0005-0000-0000-0000B8100000}"/>
    <cellStyle name="Normal 47 3 6" xfId="4274" xr:uid="{00000000-0005-0000-0000-0000B9100000}"/>
    <cellStyle name="Normal 47 3 7" xfId="4275" xr:uid="{00000000-0005-0000-0000-0000BA100000}"/>
    <cellStyle name="Normal 47 3 8" xfId="4276" xr:uid="{00000000-0005-0000-0000-0000BB100000}"/>
    <cellStyle name="Normal 47 4" xfId="4277" xr:uid="{00000000-0005-0000-0000-0000BC100000}"/>
    <cellStyle name="Normal 47 4 2" xfId="4278" xr:uid="{00000000-0005-0000-0000-0000BD100000}"/>
    <cellStyle name="Normal 47 4 3" xfId="4279" xr:uid="{00000000-0005-0000-0000-0000BE100000}"/>
    <cellStyle name="Normal 47 4 4" xfId="4280" xr:uid="{00000000-0005-0000-0000-0000BF100000}"/>
    <cellStyle name="Normal 47 4 5" xfId="4281" xr:uid="{00000000-0005-0000-0000-0000C0100000}"/>
    <cellStyle name="Normal 47 4 6" xfId="4282" xr:uid="{00000000-0005-0000-0000-0000C1100000}"/>
    <cellStyle name="Normal 47 4 7" xfId="4283" xr:uid="{00000000-0005-0000-0000-0000C2100000}"/>
    <cellStyle name="Normal 47 4 8" xfId="4284" xr:uid="{00000000-0005-0000-0000-0000C3100000}"/>
    <cellStyle name="Normal 47 5" xfId="4285" xr:uid="{00000000-0005-0000-0000-0000C4100000}"/>
    <cellStyle name="Normal 47 5 2" xfId="4286" xr:uid="{00000000-0005-0000-0000-0000C5100000}"/>
    <cellStyle name="Normal 47 5 3" xfId="4287" xr:uid="{00000000-0005-0000-0000-0000C6100000}"/>
    <cellStyle name="Normal 47 5 4" xfId="4288" xr:uid="{00000000-0005-0000-0000-0000C7100000}"/>
    <cellStyle name="Normal 47 5 5" xfId="4289" xr:uid="{00000000-0005-0000-0000-0000C8100000}"/>
    <cellStyle name="Normal 47 5 6" xfId="4290" xr:uid="{00000000-0005-0000-0000-0000C9100000}"/>
    <cellStyle name="Normal 47 5 7" xfId="4291" xr:uid="{00000000-0005-0000-0000-0000CA100000}"/>
    <cellStyle name="Normal 47 5 8" xfId="4292" xr:uid="{00000000-0005-0000-0000-0000CB100000}"/>
    <cellStyle name="Normal 47 6" xfId="4293" xr:uid="{00000000-0005-0000-0000-0000CC100000}"/>
    <cellStyle name="Normal 47 6 2" xfId="4294" xr:uid="{00000000-0005-0000-0000-0000CD100000}"/>
    <cellStyle name="Normal 47 6 3" xfId="4295" xr:uid="{00000000-0005-0000-0000-0000CE100000}"/>
    <cellStyle name="Normal 47 6 4" xfId="4296" xr:uid="{00000000-0005-0000-0000-0000CF100000}"/>
    <cellStyle name="Normal 47 6 5" xfId="4297" xr:uid="{00000000-0005-0000-0000-0000D0100000}"/>
    <cellStyle name="Normal 47 6 6" xfId="4298" xr:uid="{00000000-0005-0000-0000-0000D1100000}"/>
    <cellStyle name="Normal 47 6 7" xfId="4299" xr:uid="{00000000-0005-0000-0000-0000D2100000}"/>
    <cellStyle name="Normal 47 6 8" xfId="4300" xr:uid="{00000000-0005-0000-0000-0000D3100000}"/>
    <cellStyle name="Normal 47 7" xfId="4301" xr:uid="{00000000-0005-0000-0000-0000D4100000}"/>
    <cellStyle name="Normal 47 7 2" xfId="4302" xr:uid="{00000000-0005-0000-0000-0000D5100000}"/>
    <cellStyle name="Normal 47 7 3" xfId="4303" xr:uid="{00000000-0005-0000-0000-0000D6100000}"/>
    <cellStyle name="Normal 47 7 4" xfId="4304" xr:uid="{00000000-0005-0000-0000-0000D7100000}"/>
    <cellStyle name="Normal 47 7 5" xfId="4305" xr:uid="{00000000-0005-0000-0000-0000D8100000}"/>
    <cellStyle name="Normal 47 7 6" xfId="4306" xr:uid="{00000000-0005-0000-0000-0000D9100000}"/>
    <cellStyle name="Normal 47 7 7" xfId="4307" xr:uid="{00000000-0005-0000-0000-0000DA100000}"/>
    <cellStyle name="Normal 47 7 8" xfId="4308" xr:uid="{00000000-0005-0000-0000-0000DB100000}"/>
    <cellStyle name="Normal 47 8" xfId="4309" xr:uid="{00000000-0005-0000-0000-0000DC100000}"/>
    <cellStyle name="Normal 47 8 2" xfId="4310" xr:uid="{00000000-0005-0000-0000-0000DD100000}"/>
    <cellStyle name="Normal 47 8 3" xfId="4311" xr:uid="{00000000-0005-0000-0000-0000DE100000}"/>
    <cellStyle name="Normal 47 8 4" xfId="4312" xr:uid="{00000000-0005-0000-0000-0000DF100000}"/>
    <cellStyle name="Normal 47 8 5" xfId="4313" xr:uid="{00000000-0005-0000-0000-0000E0100000}"/>
    <cellStyle name="Normal 47 8 6" xfId="4314" xr:uid="{00000000-0005-0000-0000-0000E1100000}"/>
    <cellStyle name="Normal 47 8 7" xfId="4315" xr:uid="{00000000-0005-0000-0000-0000E2100000}"/>
    <cellStyle name="Normal 47 8 8" xfId="4316" xr:uid="{00000000-0005-0000-0000-0000E3100000}"/>
    <cellStyle name="Normal 47 9" xfId="4317" xr:uid="{00000000-0005-0000-0000-0000E4100000}"/>
    <cellStyle name="Normal 48" xfId="4318" xr:uid="{00000000-0005-0000-0000-0000E5100000}"/>
    <cellStyle name="Normal 49" xfId="4319" xr:uid="{00000000-0005-0000-0000-0000E6100000}"/>
    <cellStyle name="Normal 49 2" xfId="4320" xr:uid="{00000000-0005-0000-0000-0000E7100000}"/>
    <cellStyle name="Normal 49 2 2" xfId="4321" xr:uid="{00000000-0005-0000-0000-0000E8100000}"/>
    <cellStyle name="Normal 49 2 2 2" xfId="4322" xr:uid="{00000000-0005-0000-0000-0000E9100000}"/>
    <cellStyle name="Normal 49 2 2 2 2" xfId="4323" xr:uid="{00000000-0005-0000-0000-0000EA100000}"/>
    <cellStyle name="Normal 49 2 2 3" xfId="4324" xr:uid="{00000000-0005-0000-0000-0000EB100000}"/>
    <cellStyle name="Normal 49 2 3" xfId="4325" xr:uid="{00000000-0005-0000-0000-0000EC100000}"/>
    <cellStyle name="Normal 49 2 3 2" xfId="4326" xr:uid="{00000000-0005-0000-0000-0000ED100000}"/>
    <cellStyle name="Normal 49 2 4" xfId="4327" xr:uid="{00000000-0005-0000-0000-0000EE100000}"/>
    <cellStyle name="Normal 49 3" xfId="4328" xr:uid="{00000000-0005-0000-0000-0000EF100000}"/>
    <cellStyle name="Normal 49 3 2" xfId="4329" xr:uid="{00000000-0005-0000-0000-0000F0100000}"/>
    <cellStyle name="Normal 49 3 2 2" xfId="4330" xr:uid="{00000000-0005-0000-0000-0000F1100000}"/>
    <cellStyle name="Normal 49 3 2 2 2" xfId="4331" xr:uid="{00000000-0005-0000-0000-0000F2100000}"/>
    <cellStyle name="Normal 49 3 2 3" xfId="4332" xr:uid="{00000000-0005-0000-0000-0000F3100000}"/>
    <cellStyle name="Normal 49 3 3" xfId="4333" xr:uid="{00000000-0005-0000-0000-0000F4100000}"/>
    <cellStyle name="Normal 49 3 3 2" xfId="4334" xr:uid="{00000000-0005-0000-0000-0000F5100000}"/>
    <cellStyle name="Normal 49 3 4" xfId="4335" xr:uid="{00000000-0005-0000-0000-0000F6100000}"/>
    <cellStyle name="Normal 49 4" xfId="4336" xr:uid="{00000000-0005-0000-0000-0000F7100000}"/>
    <cellStyle name="Normal 49 4 2" xfId="4337" xr:uid="{00000000-0005-0000-0000-0000F8100000}"/>
    <cellStyle name="Normal 49 4 2 2" xfId="4338" xr:uid="{00000000-0005-0000-0000-0000F9100000}"/>
    <cellStyle name="Normal 49 4 2 2 2" xfId="4339" xr:uid="{00000000-0005-0000-0000-0000FA100000}"/>
    <cellStyle name="Normal 49 4 2 3" xfId="4340" xr:uid="{00000000-0005-0000-0000-0000FB100000}"/>
    <cellStyle name="Normal 49 4 3" xfId="4341" xr:uid="{00000000-0005-0000-0000-0000FC100000}"/>
    <cellStyle name="Normal 49 4 3 2" xfId="4342" xr:uid="{00000000-0005-0000-0000-0000FD100000}"/>
    <cellStyle name="Normal 49 4 4" xfId="4343" xr:uid="{00000000-0005-0000-0000-0000FE100000}"/>
    <cellStyle name="Normal 49 5" xfId="4344" xr:uid="{00000000-0005-0000-0000-0000FF100000}"/>
    <cellStyle name="Normal 49 5 2" xfId="4345" xr:uid="{00000000-0005-0000-0000-000000110000}"/>
    <cellStyle name="Normal 49 5 2 2" xfId="4346" xr:uid="{00000000-0005-0000-0000-000001110000}"/>
    <cellStyle name="Normal 49 5 3" xfId="4347" xr:uid="{00000000-0005-0000-0000-000002110000}"/>
    <cellStyle name="Normal 49 6" xfId="4348" xr:uid="{00000000-0005-0000-0000-000003110000}"/>
    <cellStyle name="Normal 49 6 2" xfId="4349" xr:uid="{00000000-0005-0000-0000-000004110000}"/>
    <cellStyle name="Normal 49 7" xfId="4350" xr:uid="{00000000-0005-0000-0000-000005110000}"/>
    <cellStyle name="Normal 49 8" xfId="4351" xr:uid="{00000000-0005-0000-0000-000006110000}"/>
    <cellStyle name="Normal 5" xfId="92" xr:uid="{00000000-0005-0000-0000-000007110000}"/>
    <cellStyle name="Normal-- 5" xfId="4353" xr:uid="{00000000-0005-0000-0000-000008110000}"/>
    <cellStyle name="Normal 5 10" xfId="4354" xr:uid="{00000000-0005-0000-0000-000009110000}"/>
    <cellStyle name="Normal 5 10 2" xfId="4355" xr:uid="{00000000-0005-0000-0000-00000A110000}"/>
    <cellStyle name="Normal 5 100" xfId="4356" xr:uid="{00000000-0005-0000-0000-00000B110000}"/>
    <cellStyle name="Normal 5 101" xfId="4357" xr:uid="{00000000-0005-0000-0000-00000C110000}"/>
    <cellStyle name="Normal 5 102" xfId="4358" xr:uid="{00000000-0005-0000-0000-00000D110000}"/>
    <cellStyle name="Normal 5 103" xfId="4359" xr:uid="{00000000-0005-0000-0000-00000E110000}"/>
    <cellStyle name="Normal 5 104" xfId="4360" xr:uid="{00000000-0005-0000-0000-00000F110000}"/>
    <cellStyle name="Normal 5 105" xfId="4361" xr:uid="{00000000-0005-0000-0000-000010110000}"/>
    <cellStyle name="Normal 5 106" xfId="4362" xr:uid="{00000000-0005-0000-0000-000011110000}"/>
    <cellStyle name="Normal 5 107" xfId="4363" xr:uid="{00000000-0005-0000-0000-000012110000}"/>
    <cellStyle name="Normal 5 108" xfId="4364" xr:uid="{00000000-0005-0000-0000-000013110000}"/>
    <cellStyle name="Normal 5 109" xfId="4365" xr:uid="{00000000-0005-0000-0000-000014110000}"/>
    <cellStyle name="Normal 5 11" xfId="4366" xr:uid="{00000000-0005-0000-0000-000015110000}"/>
    <cellStyle name="Normal 5 11 2" xfId="4367" xr:uid="{00000000-0005-0000-0000-000016110000}"/>
    <cellStyle name="Normal 5 110" xfId="4368" xr:uid="{00000000-0005-0000-0000-000017110000}"/>
    <cellStyle name="Normal 5 111" xfId="4369" xr:uid="{00000000-0005-0000-0000-000018110000}"/>
    <cellStyle name="Normal 5 112" xfId="4370" xr:uid="{00000000-0005-0000-0000-000019110000}"/>
    <cellStyle name="Normal 5 113" xfId="4371" xr:uid="{00000000-0005-0000-0000-00001A110000}"/>
    <cellStyle name="Normal 5 114" xfId="4352" xr:uid="{00000000-0005-0000-0000-00001B110000}"/>
    <cellStyle name="Normal 5 115" xfId="151" xr:uid="{00000000-0005-0000-0000-00001C110000}"/>
    <cellStyle name="Normal 5 116" xfId="158" xr:uid="{00000000-0005-0000-0000-00001D110000}"/>
    <cellStyle name="Normal 5 117" xfId="5734" xr:uid="{00000000-0005-0000-0000-00001E110000}"/>
    <cellStyle name="Normal 5 118" xfId="5729" xr:uid="{00000000-0005-0000-0000-00001F110000}"/>
    <cellStyle name="Normal 5 119" xfId="5730" xr:uid="{00000000-0005-0000-0000-000020110000}"/>
    <cellStyle name="Normal 5 12" xfId="4372" xr:uid="{00000000-0005-0000-0000-000021110000}"/>
    <cellStyle name="Normal 5 12 2" xfId="4373" xr:uid="{00000000-0005-0000-0000-000022110000}"/>
    <cellStyle name="Normal 5 120" xfId="5766" xr:uid="{00000000-0005-0000-0000-000023110000}"/>
    <cellStyle name="Normal 5 121" xfId="5774" xr:uid="{00000000-0005-0000-0000-000024110000}"/>
    <cellStyle name="Normal 5 13" xfId="4374" xr:uid="{00000000-0005-0000-0000-000025110000}"/>
    <cellStyle name="Normal 5 13 2" xfId="4375" xr:uid="{00000000-0005-0000-0000-000026110000}"/>
    <cellStyle name="Normal 5 14" xfId="4376" xr:uid="{00000000-0005-0000-0000-000027110000}"/>
    <cellStyle name="Normal 5 14 2" xfId="4377" xr:uid="{00000000-0005-0000-0000-000028110000}"/>
    <cellStyle name="Normal 5 15" xfId="4378" xr:uid="{00000000-0005-0000-0000-000029110000}"/>
    <cellStyle name="Normal 5 15 2" xfId="4379" xr:uid="{00000000-0005-0000-0000-00002A110000}"/>
    <cellStyle name="Normal 5 16" xfId="4380" xr:uid="{00000000-0005-0000-0000-00002B110000}"/>
    <cellStyle name="Normal 5 16 2" xfId="4381" xr:uid="{00000000-0005-0000-0000-00002C110000}"/>
    <cellStyle name="Normal 5 17" xfId="4382" xr:uid="{00000000-0005-0000-0000-00002D110000}"/>
    <cellStyle name="Normal 5 17 2" xfId="4383" xr:uid="{00000000-0005-0000-0000-00002E110000}"/>
    <cellStyle name="Normal 5 18" xfId="4384" xr:uid="{00000000-0005-0000-0000-00002F110000}"/>
    <cellStyle name="Normal 5 18 2" xfId="4385" xr:uid="{00000000-0005-0000-0000-000030110000}"/>
    <cellStyle name="Normal 5 19" xfId="4386" xr:uid="{00000000-0005-0000-0000-000031110000}"/>
    <cellStyle name="Normal 5 19 2" xfId="4387" xr:uid="{00000000-0005-0000-0000-000032110000}"/>
    <cellStyle name="Normal 5 2" xfId="122" xr:uid="{00000000-0005-0000-0000-000033110000}"/>
    <cellStyle name="Normal 5 2 2" xfId="4389" xr:uid="{00000000-0005-0000-0000-000034110000}"/>
    <cellStyle name="Normal 5 2 3" xfId="4390" xr:uid="{00000000-0005-0000-0000-000035110000}"/>
    <cellStyle name="Normal 5 2 4" xfId="4391" xr:uid="{00000000-0005-0000-0000-000036110000}"/>
    <cellStyle name="Normal 5 2 5" xfId="4392" xr:uid="{00000000-0005-0000-0000-000037110000}"/>
    <cellStyle name="Normal 5 2 6" xfId="4388" xr:uid="{00000000-0005-0000-0000-000038110000}"/>
    <cellStyle name="Normal 5 2 7" xfId="161" xr:uid="{00000000-0005-0000-0000-000039110000}"/>
    <cellStyle name="Normal 5 2 8" xfId="5776" xr:uid="{00000000-0005-0000-0000-00003A110000}"/>
    <cellStyle name="Normal 5 20" xfId="4393" xr:uid="{00000000-0005-0000-0000-00003B110000}"/>
    <cellStyle name="Normal 5 20 2" xfId="4394" xr:uid="{00000000-0005-0000-0000-00003C110000}"/>
    <cellStyle name="Normal 5 21" xfId="4395" xr:uid="{00000000-0005-0000-0000-00003D110000}"/>
    <cellStyle name="Normal 5 21 2" xfId="4396" xr:uid="{00000000-0005-0000-0000-00003E110000}"/>
    <cellStyle name="Normal 5 22" xfId="4397" xr:uid="{00000000-0005-0000-0000-00003F110000}"/>
    <cellStyle name="Normal 5 22 2" xfId="4398" xr:uid="{00000000-0005-0000-0000-000040110000}"/>
    <cellStyle name="Normal 5 22 2 2" xfId="4399" xr:uid="{00000000-0005-0000-0000-000041110000}"/>
    <cellStyle name="Normal 5 22 3" xfId="4400" xr:uid="{00000000-0005-0000-0000-000042110000}"/>
    <cellStyle name="Normal 5 22 4" xfId="4401" xr:uid="{00000000-0005-0000-0000-000043110000}"/>
    <cellStyle name="Normal 5 23" xfId="4402" xr:uid="{00000000-0005-0000-0000-000044110000}"/>
    <cellStyle name="Normal 5 23 2" xfId="4403" xr:uid="{00000000-0005-0000-0000-000045110000}"/>
    <cellStyle name="Normal 5 24" xfId="4404" xr:uid="{00000000-0005-0000-0000-000046110000}"/>
    <cellStyle name="Normal 5 24 2" xfId="4405" xr:uid="{00000000-0005-0000-0000-000047110000}"/>
    <cellStyle name="Normal 5 25" xfId="4406" xr:uid="{00000000-0005-0000-0000-000048110000}"/>
    <cellStyle name="Normal 5 25 2" xfId="4407" xr:uid="{00000000-0005-0000-0000-000049110000}"/>
    <cellStyle name="Normal 5 26" xfId="4408" xr:uid="{00000000-0005-0000-0000-00004A110000}"/>
    <cellStyle name="Normal 5 26 2" xfId="4409" xr:uid="{00000000-0005-0000-0000-00004B110000}"/>
    <cellStyle name="Normal 5 27" xfId="4410" xr:uid="{00000000-0005-0000-0000-00004C110000}"/>
    <cellStyle name="Normal 5 27 2" xfId="4411" xr:uid="{00000000-0005-0000-0000-00004D110000}"/>
    <cellStyle name="Normal 5 28" xfId="4412" xr:uid="{00000000-0005-0000-0000-00004E110000}"/>
    <cellStyle name="Normal 5 28 2" xfId="4413" xr:uid="{00000000-0005-0000-0000-00004F110000}"/>
    <cellStyle name="Normal 5 29" xfId="4414" xr:uid="{00000000-0005-0000-0000-000050110000}"/>
    <cellStyle name="Normal 5 29 2" xfId="4415" xr:uid="{00000000-0005-0000-0000-000051110000}"/>
    <cellStyle name="Normal 5 3" xfId="4416" xr:uid="{00000000-0005-0000-0000-000052110000}"/>
    <cellStyle name="Normal 5 3 2" xfId="4417" xr:uid="{00000000-0005-0000-0000-000053110000}"/>
    <cellStyle name="Normal 5 30" xfId="4418" xr:uid="{00000000-0005-0000-0000-000054110000}"/>
    <cellStyle name="Normal 5 30 2" xfId="4419" xr:uid="{00000000-0005-0000-0000-000055110000}"/>
    <cellStyle name="Normal 5 31" xfId="4420" xr:uid="{00000000-0005-0000-0000-000056110000}"/>
    <cellStyle name="Normal 5 31 2" xfId="4421" xr:uid="{00000000-0005-0000-0000-000057110000}"/>
    <cellStyle name="Normal 5 32" xfId="4422" xr:uid="{00000000-0005-0000-0000-000058110000}"/>
    <cellStyle name="Normal 5 32 2" xfId="4423" xr:uid="{00000000-0005-0000-0000-000059110000}"/>
    <cellStyle name="Normal 5 33" xfId="4424" xr:uid="{00000000-0005-0000-0000-00005A110000}"/>
    <cellStyle name="Normal 5 33 2" xfId="4425" xr:uid="{00000000-0005-0000-0000-00005B110000}"/>
    <cellStyle name="Normal 5 34" xfId="4426" xr:uid="{00000000-0005-0000-0000-00005C110000}"/>
    <cellStyle name="Normal 5 34 2" xfId="4427" xr:uid="{00000000-0005-0000-0000-00005D110000}"/>
    <cellStyle name="Normal 5 35" xfId="4428" xr:uid="{00000000-0005-0000-0000-00005E110000}"/>
    <cellStyle name="Normal 5 35 2" xfId="4429" xr:uid="{00000000-0005-0000-0000-00005F110000}"/>
    <cellStyle name="Normal 5 36" xfId="4430" xr:uid="{00000000-0005-0000-0000-000060110000}"/>
    <cellStyle name="Normal 5 36 2" xfId="4431" xr:uid="{00000000-0005-0000-0000-000061110000}"/>
    <cellStyle name="Normal 5 37" xfId="4432" xr:uid="{00000000-0005-0000-0000-000062110000}"/>
    <cellStyle name="Normal 5 37 2" xfId="4433" xr:uid="{00000000-0005-0000-0000-000063110000}"/>
    <cellStyle name="Normal 5 38" xfId="4434" xr:uid="{00000000-0005-0000-0000-000064110000}"/>
    <cellStyle name="Normal 5 39" xfId="4435" xr:uid="{00000000-0005-0000-0000-000065110000}"/>
    <cellStyle name="Normal 5 4" xfId="4436" xr:uid="{00000000-0005-0000-0000-000066110000}"/>
    <cellStyle name="Normal 5 4 2" xfId="4437" xr:uid="{00000000-0005-0000-0000-000067110000}"/>
    <cellStyle name="Normal 5 40" xfId="4438" xr:uid="{00000000-0005-0000-0000-000068110000}"/>
    <cellStyle name="Normal 5 41" xfId="4439" xr:uid="{00000000-0005-0000-0000-000069110000}"/>
    <cellStyle name="Normal 5 42" xfId="4440" xr:uid="{00000000-0005-0000-0000-00006A110000}"/>
    <cellStyle name="Normal 5 43" xfId="4441" xr:uid="{00000000-0005-0000-0000-00006B110000}"/>
    <cellStyle name="Normal 5 44" xfId="4442" xr:uid="{00000000-0005-0000-0000-00006C110000}"/>
    <cellStyle name="Normal 5 45" xfId="4443" xr:uid="{00000000-0005-0000-0000-00006D110000}"/>
    <cellStyle name="Normal 5 46" xfId="4444" xr:uid="{00000000-0005-0000-0000-00006E110000}"/>
    <cellStyle name="Normal 5 47" xfId="4445" xr:uid="{00000000-0005-0000-0000-00006F110000}"/>
    <cellStyle name="Normal 5 48" xfId="4446" xr:uid="{00000000-0005-0000-0000-000070110000}"/>
    <cellStyle name="Normal 5 49" xfId="4447" xr:uid="{00000000-0005-0000-0000-000071110000}"/>
    <cellStyle name="Normal 5 5" xfId="4448" xr:uid="{00000000-0005-0000-0000-000072110000}"/>
    <cellStyle name="Normal 5 5 2" xfId="4449" xr:uid="{00000000-0005-0000-0000-000073110000}"/>
    <cellStyle name="Normal 5 50" xfId="4450" xr:uid="{00000000-0005-0000-0000-000074110000}"/>
    <cellStyle name="Normal 5 51" xfId="4451" xr:uid="{00000000-0005-0000-0000-000075110000}"/>
    <cellStyle name="Normal 5 52" xfId="4452" xr:uid="{00000000-0005-0000-0000-000076110000}"/>
    <cellStyle name="Normal 5 53" xfId="4453" xr:uid="{00000000-0005-0000-0000-000077110000}"/>
    <cellStyle name="Normal 5 54" xfId="4454" xr:uid="{00000000-0005-0000-0000-000078110000}"/>
    <cellStyle name="Normal 5 55" xfId="4455" xr:uid="{00000000-0005-0000-0000-000079110000}"/>
    <cellStyle name="Normal 5 56" xfId="4456" xr:uid="{00000000-0005-0000-0000-00007A110000}"/>
    <cellStyle name="Normal 5 57" xfId="4457" xr:uid="{00000000-0005-0000-0000-00007B110000}"/>
    <cellStyle name="Normal 5 58" xfId="4458" xr:uid="{00000000-0005-0000-0000-00007C110000}"/>
    <cellStyle name="Normal 5 59" xfId="4459" xr:uid="{00000000-0005-0000-0000-00007D110000}"/>
    <cellStyle name="Normal 5 6" xfId="4460" xr:uid="{00000000-0005-0000-0000-00007E110000}"/>
    <cellStyle name="Normal 5 6 2" xfId="4461" xr:uid="{00000000-0005-0000-0000-00007F110000}"/>
    <cellStyle name="Normal 5 60" xfId="4462" xr:uid="{00000000-0005-0000-0000-000080110000}"/>
    <cellStyle name="Normal 5 61" xfId="4463" xr:uid="{00000000-0005-0000-0000-000081110000}"/>
    <cellStyle name="Normal 5 62" xfId="4464" xr:uid="{00000000-0005-0000-0000-000082110000}"/>
    <cellStyle name="Normal 5 63" xfId="4465" xr:uid="{00000000-0005-0000-0000-000083110000}"/>
    <cellStyle name="Normal 5 64" xfId="4466" xr:uid="{00000000-0005-0000-0000-000084110000}"/>
    <cellStyle name="Normal 5 65" xfId="4467" xr:uid="{00000000-0005-0000-0000-000085110000}"/>
    <cellStyle name="Normal 5 66" xfId="4468" xr:uid="{00000000-0005-0000-0000-000086110000}"/>
    <cellStyle name="Normal 5 67" xfId="4469" xr:uid="{00000000-0005-0000-0000-000087110000}"/>
    <cellStyle name="Normal 5 68" xfId="4470" xr:uid="{00000000-0005-0000-0000-000088110000}"/>
    <cellStyle name="Normal 5 69" xfId="4471" xr:uid="{00000000-0005-0000-0000-000089110000}"/>
    <cellStyle name="Normal 5 7" xfId="4472" xr:uid="{00000000-0005-0000-0000-00008A110000}"/>
    <cellStyle name="Normal 5 7 2" xfId="4473" xr:uid="{00000000-0005-0000-0000-00008B110000}"/>
    <cellStyle name="Normal 5 70" xfId="4474" xr:uid="{00000000-0005-0000-0000-00008C110000}"/>
    <cellStyle name="Normal 5 71" xfId="4475" xr:uid="{00000000-0005-0000-0000-00008D110000}"/>
    <cellStyle name="Normal 5 72" xfId="4476" xr:uid="{00000000-0005-0000-0000-00008E110000}"/>
    <cellStyle name="Normal 5 73" xfId="4477" xr:uid="{00000000-0005-0000-0000-00008F110000}"/>
    <cellStyle name="Normal 5 74" xfId="4478" xr:uid="{00000000-0005-0000-0000-000090110000}"/>
    <cellStyle name="Normal 5 75" xfId="4479" xr:uid="{00000000-0005-0000-0000-000091110000}"/>
    <cellStyle name="Normal 5 76" xfId="4480" xr:uid="{00000000-0005-0000-0000-000092110000}"/>
    <cellStyle name="Normal 5 77" xfId="4481" xr:uid="{00000000-0005-0000-0000-000093110000}"/>
    <cellStyle name="Normal 5 78" xfId="4482" xr:uid="{00000000-0005-0000-0000-000094110000}"/>
    <cellStyle name="Normal 5 79" xfId="4483" xr:uid="{00000000-0005-0000-0000-000095110000}"/>
    <cellStyle name="Normal 5 8" xfId="4484" xr:uid="{00000000-0005-0000-0000-000096110000}"/>
    <cellStyle name="Normal 5 8 2" xfId="4485" xr:uid="{00000000-0005-0000-0000-000097110000}"/>
    <cellStyle name="Normal 5 80" xfId="4486" xr:uid="{00000000-0005-0000-0000-000098110000}"/>
    <cellStyle name="Normal 5 81" xfId="4487" xr:uid="{00000000-0005-0000-0000-000099110000}"/>
    <cellStyle name="Normal 5 82" xfId="4488" xr:uid="{00000000-0005-0000-0000-00009A110000}"/>
    <cellStyle name="Normal 5 83" xfId="4489" xr:uid="{00000000-0005-0000-0000-00009B110000}"/>
    <cellStyle name="Normal 5 84" xfId="4490" xr:uid="{00000000-0005-0000-0000-00009C110000}"/>
    <cellStyle name="Normal 5 85" xfId="4491" xr:uid="{00000000-0005-0000-0000-00009D110000}"/>
    <cellStyle name="Normal 5 86" xfId="4492" xr:uid="{00000000-0005-0000-0000-00009E110000}"/>
    <cellStyle name="Normal 5 87" xfId="4493" xr:uid="{00000000-0005-0000-0000-00009F110000}"/>
    <cellStyle name="Normal 5 88" xfId="4494" xr:uid="{00000000-0005-0000-0000-0000A0110000}"/>
    <cellStyle name="Normal 5 89" xfId="4495" xr:uid="{00000000-0005-0000-0000-0000A1110000}"/>
    <cellStyle name="Normal 5 9" xfId="4496" xr:uid="{00000000-0005-0000-0000-0000A2110000}"/>
    <cellStyle name="Normal 5 9 2" xfId="4497" xr:uid="{00000000-0005-0000-0000-0000A3110000}"/>
    <cellStyle name="Normal 5 90" xfId="4498" xr:uid="{00000000-0005-0000-0000-0000A4110000}"/>
    <cellStyle name="Normal 5 91" xfId="4499" xr:uid="{00000000-0005-0000-0000-0000A5110000}"/>
    <cellStyle name="Normal 5 92" xfId="4500" xr:uid="{00000000-0005-0000-0000-0000A6110000}"/>
    <cellStyle name="Normal 5 93" xfId="4501" xr:uid="{00000000-0005-0000-0000-0000A7110000}"/>
    <cellStyle name="Normal 5 94" xfId="4502" xr:uid="{00000000-0005-0000-0000-0000A8110000}"/>
    <cellStyle name="Normal 5 95" xfId="4503" xr:uid="{00000000-0005-0000-0000-0000A9110000}"/>
    <cellStyle name="Normal 5 96" xfId="4504" xr:uid="{00000000-0005-0000-0000-0000AA110000}"/>
    <cellStyle name="Normal 5 97" xfId="4505" xr:uid="{00000000-0005-0000-0000-0000AB110000}"/>
    <cellStyle name="Normal 5 98" xfId="4506" xr:uid="{00000000-0005-0000-0000-0000AC110000}"/>
    <cellStyle name="Normal 5 99" xfId="4507" xr:uid="{00000000-0005-0000-0000-0000AD110000}"/>
    <cellStyle name="Normal 50" xfId="4508" xr:uid="{00000000-0005-0000-0000-0000AE110000}"/>
    <cellStyle name="Normal 50 2" xfId="4509" xr:uid="{00000000-0005-0000-0000-0000AF110000}"/>
    <cellStyle name="Normal 50 3" xfId="4510" xr:uid="{00000000-0005-0000-0000-0000B0110000}"/>
    <cellStyle name="Normal 50 4" xfId="4511" xr:uid="{00000000-0005-0000-0000-0000B1110000}"/>
    <cellStyle name="Normal 50 5" xfId="4512" xr:uid="{00000000-0005-0000-0000-0000B2110000}"/>
    <cellStyle name="Normal 50 6" xfId="4513" xr:uid="{00000000-0005-0000-0000-0000B3110000}"/>
    <cellStyle name="Normal 50 7" xfId="4514" xr:uid="{00000000-0005-0000-0000-0000B4110000}"/>
    <cellStyle name="Normal 50 8" xfId="4515" xr:uid="{00000000-0005-0000-0000-0000B5110000}"/>
    <cellStyle name="Normal 51" xfId="4516" xr:uid="{00000000-0005-0000-0000-0000B6110000}"/>
    <cellStyle name="Normal 51 2" xfId="4517" xr:uid="{00000000-0005-0000-0000-0000B7110000}"/>
    <cellStyle name="Normal 51 2 2" xfId="4518" xr:uid="{00000000-0005-0000-0000-0000B8110000}"/>
    <cellStyle name="Normal 51 2 2 2" xfId="4519" xr:uid="{00000000-0005-0000-0000-0000B9110000}"/>
    <cellStyle name="Normal 51 2 2 2 2" xfId="4520" xr:uid="{00000000-0005-0000-0000-0000BA110000}"/>
    <cellStyle name="Normal 51 2 2 3" xfId="4521" xr:uid="{00000000-0005-0000-0000-0000BB110000}"/>
    <cellStyle name="Normal 51 2 3" xfId="4522" xr:uid="{00000000-0005-0000-0000-0000BC110000}"/>
    <cellStyle name="Normal 51 2 3 2" xfId="4523" xr:uid="{00000000-0005-0000-0000-0000BD110000}"/>
    <cellStyle name="Normal 51 2 4" xfId="4524" xr:uid="{00000000-0005-0000-0000-0000BE110000}"/>
    <cellStyle name="Normal 51 3" xfId="4525" xr:uid="{00000000-0005-0000-0000-0000BF110000}"/>
    <cellStyle name="Normal 51 3 2" xfId="4526" xr:uid="{00000000-0005-0000-0000-0000C0110000}"/>
    <cellStyle name="Normal 51 3 2 2" xfId="4527" xr:uid="{00000000-0005-0000-0000-0000C1110000}"/>
    <cellStyle name="Normal 51 3 3" xfId="4528" xr:uid="{00000000-0005-0000-0000-0000C2110000}"/>
    <cellStyle name="Normal 51 4" xfId="4529" xr:uid="{00000000-0005-0000-0000-0000C3110000}"/>
    <cellStyle name="Normal 51 4 2" xfId="4530" xr:uid="{00000000-0005-0000-0000-0000C4110000}"/>
    <cellStyle name="Normal 51 5" xfId="4531" xr:uid="{00000000-0005-0000-0000-0000C5110000}"/>
    <cellStyle name="Normal 51 6" xfId="4532" xr:uid="{00000000-0005-0000-0000-0000C6110000}"/>
    <cellStyle name="Normal 51 7" xfId="4533" xr:uid="{00000000-0005-0000-0000-0000C7110000}"/>
    <cellStyle name="Normal 51 8" xfId="4534" xr:uid="{00000000-0005-0000-0000-0000C8110000}"/>
    <cellStyle name="Normal 52" xfId="4535" xr:uid="{00000000-0005-0000-0000-0000C9110000}"/>
    <cellStyle name="Normal 52 2" xfId="4536" xr:uid="{00000000-0005-0000-0000-0000CA110000}"/>
    <cellStyle name="Normal 52 2 2" xfId="4537" xr:uid="{00000000-0005-0000-0000-0000CB110000}"/>
    <cellStyle name="Normal 52 3" xfId="4538" xr:uid="{00000000-0005-0000-0000-0000CC110000}"/>
    <cellStyle name="Normal 52 4" xfId="4539" xr:uid="{00000000-0005-0000-0000-0000CD110000}"/>
    <cellStyle name="Normal 52 5" xfId="4540" xr:uid="{00000000-0005-0000-0000-0000CE110000}"/>
    <cellStyle name="Normal 52 6" xfId="4541" xr:uid="{00000000-0005-0000-0000-0000CF110000}"/>
    <cellStyle name="Normal 52 7" xfId="4542" xr:uid="{00000000-0005-0000-0000-0000D0110000}"/>
    <cellStyle name="Normal 52 8" xfId="4543" xr:uid="{00000000-0005-0000-0000-0000D1110000}"/>
    <cellStyle name="Normal 53" xfId="4544" xr:uid="{00000000-0005-0000-0000-0000D2110000}"/>
    <cellStyle name="Normal 53 2" xfId="4545" xr:uid="{00000000-0005-0000-0000-0000D3110000}"/>
    <cellStyle name="Normal 53 2 2" xfId="4546" xr:uid="{00000000-0005-0000-0000-0000D4110000}"/>
    <cellStyle name="Normal 53 2 2 2" xfId="4547" xr:uid="{00000000-0005-0000-0000-0000D5110000}"/>
    <cellStyle name="Normal 53 2 3" xfId="4548" xr:uid="{00000000-0005-0000-0000-0000D6110000}"/>
    <cellStyle name="Normal 53 3" xfId="4549" xr:uid="{00000000-0005-0000-0000-0000D7110000}"/>
    <cellStyle name="Normal 53 3 2" xfId="4550" xr:uid="{00000000-0005-0000-0000-0000D8110000}"/>
    <cellStyle name="Normal 53 4" xfId="4551" xr:uid="{00000000-0005-0000-0000-0000D9110000}"/>
    <cellStyle name="Normal 53 5" xfId="4552" xr:uid="{00000000-0005-0000-0000-0000DA110000}"/>
    <cellStyle name="Normal 53 6" xfId="4553" xr:uid="{00000000-0005-0000-0000-0000DB110000}"/>
    <cellStyle name="Normal 53 7" xfId="4554" xr:uid="{00000000-0005-0000-0000-0000DC110000}"/>
    <cellStyle name="Normal 53 8" xfId="4555" xr:uid="{00000000-0005-0000-0000-0000DD110000}"/>
    <cellStyle name="Normal 54" xfId="4556" xr:uid="{00000000-0005-0000-0000-0000DE110000}"/>
    <cellStyle name="Normal 54 2" xfId="4557" xr:uid="{00000000-0005-0000-0000-0000DF110000}"/>
    <cellStyle name="Normal 54 3" xfId="4558" xr:uid="{00000000-0005-0000-0000-0000E0110000}"/>
    <cellStyle name="Normal 54 4" xfId="4559" xr:uid="{00000000-0005-0000-0000-0000E1110000}"/>
    <cellStyle name="Normal 54 5" xfId="4560" xr:uid="{00000000-0005-0000-0000-0000E2110000}"/>
    <cellStyle name="Normal 54 6" xfId="4561" xr:uid="{00000000-0005-0000-0000-0000E3110000}"/>
    <cellStyle name="Normal 54 7" xfId="4562" xr:uid="{00000000-0005-0000-0000-0000E4110000}"/>
    <cellStyle name="Normal 54 8" xfId="4563" xr:uid="{00000000-0005-0000-0000-0000E5110000}"/>
    <cellStyle name="Normal 55" xfId="4564" xr:uid="{00000000-0005-0000-0000-0000E6110000}"/>
    <cellStyle name="Normal 55 2" xfId="4565" xr:uid="{00000000-0005-0000-0000-0000E7110000}"/>
    <cellStyle name="Normal 55 3" xfId="4566" xr:uid="{00000000-0005-0000-0000-0000E8110000}"/>
    <cellStyle name="Normal 55 4" xfId="4567" xr:uid="{00000000-0005-0000-0000-0000E9110000}"/>
    <cellStyle name="Normal 55 5" xfId="4568" xr:uid="{00000000-0005-0000-0000-0000EA110000}"/>
    <cellStyle name="Normal 55 6" xfId="4569" xr:uid="{00000000-0005-0000-0000-0000EB110000}"/>
    <cellStyle name="Normal 55 7" xfId="4570" xr:uid="{00000000-0005-0000-0000-0000EC110000}"/>
    <cellStyle name="Normal 55 8" xfId="4571" xr:uid="{00000000-0005-0000-0000-0000ED110000}"/>
    <cellStyle name="Normal 56" xfId="4572" xr:uid="{00000000-0005-0000-0000-0000EE110000}"/>
    <cellStyle name="Normal 56 2" xfId="4573" xr:uid="{00000000-0005-0000-0000-0000EF110000}"/>
    <cellStyle name="Normal 56 3" xfId="4574" xr:uid="{00000000-0005-0000-0000-0000F0110000}"/>
    <cellStyle name="Normal 56 4" xfId="4575" xr:uid="{00000000-0005-0000-0000-0000F1110000}"/>
    <cellStyle name="Normal 56 5" xfId="4576" xr:uid="{00000000-0005-0000-0000-0000F2110000}"/>
    <cellStyle name="Normal 56 6" xfId="4577" xr:uid="{00000000-0005-0000-0000-0000F3110000}"/>
    <cellStyle name="Normal 56 7" xfId="4578" xr:uid="{00000000-0005-0000-0000-0000F4110000}"/>
    <cellStyle name="Normal 56 8" xfId="4579" xr:uid="{00000000-0005-0000-0000-0000F5110000}"/>
    <cellStyle name="Normal 57" xfId="4580" xr:uid="{00000000-0005-0000-0000-0000F6110000}"/>
    <cellStyle name="Normal 57 2" xfId="4581" xr:uid="{00000000-0005-0000-0000-0000F7110000}"/>
    <cellStyle name="Normal 57 3" xfId="4582" xr:uid="{00000000-0005-0000-0000-0000F8110000}"/>
    <cellStyle name="Normal 57 4" xfId="4583" xr:uid="{00000000-0005-0000-0000-0000F9110000}"/>
    <cellStyle name="Normal 57 5" xfId="4584" xr:uid="{00000000-0005-0000-0000-0000FA110000}"/>
    <cellStyle name="Normal 57 6" xfId="4585" xr:uid="{00000000-0005-0000-0000-0000FB110000}"/>
    <cellStyle name="Normal 57 7" xfId="4586" xr:uid="{00000000-0005-0000-0000-0000FC110000}"/>
    <cellStyle name="Normal 57 8" xfId="4587" xr:uid="{00000000-0005-0000-0000-0000FD110000}"/>
    <cellStyle name="Normal 58" xfId="4588" xr:uid="{00000000-0005-0000-0000-0000FE110000}"/>
    <cellStyle name="Normal 58 2" xfId="4589" xr:uid="{00000000-0005-0000-0000-0000FF110000}"/>
    <cellStyle name="Normal 58 3" xfId="4590" xr:uid="{00000000-0005-0000-0000-000000120000}"/>
    <cellStyle name="Normal 58 4" xfId="4591" xr:uid="{00000000-0005-0000-0000-000001120000}"/>
    <cellStyle name="Normal 58 5" xfId="4592" xr:uid="{00000000-0005-0000-0000-000002120000}"/>
    <cellStyle name="Normal 58 6" xfId="4593" xr:uid="{00000000-0005-0000-0000-000003120000}"/>
    <cellStyle name="Normal 58 7" xfId="4594" xr:uid="{00000000-0005-0000-0000-000004120000}"/>
    <cellStyle name="Normal 58 8" xfId="4595" xr:uid="{00000000-0005-0000-0000-000005120000}"/>
    <cellStyle name="Normal 59" xfId="4596" xr:uid="{00000000-0005-0000-0000-000006120000}"/>
    <cellStyle name="Normal 59 2" xfId="4597" xr:uid="{00000000-0005-0000-0000-000007120000}"/>
    <cellStyle name="Normal 59 3" xfId="4598" xr:uid="{00000000-0005-0000-0000-000008120000}"/>
    <cellStyle name="Normal 59 4" xfId="4599" xr:uid="{00000000-0005-0000-0000-000009120000}"/>
    <cellStyle name="Normal 59 5" xfId="4600" xr:uid="{00000000-0005-0000-0000-00000A120000}"/>
    <cellStyle name="Normal 59 6" xfId="4601" xr:uid="{00000000-0005-0000-0000-00000B120000}"/>
    <cellStyle name="Normal 59 7" xfId="4602" xr:uid="{00000000-0005-0000-0000-00000C120000}"/>
    <cellStyle name="Normal 59 8" xfId="4603" xr:uid="{00000000-0005-0000-0000-00000D120000}"/>
    <cellStyle name="Normal 6" xfId="95" xr:uid="{00000000-0005-0000-0000-00000E120000}"/>
    <cellStyle name="Normal-- 6" xfId="4605" xr:uid="{00000000-0005-0000-0000-00000F120000}"/>
    <cellStyle name="Normal 6 10" xfId="4606" xr:uid="{00000000-0005-0000-0000-000010120000}"/>
    <cellStyle name="Normal 6 10 2" xfId="4607" xr:uid="{00000000-0005-0000-0000-000011120000}"/>
    <cellStyle name="Normal 6 100" xfId="4608" xr:uid="{00000000-0005-0000-0000-000012120000}"/>
    <cellStyle name="Normal 6 101" xfId="4609" xr:uid="{00000000-0005-0000-0000-000013120000}"/>
    <cellStyle name="Normal 6 102" xfId="4610" xr:uid="{00000000-0005-0000-0000-000014120000}"/>
    <cellStyle name="Normal 6 103" xfId="4611" xr:uid="{00000000-0005-0000-0000-000015120000}"/>
    <cellStyle name="Normal 6 104" xfId="4612" xr:uid="{00000000-0005-0000-0000-000016120000}"/>
    <cellStyle name="Normal 6 105" xfId="4613" xr:uid="{00000000-0005-0000-0000-000017120000}"/>
    <cellStyle name="Normal 6 106" xfId="4614" xr:uid="{00000000-0005-0000-0000-000018120000}"/>
    <cellStyle name="Normal 6 107" xfId="4615" xr:uid="{00000000-0005-0000-0000-000019120000}"/>
    <cellStyle name="Normal 6 108" xfId="4616" xr:uid="{00000000-0005-0000-0000-00001A120000}"/>
    <cellStyle name="Normal 6 109" xfId="4617" xr:uid="{00000000-0005-0000-0000-00001B120000}"/>
    <cellStyle name="Normal 6 11" xfId="4618" xr:uid="{00000000-0005-0000-0000-00001C120000}"/>
    <cellStyle name="Normal 6 11 2" xfId="4619" xr:uid="{00000000-0005-0000-0000-00001D120000}"/>
    <cellStyle name="Normal 6 110" xfId="4620" xr:uid="{00000000-0005-0000-0000-00001E120000}"/>
    <cellStyle name="Normal 6 111" xfId="4621" xr:uid="{00000000-0005-0000-0000-00001F120000}"/>
    <cellStyle name="Normal 6 112" xfId="4622" xr:uid="{00000000-0005-0000-0000-000020120000}"/>
    <cellStyle name="Normal 6 113" xfId="4623" xr:uid="{00000000-0005-0000-0000-000021120000}"/>
    <cellStyle name="Normal 6 114" xfId="4624" xr:uid="{00000000-0005-0000-0000-000022120000}"/>
    <cellStyle name="Normal 6 115" xfId="4625" xr:uid="{00000000-0005-0000-0000-000023120000}"/>
    <cellStyle name="Normal 6 116" xfId="4626" xr:uid="{00000000-0005-0000-0000-000024120000}"/>
    <cellStyle name="Normal 6 117" xfId="4627" xr:uid="{00000000-0005-0000-0000-000025120000}"/>
    <cellStyle name="Normal 6 118" xfId="4604" xr:uid="{00000000-0005-0000-0000-000026120000}"/>
    <cellStyle name="Normal 6 119" xfId="154" xr:uid="{00000000-0005-0000-0000-000027120000}"/>
    <cellStyle name="Normal 6 12" xfId="4628" xr:uid="{00000000-0005-0000-0000-000028120000}"/>
    <cellStyle name="Normal 6 12 2" xfId="4629" xr:uid="{00000000-0005-0000-0000-000029120000}"/>
    <cellStyle name="Normal 6 120" xfId="5726" xr:uid="{00000000-0005-0000-0000-00002A120000}"/>
    <cellStyle name="Normal 6 121" xfId="5733" xr:uid="{00000000-0005-0000-0000-00002B120000}"/>
    <cellStyle name="Normal 6 122" xfId="133" xr:uid="{00000000-0005-0000-0000-00002C120000}"/>
    <cellStyle name="Normal 6 123" xfId="5737" xr:uid="{00000000-0005-0000-0000-00002D120000}"/>
    <cellStyle name="Normal 6 124" xfId="5769" xr:uid="{00000000-0005-0000-0000-00002E120000}"/>
    <cellStyle name="Normal 6 125" xfId="5773" xr:uid="{00000000-0005-0000-0000-00002F120000}"/>
    <cellStyle name="Normal 6 13" xfId="4630" xr:uid="{00000000-0005-0000-0000-000030120000}"/>
    <cellStyle name="Normal 6 13 2" xfId="4631" xr:uid="{00000000-0005-0000-0000-000031120000}"/>
    <cellStyle name="Normal 6 14" xfId="4632" xr:uid="{00000000-0005-0000-0000-000032120000}"/>
    <cellStyle name="Normal 6 14 2" xfId="4633" xr:uid="{00000000-0005-0000-0000-000033120000}"/>
    <cellStyle name="Normal 6 15" xfId="4634" xr:uid="{00000000-0005-0000-0000-000034120000}"/>
    <cellStyle name="Normal 6 15 2" xfId="4635" xr:uid="{00000000-0005-0000-0000-000035120000}"/>
    <cellStyle name="Normal 6 16" xfId="4636" xr:uid="{00000000-0005-0000-0000-000036120000}"/>
    <cellStyle name="Normal 6 16 2" xfId="4637" xr:uid="{00000000-0005-0000-0000-000037120000}"/>
    <cellStyle name="Normal 6 17" xfId="4638" xr:uid="{00000000-0005-0000-0000-000038120000}"/>
    <cellStyle name="Normal 6 17 2" xfId="4639" xr:uid="{00000000-0005-0000-0000-000039120000}"/>
    <cellStyle name="Normal 6 18" xfId="4640" xr:uid="{00000000-0005-0000-0000-00003A120000}"/>
    <cellStyle name="Normal 6 18 2" xfId="4641" xr:uid="{00000000-0005-0000-0000-00003B120000}"/>
    <cellStyle name="Normal 6 19" xfId="4642" xr:uid="{00000000-0005-0000-0000-00003C120000}"/>
    <cellStyle name="Normal 6 19 2" xfId="4643" xr:uid="{00000000-0005-0000-0000-00003D120000}"/>
    <cellStyle name="Normal 6 2" xfId="4644" xr:uid="{00000000-0005-0000-0000-00003E120000}"/>
    <cellStyle name="Normal 6 2 2" xfId="4645" xr:uid="{00000000-0005-0000-0000-00003F120000}"/>
    <cellStyle name="Normal 6 2 2 2" xfId="4646" xr:uid="{00000000-0005-0000-0000-000040120000}"/>
    <cellStyle name="Normal 6 2 2 2 2" xfId="4647" xr:uid="{00000000-0005-0000-0000-000041120000}"/>
    <cellStyle name="Normal 6 2 2 3" xfId="4648" xr:uid="{00000000-0005-0000-0000-000042120000}"/>
    <cellStyle name="Normal 6 2 2 4" xfId="4649" xr:uid="{00000000-0005-0000-0000-000043120000}"/>
    <cellStyle name="Normal 6 2 3" xfId="4650" xr:uid="{00000000-0005-0000-0000-000044120000}"/>
    <cellStyle name="Normal 6 2 4" xfId="4651" xr:uid="{00000000-0005-0000-0000-000045120000}"/>
    <cellStyle name="Normal 6 2 5" xfId="4652" xr:uid="{00000000-0005-0000-0000-000046120000}"/>
    <cellStyle name="Normal 6 20" xfId="4653" xr:uid="{00000000-0005-0000-0000-000047120000}"/>
    <cellStyle name="Normal 6 20 2" xfId="4654" xr:uid="{00000000-0005-0000-0000-000048120000}"/>
    <cellStyle name="Normal 6 21" xfId="4655" xr:uid="{00000000-0005-0000-0000-000049120000}"/>
    <cellStyle name="Normal 6 21 2" xfId="4656" xr:uid="{00000000-0005-0000-0000-00004A120000}"/>
    <cellStyle name="Normal 6 21 2 2" xfId="4657" xr:uid="{00000000-0005-0000-0000-00004B120000}"/>
    <cellStyle name="Normal 6 21 3" xfId="4658" xr:uid="{00000000-0005-0000-0000-00004C120000}"/>
    <cellStyle name="Normal 6 21 4" xfId="4659" xr:uid="{00000000-0005-0000-0000-00004D120000}"/>
    <cellStyle name="Normal 6 22" xfId="4660" xr:uid="{00000000-0005-0000-0000-00004E120000}"/>
    <cellStyle name="Normal 6 22 2" xfId="4661" xr:uid="{00000000-0005-0000-0000-00004F120000}"/>
    <cellStyle name="Normal 6 22 2 2" xfId="4662" xr:uid="{00000000-0005-0000-0000-000050120000}"/>
    <cellStyle name="Normal 6 22 3" xfId="4663" xr:uid="{00000000-0005-0000-0000-000051120000}"/>
    <cellStyle name="Normal 6 22 4" xfId="4664" xr:uid="{00000000-0005-0000-0000-000052120000}"/>
    <cellStyle name="Normal 6 23" xfId="4665" xr:uid="{00000000-0005-0000-0000-000053120000}"/>
    <cellStyle name="Normal 6 23 2" xfId="4666" xr:uid="{00000000-0005-0000-0000-000054120000}"/>
    <cellStyle name="Normal 6 24" xfId="4667" xr:uid="{00000000-0005-0000-0000-000055120000}"/>
    <cellStyle name="Normal 6 24 2" xfId="4668" xr:uid="{00000000-0005-0000-0000-000056120000}"/>
    <cellStyle name="Normal 6 25" xfId="4669" xr:uid="{00000000-0005-0000-0000-000057120000}"/>
    <cellStyle name="Normal 6 25 2" xfId="4670" xr:uid="{00000000-0005-0000-0000-000058120000}"/>
    <cellStyle name="Normal 6 26" xfId="4671" xr:uid="{00000000-0005-0000-0000-000059120000}"/>
    <cellStyle name="Normal 6 26 2" xfId="4672" xr:uid="{00000000-0005-0000-0000-00005A120000}"/>
    <cellStyle name="Normal 6 27" xfId="4673" xr:uid="{00000000-0005-0000-0000-00005B120000}"/>
    <cellStyle name="Normal 6 27 2" xfId="4674" xr:uid="{00000000-0005-0000-0000-00005C120000}"/>
    <cellStyle name="Normal 6 28" xfId="4675" xr:uid="{00000000-0005-0000-0000-00005D120000}"/>
    <cellStyle name="Normal 6 28 2" xfId="4676" xr:uid="{00000000-0005-0000-0000-00005E120000}"/>
    <cellStyle name="Normal 6 29" xfId="4677" xr:uid="{00000000-0005-0000-0000-00005F120000}"/>
    <cellStyle name="Normal 6 29 2" xfId="4678" xr:uid="{00000000-0005-0000-0000-000060120000}"/>
    <cellStyle name="Normal 6 3" xfId="4679" xr:uid="{00000000-0005-0000-0000-000061120000}"/>
    <cellStyle name="Normal 6 3 2" xfId="4680" xr:uid="{00000000-0005-0000-0000-000062120000}"/>
    <cellStyle name="Normal 6 3 3" xfId="4681" xr:uid="{00000000-0005-0000-0000-000063120000}"/>
    <cellStyle name="Normal 6 3 4" xfId="4682" xr:uid="{00000000-0005-0000-0000-000064120000}"/>
    <cellStyle name="Normal 6 30" xfId="4683" xr:uid="{00000000-0005-0000-0000-000065120000}"/>
    <cellStyle name="Normal 6 31" xfId="4684" xr:uid="{00000000-0005-0000-0000-000066120000}"/>
    <cellStyle name="Normal 6 32" xfId="4685" xr:uid="{00000000-0005-0000-0000-000067120000}"/>
    <cellStyle name="Normal 6 33" xfId="4686" xr:uid="{00000000-0005-0000-0000-000068120000}"/>
    <cellStyle name="Normal 6 34" xfId="4687" xr:uid="{00000000-0005-0000-0000-000069120000}"/>
    <cellStyle name="Normal 6 35" xfId="4688" xr:uid="{00000000-0005-0000-0000-00006A120000}"/>
    <cellStyle name="Normal 6 36" xfId="4689" xr:uid="{00000000-0005-0000-0000-00006B120000}"/>
    <cellStyle name="Normal 6 37" xfId="4690" xr:uid="{00000000-0005-0000-0000-00006C120000}"/>
    <cellStyle name="Normal 6 38" xfId="4691" xr:uid="{00000000-0005-0000-0000-00006D120000}"/>
    <cellStyle name="Normal 6 39" xfId="4692" xr:uid="{00000000-0005-0000-0000-00006E120000}"/>
    <cellStyle name="Normal 6 4" xfId="4693" xr:uid="{00000000-0005-0000-0000-00006F120000}"/>
    <cellStyle name="Normal 6 4 2" xfId="4694" xr:uid="{00000000-0005-0000-0000-000070120000}"/>
    <cellStyle name="Normal 6 40" xfId="4695" xr:uid="{00000000-0005-0000-0000-000071120000}"/>
    <cellStyle name="Normal 6 41" xfId="4696" xr:uid="{00000000-0005-0000-0000-000072120000}"/>
    <cellStyle name="Normal 6 42" xfId="4697" xr:uid="{00000000-0005-0000-0000-000073120000}"/>
    <cellStyle name="Normal 6 43" xfId="4698" xr:uid="{00000000-0005-0000-0000-000074120000}"/>
    <cellStyle name="Normal 6 44" xfId="4699" xr:uid="{00000000-0005-0000-0000-000075120000}"/>
    <cellStyle name="Normal 6 45" xfId="4700" xr:uid="{00000000-0005-0000-0000-000076120000}"/>
    <cellStyle name="Normal 6 46" xfId="4701" xr:uid="{00000000-0005-0000-0000-000077120000}"/>
    <cellStyle name="Normal 6 47" xfId="4702" xr:uid="{00000000-0005-0000-0000-000078120000}"/>
    <cellStyle name="Normal 6 48" xfId="4703" xr:uid="{00000000-0005-0000-0000-000079120000}"/>
    <cellStyle name="Normal 6 49" xfId="4704" xr:uid="{00000000-0005-0000-0000-00007A120000}"/>
    <cellStyle name="Normal 6 5" xfId="4705" xr:uid="{00000000-0005-0000-0000-00007B120000}"/>
    <cellStyle name="Normal 6 5 2" xfId="4706" xr:uid="{00000000-0005-0000-0000-00007C120000}"/>
    <cellStyle name="Normal 6 50" xfId="4707" xr:uid="{00000000-0005-0000-0000-00007D120000}"/>
    <cellStyle name="Normal 6 51" xfId="4708" xr:uid="{00000000-0005-0000-0000-00007E120000}"/>
    <cellStyle name="Normal 6 52" xfId="4709" xr:uid="{00000000-0005-0000-0000-00007F120000}"/>
    <cellStyle name="Normal 6 53" xfId="4710" xr:uid="{00000000-0005-0000-0000-000080120000}"/>
    <cellStyle name="Normal 6 54" xfId="4711" xr:uid="{00000000-0005-0000-0000-000081120000}"/>
    <cellStyle name="Normal 6 55" xfId="4712" xr:uid="{00000000-0005-0000-0000-000082120000}"/>
    <cellStyle name="Normal 6 56" xfId="4713" xr:uid="{00000000-0005-0000-0000-000083120000}"/>
    <cellStyle name="Normal 6 57" xfId="4714" xr:uid="{00000000-0005-0000-0000-000084120000}"/>
    <cellStyle name="Normal 6 58" xfId="4715" xr:uid="{00000000-0005-0000-0000-000085120000}"/>
    <cellStyle name="Normal 6 59" xfId="4716" xr:uid="{00000000-0005-0000-0000-000086120000}"/>
    <cellStyle name="Normal 6 6" xfId="4717" xr:uid="{00000000-0005-0000-0000-000087120000}"/>
    <cellStyle name="Normal 6 6 2" xfId="4718" xr:uid="{00000000-0005-0000-0000-000088120000}"/>
    <cellStyle name="Normal 6 60" xfId="4719" xr:uid="{00000000-0005-0000-0000-000089120000}"/>
    <cellStyle name="Normal 6 61" xfId="4720" xr:uid="{00000000-0005-0000-0000-00008A120000}"/>
    <cellStyle name="Normal 6 62" xfId="4721" xr:uid="{00000000-0005-0000-0000-00008B120000}"/>
    <cellStyle name="Normal 6 63" xfId="4722" xr:uid="{00000000-0005-0000-0000-00008C120000}"/>
    <cellStyle name="Normal 6 64" xfId="4723" xr:uid="{00000000-0005-0000-0000-00008D120000}"/>
    <cellStyle name="Normal 6 65" xfId="4724" xr:uid="{00000000-0005-0000-0000-00008E120000}"/>
    <cellStyle name="Normal 6 66" xfId="4725" xr:uid="{00000000-0005-0000-0000-00008F120000}"/>
    <cellStyle name="Normal 6 67" xfId="4726" xr:uid="{00000000-0005-0000-0000-000090120000}"/>
    <cellStyle name="Normal 6 68" xfId="4727" xr:uid="{00000000-0005-0000-0000-000091120000}"/>
    <cellStyle name="Normal 6 69" xfId="4728" xr:uid="{00000000-0005-0000-0000-000092120000}"/>
    <cellStyle name="Normal 6 7" xfId="4729" xr:uid="{00000000-0005-0000-0000-000093120000}"/>
    <cellStyle name="Normal 6 7 2" xfId="4730" xr:uid="{00000000-0005-0000-0000-000094120000}"/>
    <cellStyle name="Normal 6 70" xfId="4731" xr:uid="{00000000-0005-0000-0000-000095120000}"/>
    <cellStyle name="Normal 6 71" xfId="4732" xr:uid="{00000000-0005-0000-0000-000096120000}"/>
    <cellStyle name="Normal 6 72" xfId="4733" xr:uid="{00000000-0005-0000-0000-000097120000}"/>
    <cellStyle name="Normal 6 73" xfId="4734" xr:uid="{00000000-0005-0000-0000-000098120000}"/>
    <cellStyle name="Normal 6 74" xfId="4735" xr:uid="{00000000-0005-0000-0000-000099120000}"/>
    <cellStyle name="Normal 6 75" xfId="4736" xr:uid="{00000000-0005-0000-0000-00009A120000}"/>
    <cellStyle name="Normal 6 76" xfId="4737" xr:uid="{00000000-0005-0000-0000-00009B120000}"/>
    <cellStyle name="Normal 6 77" xfId="4738" xr:uid="{00000000-0005-0000-0000-00009C120000}"/>
    <cellStyle name="Normal 6 78" xfId="4739" xr:uid="{00000000-0005-0000-0000-00009D120000}"/>
    <cellStyle name="Normal 6 79" xfId="4740" xr:uid="{00000000-0005-0000-0000-00009E120000}"/>
    <cellStyle name="Normal 6 8" xfId="4741" xr:uid="{00000000-0005-0000-0000-00009F120000}"/>
    <cellStyle name="Normal 6 8 2" xfId="4742" xr:uid="{00000000-0005-0000-0000-0000A0120000}"/>
    <cellStyle name="Normal 6 80" xfId="4743" xr:uid="{00000000-0005-0000-0000-0000A1120000}"/>
    <cellStyle name="Normal 6 81" xfId="4744" xr:uid="{00000000-0005-0000-0000-0000A2120000}"/>
    <cellStyle name="Normal 6 82" xfId="4745" xr:uid="{00000000-0005-0000-0000-0000A3120000}"/>
    <cellStyle name="Normal 6 83" xfId="4746" xr:uid="{00000000-0005-0000-0000-0000A4120000}"/>
    <cellStyle name="Normal 6 84" xfId="4747" xr:uid="{00000000-0005-0000-0000-0000A5120000}"/>
    <cellStyle name="Normal 6 85" xfId="4748" xr:uid="{00000000-0005-0000-0000-0000A6120000}"/>
    <cellStyle name="Normal 6 86" xfId="4749" xr:uid="{00000000-0005-0000-0000-0000A7120000}"/>
    <cellStyle name="Normal 6 87" xfId="4750" xr:uid="{00000000-0005-0000-0000-0000A8120000}"/>
    <cellStyle name="Normal 6 88" xfId="4751" xr:uid="{00000000-0005-0000-0000-0000A9120000}"/>
    <cellStyle name="Normal 6 89" xfId="4752" xr:uid="{00000000-0005-0000-0000-0000AA120000}"/>
    <cellStyle name="Normal 6 9" xfId="4753" xr:uid="{00000000-0005-0000-0000-0000AB120000}"/>
    <cellStyle name="Normal 6 9 2" xfId="4754" xr:uid="{00000000-0005-0000-0000-0000AC120000}"/>
    <cellStyle name="Normal 6 90" xfId="4755" xr:uid="{00000000-0005-0000-0000-0000AD120000}"/>
    <cellStyle name="Normal 6 91" xfId="4756" xr:uid="{00000000-0005-0000-0000-0000AE120000}"/>
    <cellStyle name="Normal 6 92" xfId="4757" xr:uid="{00000000-0005-0000-0000-0000AF120000}"/>
    <cellStyle name="Normal 6 93" xfId="4758" xr:uid="{00000000-0005-0000-0000-0000B0120000}"/>
    <cellStyle name="Normal 6 94" xfId="4759" xr:uid="{00000000-0005-0000-0000-0000B1120000}"/>
    <cellStyle name="Normal 6 95" xfId="4760" xr:uid="{00000000-0005-0000-0000-0000B2120000}"/>
    <cellStyle name="Normal 6 96" xfId="4761" xr:uid="{00000000-0005-0000-0000-0000B3120000}"/>
    <cellStyle name="Normal 6 97" xfId="4762" xr:uid="{00000000-0005-0000-0000-0000B4120000}"/>
    <cellStyle name="Normal 6 98" xfId="4763" xr:uid="{00000000-0005-0000-0000-0000B5120000}"/>
    <cellStyle name="Normal 6 99" xfId="4764" xr:uid="{00000000-0005-0000-0000-0000B6120000}"/>
    <cellStyle name="Normal 60" xfId="4765" xr:uid="{00000000-0005-0000-0000-0000B7120000}"/>
    <cellStyle name="Normal 60 2" xfId="4766" xr:uid="{00000000-0005-0000-0000-0000B8120000}"/>
    <cellStyle name="Normal 60 3" xfId="4767" xr:uid="{00000000-0005-0000-0000-0000B9120000}"/>
    <cellStyle name="Normal 60 4" xfId="4768" xr:uid="{00000000-0005-0000-0000-0000BA120000}"/>
    <cellStyle name="Normal 60 5" xfId="4769" xr:uid="{00000000-0005-0000-0000-0000BB120000}"/>
    <cellStyle name="Normal 60 6" xfId="4770" xr:uid="{00000000-0005-0000-0000-0000BC120000}"/>
    <cellStyle name="Normal 60 7" xfId="4771" xr:uid="{00000000-0005-0000-0000-0000BD120000}"/>
    <cellStyle name="Normal 60 8" xfId="4772" xr:uid="{00000000-0005-0000-0000-0000BE120000}"/>
    <cellStyle name="Normal 61" xfId="4773" xr:uid="{00000000-0005-0000-0000-0000BF120000}"/>
    <cellStyle name="Normal 61 2" xfId="4774" xr:uid="{00000000-0005-0000-0000-0000C0120000}"/>
    <cellStyle name="Normal 61 3" xfId="4775" xr:uid="{00000000-0005-0000-0000-0000C1120000}"/>
    <cellStyle name="Normal 61 4" xfId="4776" xr:uid="{00000000-0005-0000-0000-0000C2120000}"/>
    <cellStyle name="Normal 61 5" xfId="4777" xr:uid="{00000000-0005-0000-0000-0000C3120000}"/>
    <cellStyle name="Normal 61 6" xfId="4778" xr:uid="{00000000-0005-0000-0000-0000C4120000}"/>
    <cellStyle name="Normal 61 7" xfId="4779" xr:uid="{00000000-0005-0000-0000-0000C5120000}"/>
    <cellStyle name="Normal 61 8" xfId="4780" xr:uid="{00000000-0005-0000-0000-0000C6120000}"/>
    <cellStyle name="Normal 62" xfId="4781" xr:uid="{00000000-0005-0000-0000-0000C7120000}"/>
    <cellStyle name="Normal 62 2" xfId="4782" xr:uid="{00000000-0005-0000-0000-0000C8120000}"/>
    <cellStyle name="Normal 62 3" xfId="4783" xr:uid="{00000000-0005-0000-0000-0000C9120000}"/>
    <cellStyle name="Normal 62 4" xfId="4784" xr:uid="{00000000-0005-0000-0000-0000CA120000}"/>
    <cellStyle name="Normal 62 5" xfId="4785" xr:uid="{00000000-0005-0000-0000-0000CB120000}"/>
    <cellStyle name="Normal 62 6" xfId="4786" xr:uid="{00000000-0005-0000-0000-0000CC120000}"/>
    <cellStyle name="Normal 62 7" xfId="4787" xr:uid="{00000000-0005-0000-0000-0000CD120000}"/>
    <cellStyle name="Normal 62 8" xfId="4788" xr:uid="{00000000-0005-0000-0000-0000CE120000}"/>
    <cellStyle name="Normal 63" xfId="4789" xr:uid="{00000000-0005-0000-0000-0000CF120000}"/>
    <cellStyle name="Normal 63 2" xfId="4790" xr:uid="{00000000-0005-0000-0000-0000D0120000}"/>
    <cellStyle name="Normal 63 3" xfId="4791" xr:uid="{00000000-0005-0000-0000-0000D1120000}"/>
    <cellStyle name="Normal 63 4" xfId="4792" xr:uid="{00000000-0005-0000-0000-0000D2120000}"/>
    <cellStyle name="Normal 63 5" xfId="4793" xr:uid="{00000000-0005-0000-0000-0000D3120000}"/>
    <cellStyle name="Normal 63 6" xfId="4794" xr:uid="{00000000-0005-0000-0000-0000D4120000}"/>
    <cellStyle name="Normal 63 7" xfId="4795" xr:uid="{00000000-0005-0000-0000-0000D5120000}"/>
    <cellStyle name="Normal 63 8" xfId="4796" xr:uid="{00000000-0005-0000-0000-0000D6120000}"/>
    <cellStyle name="Normal 64" xfId="4797" xr:uid="{00000000-0005-0000-0000-0000D7120000}"/>
    <cellStyle name="Normal 64 2" xfId="4798" xr:uid="{00000000-0005-0000-0000-0000D8120000}"/>
    <cellStyle name="Normal 64 3" xfId="4799" xr:uid="{00000000-0005-0000-0000-0000D9120000}"/>
    <cellStyle name="Normal 64 4" xfId="4800" xr:uid="{00000000-0005-0000-0000-0000DA120000}"/>
    <cellStyle name="Normal 64 5" xfId="4801" xr:uid="{00000000-0005-0000-0000-0000DB120000}"/>
    <cellStyle name="Normal 64 6" xfId="4802" xr:uid="{00000000-0005-0000-0000-0000DC120000}"/>
    <cellStyle name="Normal 64 7" xfId="4803" xr:uid="{00000000-0005-0000-0000-0000DD120000}"/>
    <cellStyle name="Normal 64 8" xfId="4804" xr:uid="{00000000-0005-0000-0000-0000DE120000}"/>
    <cellStyle name="Normal 65" xfId="4805" xr:uid="{00000000-0005-0000-0000-0000DF120000}"/>
    <cellStyle name="Normal 65 2" xfId="4806" xr:uid="{00000000-0005-0000-0000-0000E0120000}"/>
    <cellStyle name="Normal 65 3" xfId="4807" xr:uid="{00000000-0005-0000-0000-0000E1120000}"/>
    <cellStyle name="Normal 65 4" xfId="4808" xr:uid="{00000000-0005-0000-0000-0000E2120000}"/>
    <cellStyle name="Normal 65 5" xfId="4809" xr:uid="{00000000-0005-0000-0000-0000E3120000}"/>
    <cellStyle name="Normal 65 6" xfId="4810" xr:uid="{00000000-0005-0000-0000-0000E4120000}"/>
    <cellStyle name="Normal 65 7" xfId="4811" xr:uid="{00000000-0005-0000-0000-0000E5120000}"/>
    <cellStyle name="Normal 65 8" xfId="4812" xr:uid="{00000000-0005-0000-0000-0000E6120000}"/>
    <cellStyle name="Normal 66" xfId="4813" xr:uid="{00000000-0005-0000-0000-0000E7120000}"/>
    <cellStyle name="Normal 67" xfId="4814" xr:uid="{00000000-0005-0000-0000-0000E8120000}"/>
    <cellStyle name="Normal 67 2" xfId="4815" xr:uid="{00000000-0005-0000-0000-0000E9120000}"/>
    <cellStyle name="Normal 67 3" xfId="4816" xr:uid="{00000000-0005-0000-0000-0000EA120000}"/>
    <cellStyle name="Normal 67 4" xfId="4817" xr:uid="{00000000-0005-0000-0000-0000EB120000}"/>
    <cellStyle name="Normal 67 5" xfId="4818" xr:uid="{00000000-0005-0000-0000-0000EC120000}"/>
    <cellStyle name="Normal 67 6" xfId="4819" xr:uid="{00000000-0005-0000-0000-0000ED120000}"/>
    <cellStyle name="Normal 67 7" xfId="4820" xr:uid="{00000000-0005-0000-0000-0000EE120000}"/>
    <cellStyle name="Normal 67 8" xfId="4821" xr:uid="{00000000-0005-0000-0000-0000EF120000}"/>
    <cellStyle name="Normal 68" xfId="4822" xr:uid="{00000000-0005-0000-0000-0000F0120000}"/>
    <cellStyle name="Normal 69" xfId="4823" xr:uid="{00000000-0005-0000-0000-0000F1120000}"/>
    <cellStyle name="Normal 69 2" xfId="4824" xr:uid="{00000000-0005-0000-0000-0000F2120000}"/>
    <cellStyle name="Normal 69 3" xfId="4825" xr:uid="{00000000-0005-0000-0000-0000F3120000}"/>
    <cellStyle name="Normal 69 4" xfId="4826" xr:uid="{00000000-0005-0000-0000-0000F4120000}"/>
    <cellStyle name="Normal 69 5" xfId="4827" xr:uid="{00000000-0005-0000-0000-0000F5120000}"/>
    <cellStyle name="Normal 69 6" xfId="4828" xr:uid="{00000000-0005-0000-0000-0000F6120000}"/>
    <cellStyle name="Normal 69 7" xfId="4829" xr:uid="{00000000-0005-0000-0000-0000F7120000}"/>
    <cellStyle name="Normal 69 8" xfId="4830" xr:uid="{00000000-0005-0000-0000-0000F8120000}"/>
    <cellStyle name="Normal 7" xfId="4831" xr:uid="{00000000-0005-0000-0000-0000F9120000}"/>
    <cellStyle name="Normal-- 7" xfId="4832" xr:uid="{00000000-0005-0000-0000-0000FA120000}"/>
    <cellStyle name="Normal 7 10" xfId="4833" xr:uid="{00000000-0005-0000-0000-0000FB120000}"/>
    <cellStyle name="Normal 7 11" xfId="4834" xr:uid="{00000000-0005-0000-0000-0000FC120000}"/>
    <cellStyle name="Normal 7 12" xfId="4835" xr:uid="{00000000-0005-0000-0000-0000FD120000}"/>
    <cellStyle name="Normal 7 13" xfId="4836" xr:uid="{00000000-0005-0000-0000-0000FE120000}"/>
    <cellStyle name="Normal 7 14" xfId="4837" xr:uid="{00000000-0005-0000-0000-0000FF120000}"/>
    <cellStyle name="Normal 7 15" xfId="4838" xr:uid="{00000000-0005-0000-0000-000000130000}"/>
    <cellStyle name="Normal 7 16" xfId="4839" xr:uid="{00000000-0005-0000-0000-000001130000}"/>
    <cellStyle name="Normal 7 17" xfId="4840" xr:uid="{00000000-0005-0000-0000-000002130000}"/>
    <cellStyle name="Normal 7 18" xfId="4841" xr:uid="{00000000-0005-0000-0000-000003130000}"/>
    <cellStyle name="Normal 7 19" xfId="4842" xr:uid="{00000000-0005-0000-0000-000004130000}"/>
    <cellStyle name="Normal 7 2" xfId="4843" xr:uid="{00000000-0005-0000-0000-000005130000}"/>
    <cellStyle name="Normal 7 2 2" xfId="4844" xr:uid="{00000000-0005-0000-0000-000006130000}"/>
    <cellStyle name="Normal 7 2 3" xfId="4845" xr:uid="{00000000-0005-0000-0000-000007130000}"/>
    <cellStyle name="Normal 7 2 4" xfId="4846" xr:uid="{00000000-0005-0000-0000-000008130000}"/>
    <cellStyle name="Normal 7 20" xfId="4847" xr:uid="{00000000-0005-0000-0000-000009130000}"/>
    <cellStyle name="Normal 7 21" xfId="4848" xr:uid="{00000000-0005-0000-0000-00000A130000}"/>
    <cellStyle name="Normal 7 22" xfId="4849" xr:uid="{00000000-0005-0000-0000-00000B130000}"/>
    <cellStyle name="Normal 7 23" xfId="4850" xr:uid="{00000000-0005-0000-0000-00000C130000}"/>
    <cellStyle name="Normal 7 24" xfId="4851" xr:uid="{00000000-0005-0000-0000-00000D130000}"/>
    <cellStyle name="Normal 7 25" xfId="4852" xr:uid="{00000000-0005-0000-0000-00000E130000}"/>
    <cellStyle name="Normal 7 26" xfId="4853" xr:uid="{00000000-0005-0000-0000-00000F130000}"/>
    <cellStyle name="Normal 7 27" xfId="4854" xr:uid="{00000000-0005-0000-0000-000010130000}"/>
    <cellStyle name="Normal 7 28" xfId="4855" xr:uid="{00000000-0005-0000-0000-000011130000}"/>
    <cellStyle name="Normal 7 29" xfId="4856" xr:uid="{00000000-0005-0000-0000-000012130000}"/>
    <cellStyle name="Normal 7 3" xfId="4857" xr:uid="{00000000-0005-0000-0000-000013130000}"/>
    <cellStyle name="Normal 7 3 2" xfId="4858" xr:uid="{00000000-0005-0000-0000-000014130000}"/>
    <cellStyle name="Normal 7 3 2 2" xfId="4859" xr:uid="{00000000-0005-0000-0000-000015130000}"/>
    <cellStyle name="Normal 7 3 3" xfId="4860" xr:uid="{00000000-0005-0000-0000-000016130000}"/>
    <cellStyle name="Normal 7 3 4" xfId="4861" xr:uid="{00000000-0005-0000-0000-000017130000}"/>
    <cellStyle name="Normal 7 30" xfId="4862" xr:uid="{00000000-0005-0000-0000-000018130000}"/>
    <cellStyle name="Normal 7 31" xfId="4863" xr:uid="{00000000-0005-0000-0000-000019130000}"/>
    <cellStyle name="Normal 7 32" xfId="4864" xr:uid="{00000000-0005-0000-0000-00001A130000}"/>
    <cellStyle name="Normal 7 33" xfId="4865" xr:uid="{00000000-0005-0000-0000-00001B130000}"/>
    <cellStyle name="Normal 7 34" xfId="4866" xr:uid="{00000000-0005-0000-0000-00001C130000}"/>
    <cellStyle name="Normal 7 35" xfId="4867" xr:uid="{00000000-0005-0000-0000-00001D130000}"/>
    <cellStyle name="Normal 7 36" xfId="4868" xr:uid="{00000000-0005-0000-0000-00001E130000}"/>
    <cellStyle name="Normal 7 37" xfId="4869" xr:uid="{00000000-0005-0000-0000-00001F130000}"/>
    <cellStyle name="Normal 7 38" xfId="4870" xr:uid="{00000000-0005-0000-0000-000020130000}"/>
    <cellStyle name="Normal 7 4" xfId="4871" xr:uid="{00000000-0005-0000-0000-000021130000}"/>
    <cellStyle name="Normal 7 5" xfId="4872" xr:uid="{00000000-0005-0000-0000-000022130000}"/>
    <cellStyle name="Normal 7 5 2" xfId="4873" xr:uid="{00000000-0005-0000-0000-000023130000}"/>
    <cellStyle name="Normal 7 6" xfId="4874" xr:uid="{00000000-0005-0000-0000-000024130000}"/>
    <cellStyle name="Normal 7 7" xfId="4875" xr:uid="{00000000-0005-0000-0000-000025130000}"/>
    <cellStyle name="Normal 7 8" xfId="4876" xr:uid="{00000000-0005-0000-0000-000026130000}"/>
    <cellStyle name="Normal 7 9" xfId="4877" xr:uid="{00000000-0005-0000-0000-000027130000}"/>
    <cellStyle name="Normal 70" xfId="4878" xr:uid="{00000000-0005-0000-0000-000028130000}"/>
    <cellStyle name="Normal 70 2" xfId="4879" xr:uid="{00000000-0005-0000-0000-000029130000}"/>
    <cellStyle name="Normal 70 3" xfId="4880" xr:uid="{00000000-0005-0000-0000-00002A130000}"/>
    <cellStyle name="Normal 70 4" xfId="4881" xr:uid="{00000000-0005-0000-0000-00002B130000}"/>
    <cellStyle name="Normal 70 5" xfId="4882" xr:uid="{00000000-0005-0000-0000-00002C130000}"/>
    <cellStyle name="Normal 70 6" xfId="4883" xr:uid="{00000000-0005-0000-0000-00002D130000}"/>
    <cellStyle name="Normal 70 7" xfId="4884" xr:uid="{00000000-0005-0000-0000-00002E130000}"/>
    <cellStyle name="Normal 70 8" xfId="4885" xr:uid="{00000000-0005-0000-0000-00002F130000}"/>
    <cellStyle name="Normal 71" xfId="4886" xr:uid="{00000000-0005-0000-0000-000030130000}"/>
    <cellStyle name="Normal 71 2" xfId="4887" xr:uid="{00000000-0005-0000-0000-000031130000}"/>
    <cellStyle name="Normal 71 3" xfId="4888" xr:uid="{00000000-0005-0000-0000-000032130000}"/>
    <cellStyle name="Normal 71 4" xfId="4889" xr:uid="{00000000-0005-0000-0000-000033130000}"/>
    <cellStyle name="Normal 71 5" xfId="4890" xr:uid="{00000000-0005-0000-0000-000034130000}"/>
    <cellStyle name="Normal 71 6" xfId="4891" xr:uid="{00000000-0005-0000-0000-000035130000}"/>
    <cellStyle name="Normal 71 7" xfId="4892" xr:uid="{00000000-0005-0000-0000-000036130000}"/>
    <cellStyle name="Normal 71 8" xfId="4893" xr:uid="{00000000-0005-0000-0000-000037130000}"/>
    <cellStyle name="Normal 72" xfId="4894" xr:uid="{00000000-0005-0000-0000-000038130000}"/>
    <cellStyle name="Normal 72 2" xfId="4895" xr:uid="{00000000-0005-0000-0000-000039130000}"/>
    <cellStyle name="Normal 72 3" xfId="4896" xr:uid="{00000000-0005-0000-0000-00003A130000}"/>
    <cellStyle name="Normal 72 4" xfId="4897" xr:uid="{00000000-0005-0000-0000-00003B130000}"/>
    <cellStyle name="Normal 72 5" xfId="4898" xr:uid="{00000000-0005-0000-0000-00003C130000}"/>
    <cellStyle name="Normal 72 6" xfId="4899" xr:uid="{00000000-0005-0000-0000-00003D130000}"/>
    <cellStyle name="Normal 72 7" xfId="4900" xr:uid="{00000000-0005-0000-0000-00003E130000}"/>
    <cellStyle name="Normal 72 8" xfId="4901" xr:uid="{00000000-0005-0000-0000-00003F130000}"/>
    <cellStyle name="Normal 73" xfId="4902" xr:uid="{00000000-0005-0000-0000-000040130000}"/>
    <cellStyle name="Normal 73 2" xfId="4903" xr:uid="{00000000-0005-0000-0000-000041130000}"/>
    <cellStyle name="Normal 73 3" xfId="4904" xr:uid="{00000000-0005-0000-0000-000042130000}"/>
    <cellStyle name="Normal 73 4" xfId="4905" xr:uid="{00000000-0005-0000-0000-000043130000}"/>
    <cellStyle name="Normal 73 5" xfId="4906" xr:uid="{00000000-0005-0000-0000-000044130000}"/>
    <cellStyle name="Normal 73 6" xfId="4907" xr:uid="{00000000-0005-0000-0000-000045130000}"/>
    <cellStyle name="Normal 73 7" xfId="4908" xr:uid="{00000000-0005-0000-0000-000046130000}"/>
    <cellStyle name="Normal 73 8" xfId="4909" xr:uid="{00000000-0005-0000-0000-000047130000}"/>
    <cellStyle name="Normal 74" xfId="4910" xr:uid="{00000000-0005-0000-0000-000048130000}"/>
    <cellStyle name="Normal 74 2" xfId="4911" xr:uid="{00000000-0005-0000-0000-000049130000}"/>
    <cellStyle name="Normal 74 3" xfId="4912" xr:uid="{00000000-0005-0000-0000-00004A130000}"/>
    <cellStyle name="Normal 74 4" xfId="4913" xr:uid="{00000000-0005-0000-0000-00004B130000}"/>
    <cellStyle name="Normal 74 5" xfId="4914" xr:uid="{00000000-0005-0000-0000-00004C130000}"/>
    <cellStyle name="Normal 74 6" xfId="4915" xr:uid="{00000000-0005-0000-0000-00004D130000}"/>
    <cellStyle name="Normal 74 7" xfId="4916" xr:uid="{00000000-0005-0000-0000-00004E130000}"/>
    <cellStyle name="Normal 74 8" xfId="4917" xr:uid="{00000000-0005-0000-0000-00004F130000}"/>
    <cellStyle name="Normal 75" xfId="4918" xr:uid="{00000000-0005-0000-0000-000050130000}"/>
    <cellStyle name="Normal 75 2" xfId="4919" xr:uid="{00000000-0005-0000-0000-000051130000}"/>
    <cellStyle name="Normal 75 3" xfId="4920" xr:uid="{00000000-0005-0000-0000-000052130000}"/>
    <cellStyle name="Normal 75 4" xfId="4921" xr:uid="{00000000-0005-0000-0000-000053130000}"/>
    <cellStyle name="Normal 75 5" xfId="4922" xr:uid="{00000000-0005-0000-0000-000054130000}"/>
    <cellStyle name="Normal 75 6" xfId="4923" xr:uid="{00000000-0005-0000-0000-000055130000}"/>
    <cellStyle name="Normal 75 7" xfId="4924" xr:uid="{00000000-0005-0000-0000-000056130000}"/>
    <cellStyle name="Normal 75 8" xfId="4925" xr:uid="{00000000-0005-0000-0000-000057130000}"/>
    <cellStyle name="Normal 76" xfId="4926" xr:uid="{00000000-0005-0000-0000-000058130000}"/>
    <cellStyle name="Normal 77" xfId="4927" xr:uid="{00000000-0005-0000-0000-000059130000}"/>
    <cellStyle name="Normal 78" xfId="4928" xr:uid="{00000000-0005-0000-0000-00005A130000}"/>
    <cellStyle name="Normal 79" xfId="4929" xr:uid="{00000000-0005-0000-0000-00005B130000}"/>
    <cellStyle name="Normal 8" xfId="4930" xr:uid="{00000000-0005-0000-0000-00005C130000}"/>
    <cellStyle name="Normal-- 8" xfId="4931" xr:uid="{00000000-0005-0000-0000-00005D130000}"/>
    <cellStyle name="Normal 8 10" xfId="4932" xr:uid="{00000000-0005-0000-0000-00005E130000}"/>
    <cellStyle name="Normal 8 11" xfId="4933" xr:uid="{00000000-0005-0000-0000-00005F130000}"/>
    <cellStyle name="Normal 8 12" xfId="4934" xr:uid="{00000000-0005-0000-0000-000060130000}"/>
    <cellStyle name="Normal 8 13" xfId="4935" xr:uid="{00000000-0005-0000-0000-000061130000}"/>
    <cellStyle name="Normal 8 14" xfId="4936" xr:uid="{00000000-0005-0000-0000-000062130000}"/>
    <cellStyle name="Normal 8 15" xfId="4937" xr:uid="{00000000-0005-0000-0000-000063130000}"/>
    <cellStyle name="Normal 8 16" xfId="4938" xr:uid="{00000000-0005-0000-0000-000064130000}"/>
    <cellStyle name="Normal 8 17" xfId="4939" xr:uid="{00000000-0005-0000-0000-000065130000}"/>
    <cellStyle name="Normal 8 18" xfId="4940" xr:uid="{00000000-0005-0000-0000-000066130000}"/>
    <cellStyle name="Normal 8 19" xfId="4941" xr:uid="{00000000-0005-0000-0000-000067130000}"/>
    <cellStyle name="Normal 8 2" xfId="4942" xr:uid="{00000000-0005-0000-0000-000068130000}"/>
    <cellStyle name="Normal 8 2 2" xfId="4943" xr:uid="{00000000-0005-0000-0000-000069130000}"/>
    <cellStyle name="Normal 8 2 2 2" xfId="4944" xr:uid="{00000000-0005-0000-0000-00006A130000}"/>
    <cellStyle name="Normal 8 2 2 2 2" xfId="4945" xr:uid="{00000000-0005-0000-0000-00006B130000}"/>
    <cellStyle name="Normal 8 2 2 3" xfId="4946" xr:uid="{00000000-0005-0000-0000-00006C130000}"/>
    <cellStyle name="Normal 8 2 2 4" xfId="4947" xr:uid="{00000000-0005-0000-0000-00006D130000}"/>
    <cellStyle name="Normal 8 2 3" xfId="4948" xr:uid="{00000000-0005-0000-0000-00006E130000}"/>
    <cellStyle name="Normal 8 20" xfId="4949" xr:uid="{00000000-0005-0000-0000-00006F130000}"/>
    <cellStyle name="Normal 8 21" xfId="4950" xr:uid="{00000000-0005-0000-0000-000070130000}"/>
    <cellStyle name="Normal 8 21 2" xfId="4951" xr:uid="{00000000-0005-0000-0000-000071130000}"/>
    <cellStyle name="Normal 8 21 2 2" xfId="4952" xr:uid="{00000000-0005-0000-0000-000072130000}"/>
    <cellStyle name="Normal 8 21 2 2 2" xfId="4953" xr:uid="{00000000-0005-0000-0000-000073130000}"/>
    <cellStyle name="Normal 8 21 2 3" xfId="4954" xr:uid="{00000000-0005-0000-0000-000074130000}"/>
    <cellStyle name="Normal 8 21 3" xfId="4955" xr:uid="{00000000-0005-0000-0000-000075130000}"/>
    <cellStyle name="Normal 8 21 3 2" xfId="4956" xr:uid="{00000000-0005-0000-0000-000076130000}"/>
    <cellStyle name="Normal 8 21 4" xfId="4957" xr:uid="{00000000-0005-0000-0000-000077130000}"/>
    <cellStyle name="Normal 8 22" xfId="4958" xr:uid="{00000000-0005-0000-0000-000078130000}"/>
    <cellStyle name="Normal 8 22 2" xfId="4959" xr:uid="{00000000-0005-0000-0000-000079130000}"/>
    <cellStyle name="Normal 8 22 2 2" xfId="4960" xr:uid="{00000000-0005-0000-0000-00007A130000}"/>
    <cellStyle name="Normal 8 22 2 2 2" xfId="4961" xr:uid="{00000000-0005-0000-0000-00007B130000}"/>
    <cellStyle name="Normal 8 22 2 3" xfId="4962" xr:uid="{00000000-0005-0000-0000-00007C130000}"/>
    <cellStyle name="Normal 8 22 3" xfId="4963" xr:uid="{00000000-0005-0000-0000-00007D130000}"/>
    <cellStyle name="Normal 8 22 3 2" xfId="4964" xr:uid="{00000000-0005-0000-0000-00007E130000}"/>
    <cellStyle name="Normal 8 22 4" xfId="4965" xr:uid="{00000000-0005-0000-0000-00007F130000}"/>
    <cellStyle name="Normal 8 23" xfId="4966" xr:uid="{00000000-0005-0000-0000-000080130000}"/>
    <cellStyle name="Normal 8 23 2" xfId="4967" xr:uid="{00000000-0005-0000-0000-000081130000}"/>
    <cellStyle name="Normal 8 23 2 2" xfId="4968" xr:uid="{00000000-0005-0000-0000-000082130000}"/>
    <cellStyle name="Normal 8 23 3" xfId="4969" xr:uid="{00000000-0005-0000-0000-000083130000}"/>
    <cellStyle name="Normal 8 24" xfId="4970" xr:uid="{00000000-0005-0000-0000-000084130000}"/>
    <cellStyle name="Normal 8 24 2" xfId="4971" xr:uid="{00000000-0005-0000-0000-000085130000}"/>
    <cellStyle name="Normal 8 25" xfId="4972" xr:uid="{00000000-0005-0000-0000-000086130000}"/>
    <cellStyle name="Normal 8 26" xfId="4973" xr:uid="{00000000-0005-0000-0000-000087130000}"/>
    <cellStyle name="Normal 8 27" xfId="4974" xr:uid="{00000000-0005-0000-0000-000088130000}"/>
    <cellStyle name="Normal 8 28" xfId="4975" xr:uid="{00000000-0005-0000-0000-000089130000}"/>
    <cellStyle name="Normal 8 29" xfId="4976" xr:uid="{00000000-0005-0000-0000-00008A130000}"/>
    <cellStyle name="Normal 8 3" xfId="4977" xr:uid="{00000000-0005-0000-0000-00008B130000}"/>
    <cellStyle name="Normal 8 3 2" xfId="4978" xr:uid="{00000000-0005-0000-0000-00008C130000}"/>
    <cellStyle name="Normal 8 30" xfId="4979" xr:uid="{00000000-0005-0000-0000-00008D130000}"/>
    <cellStyle name="Normal 8 31" xfId="4980" xr:uid="{00000000-0005-0000-0000-00008E130000}"/>
    <cellStyle name="Normal 8 32" xfId="4981" xr:uid="{00000000-0005-0000-0000-00008F130000}"/>
    <cellStyle name="Normal 8 33" xfId="4982" xr:uid="{00000000-0005-0000-0000-000090130000}"/>
    <cellStyle name="Normal 8 34" xfId="4983" xr:uid="{00000000-0005-0000-0000-000091130000}"/>
    <cellStyle name="Normal 8 35" xfId="4984" xr:uid="{00000000-0005-0000-0000-000092130000}"/>
    <cellStyle name="Normal 8 36" xfId="4985" xr:uid="{00000000-0005-0000-0000-000093130000}"/>
    <cellStyle name="Normal 8 37" xfId="4986" xr:uid="{00000000-0005-0000-0000-000094130000}"/>
    <cellStyle name="Normal 8 38" xfId="4987" xr:uid="{00000000-0005-0000-0000-000095130000}"/>
    <cellStyle name="Normal 8 39" xfId="4988" xr:uid="{00000000-0005-0000-0000-000096130000}"/>
    <cellStyle name="Normal 8 4" xfId="4989" xr:uid="{00000000-0005-0000-0000-000097130000}"/>
    <cellStyle name="Normal 8 40" xfId="4990" xr:uid="{00000000-0005-0000-0000-000098130000}"/>
    <cellStyle name="Normal 8 41" xfId="4991" xr:uid="{00000000-0005-0000-0000-000099130000}"/>
    <cellStyle name="Normal 8 42" xfId="4992" xr:uid="{00000000-0005-0000-0000-00009A130000}"/>
    <cellStyle name="Normal 8 5" xfId="4993" xr:uid="{00000000-0005-0000-0000-00009B130000}"/>
    <cellStyle name="Normal 8 6" xfId="4994" xr:uid="{00000000-0005-0000-0000-00009C130000}"/>
    <cellStyle name="Normal 8 7" xfId="4995" xr:uid="{00000000-0005-0000-0000-00009D130000}"/>
    <cellStyle name="Normal 8 8" xfId="4996" xr:uid="{00000000-0005-0000-0000-00009E130000}"/>
    <cellStyle name="Normal 8 9" xfId="4997" xr:uid="{00000000-0005-0000-0000-00009F130000}"/>
    <cellStyle name="Normal 80" xfId="4998" xr:uid="{00000000-0005-0000-0000-0000A0130000}"/>
    <cellStyle name="Normal 81" xfId="4999" xr:uid="{00000000-0005-0000-0000-0000A1130000}"/>
    <cellStyle name="Normal 82" xfId="5000" xr:uid="{00000000-0005-0000-0000-0000A2130000}"/>
    <cellStyle name="Normal 82 2" xfId="5001" xr:uid="{00000000-0005-0000-0000-0000A3130000}"/>
    <cellStyle name="Normal 83" xfId="5002" xr:uid="{00000000-0005-0000-0000-0000A4130000}"/>
    <cellStyle name="Normal 84" xfId="5003" xr:uid="{00000000-0005-0000-0000-0000A5130000}"/>
    <cellStyle name="Normal 85" xfId="5004" xr:uid="{00000000-0005-0000-0000-0000A6130000}"/>
    <cellStyle name="Normal 86" xfId="5005" xr:uid="{00000000-0005-0000-0000-0000A7130000}"/>
    <cellStyle name="Normal 87" xfId="5006" xr:uid="{00000000-0005-0000-0000-0000A8130000}"/>
    <cellStyle name="Normal 88" xfId="165" xr:uid="{00000000-0005-0000-0000-0000A9130000}"/>
    <cellStyle name="Normal 89" xfId="5744" xr:uid="{00000000-0005-0000-0000-0000AA130000}"/>
    <cellStyle name="Normal 9" xfId="5007" xr:uid="{00000000-0005-0000-0000-0000AB130000}"/>
    <cellStyle name="Normal 9 2" xfId="5008" xr:uid="{00000000-0005-0000-0000-0000AC130000}"/>
    <cellStyle name="Normal 9 2 2" xfId="5009" xr:uid="{00000000-0005-0000-0000-0000AD130000}"/>
    <cellStyle name="Normal 9 3" xfId="5010" xr:uid="{00000000-0005-0000-0000-0000AE130000}"/>
    <cellStyle name="Normal 9 4" xfId="5011" xr:uid="{00000000-0005-0000-0000-0000AF130000}"/>
    <cellStyle name="Normal 9 5" xfId="5012" xr:uid="{00000000-0005-0000-0000-0000B0130000}"/>
    <cellStyle name="Normal 9 6" xfId="5013" xr:uid="{00000000-0005-0000-0000-0000B1130000}"/>
    <cellStyle name="Normal 90" xfId="5748" xr:uid="{00000000-0005-0000-0000-0000B2130000}"/>
    <cellStyle name="Normal2" xfId="5014" xr:uid="{00000000-0005-0000-0000-0000B3130000}"/>
    <cellStyle name="Normale_97.98.us" xfId="5015" xr:uid="{00000000-0005-0000-0000-0000B4130000}"/>
    <cellStyle name="NormalGB" xfId="5016" xr:uid="{00000000-0005-0000-0000-0000B5130000}"/>
    <cellStyle name="Normalx" xfId="5017" xr:uid="{00000000-0005-0000-0000-0000B6130000}"/>
    <cellStyle name="Note 2" xfId="62" xr:uid="{00000000-0005-0000-0000-0000B7130000}"/>
    <cellStyle name="Note 2 10" xfId="5019" xr:uid="{00000000-0005-0000-0000-0000B8130000}"/>
    <cellStyle name="Note 2 11" xfId="5020" xr:uid="{00000000-0005-0000-0000-0000B9130000}"/>
    <cellStyle name="Note 2 12" xfId="5021" xr:uid="{00000000-0005-0000-0000-0000BA130000}"/>
    <cellStyle name="Note 2 13" xfId="5022" xr:uid="{00000000-0005-0000-0000-0000BB130000}"/>
    <cellStyle name="Note 2 14" xfId="5018" xr:uid="{00000000-0005-0000-0000-0000BC130000}"/>
    <cellStyle name="Note 2 15" xfId="135" xr:uid="{00000000-0005-0000-0000-0000BD130000}"/>
    <cellStyle name="Note 2 16" xfId="5750" xr:uid="{00000000-0005-0000-0000-0000BE130000}"/>
    <cellStyle name="Note 2 2" xfId="5023" xr:uid="{00000000-0005-0000-0000-0000BF130000}"/>
    <cellStyle name="Note 2 2 2" xfId="5024" xr:uid="{00000000-0005-0000-0000-0000C0130000}"/>
    <cellStyle name="Note 2 2 2 2" xfId="5025" xr:uid="{00000000-0005-0000-0000-0000C1130000}"/>
    <cellStyle name="Note 2 2 2 2 2" xfId="5026" xr:uid="{00000000-0005-0000-0000-0000C2130000}"/>
    <cellStyle name="Note 2 2 2 3" xfId="5027" xr:uid="{00000000-0005-0000-0000-0000C3130000}"/>
    <cellStyle name="Note 2 2 3" xfId="5028" xr:uid="{00000000-0005-0000-0000-0000C4130000}"/>
    <cellStyle name="Note 2 2 3 2" xfId="5029" xr:uid="{00000000-0005-0000-0000-0000C5130000}"/>
    <cellStyle name="Note 2 2 4" xfId="5030" xr:uid="{00000000-0005-0000-0000-0000C6130000}"/>
    <cellStyle name="Note 2 2 5" xfId="5031" xr:uid="{00000000-0005-0000-0000-0000C7130000}"/>
    <cellStyle name="Note 2 3" xfId="5032" xr:uid="{00000000-0005-0000-0000-0000C8130000}"/>
    <cellStyle name="Note 2 3 2" xfId="5033" xr:uid="{00000000-0005-0000-0000-0000C9130000}"/>
    <cellStyle name="Note 2 3 2 2" xfId="5034" xr:uid="{00000000-0005-0000-0000-0000CA130000}"/>
    <cellStyle name="Note 2 3 2 2 2" xfId="5035" xr:uid="{00000000-0005-0000-0000-0000CB130000}"/>
    <cellStyle name="Note 2 3 2 3" xfId="5036" xr:uid="{00000000-0005-0000-0000-0000CC130000}"/>
    <cellStyle name="Note 2 3 3" xfId="5037" xr:uid="{00000000-0005-0000-0000-0000CD130000}"/>
    <cellStyle name="Note 2 3 3 2" xfId="5038" xr:uid="{00000000-0005-0000-0000-0000CE130000}"/>
    <cellStyle name="Note 2 3 4" xfId="5039" xr:uid="{00000000-0005-0000-0000-0000CF130000}"/>
    <cellStyle name="Note 2 4" xfId="5040" xr:uid="{00000000-0005-0000-0000-0000D0130000}"/>
    <cellStyle name="Note 2 4 2" xfId="5041" xr:uid="{00000000-0005-0000-0000-0000D1130000}"/>
    <cellStyle name="Note 2 4 2 2" xfId="5042" xr:uid="{00000000-0005-0000-0000-0000D2130000}"/>
    <cellStyle name="Note 2 4 3" xfId="5043" xr:uid="{00000000-0005-0000-0000-0000D3130000}"/>
    <cellStyle name="Note 2 5" xfId="5044" xr:uid="{00000000-0005-0000-0000-0000D4130000}"/>
    <cellStyle name="Note 2 5 2" xfId="5045" xr:uid="{00000000-0005-0000-0000-0000D5130000}"/>
    <cellStyle name="Note 2 6" xfId="5046" xr:uid="{00000000-0005-0000-0000-0000D6130000}"/>
    <cellStyle name="Note 2 7" xfId="5047" xr:uid="{00000000-0005-0000-0000-0000D7130000}"/>
    <cellStyle name="Note 2 8" xfId="5048" xr:uid="{00000000-0005-0000-0000-0000D8130000}"/>
    <cellStyle name="Note 2 9" xfId="5049" xr:uid="{00000000-0005-0000-0000-0000D9130000}"/>
    <cellStyle name="Note 3" xfId="41" xr:uid="{00000000-0005-0000-0000-0000DA130000}"/>
    <cellStyle name="Note 3 2" xfId="5051" xr:uid="{00000000-0005-0000-0000-0000DB130000}"/>
    <cellStyle name="Note 3 3" xfId="5052" xr:uid="{00000000-0005-0000-0000-0000DC130000}"/>
    <cellStyle name="Note 3 4" xfId="5050" xr:uid="{00000000-0005-0000-0000-0000DD130000}"/>
    <cellStyle name="Note 4" xfId="5053" xr:uid="{00000000-0005-0000-0000-0000DE130000}"/>
    <cellStyle name="Note 4 2" xfId="5054" xr:uid="{00000000-0005-0000-0000-0000DF130000}"/>
    <cellStyle name="Note 5" xfId="5055" xr:uid="{00000000-0005-0000-0000-0000E0130000}"/>
    <cellStyle name="Note 5 2" xfId="5056" xr:uid="{00000000-0005-0000-0000-0000E1130000}"/>
    <cellStyle name="Note 6" xfId="5057" xr:uid="{00000000-0005-0000-0000-0000E2130000}"/>
    <cellStyle name="Note 6 2" xfId="5058" xr:uid="{00000000-0005-0000-0000-0000E3130000}"/>
    <cellStyle name="Note 7" xfId="5059" xr:uid="{00000000-0005-0000-0000-0000E4130000}"/>
    <cellStyle name="Note 7 2" xfId="5060" xr:uid="{00000000-0005-0000-0000-0000E5130000}"/>
    <cellStyle name="Note 8" xfId="5061" xr:uid="{00000000-0005-0000-0000-0000E6130000}"/>
    <cellStyle name="Note 8 2" xfId="5062" xr:uid="{00000000-0005-0000-0000-0000E7130000}"/>
    <cellStyle name="Note 8 2 2" xfId="5063" xr:uid="{00000000-0005-0000-0000-0000E8130000}"/>
    <cellStyle name="Note 8 2 2 2" xfId="5064" xr:uid="{00000000-0005-0000-0000-0000E9130000}"/>
    <cellStyle name="Note 8 2 2 2 2" xfId="5065" xr:uid="{00000000-0005-0000-0000-0000EA130000}"/>
    <cellStyle name="Note 8 2 2 3" xfId="5066" xr:uid="{00000000-0005-0000-0000-0000EB130000}"/>
    <cellStyle name="Note 8 2 3" xfId="5067" xr:uid="{00000000-0005-0000-0000-0000EC130000}"/>
    <cellStyle name="Note 8 2 3 2" xfId="5068" xr:uid="{00000000-0005-0000-0000-0000ED130000}"/>
    <cellStyle name="Note 8 2 4" xfId="5069" xr:uid="{00000000-0005-0000-0000-0000EE130000}"/>
    <cellStyle name="Note 8 3" xfId="5070" xr:uid="{00000000-0005-0000-0000-0000EF130000}"/>
    <cellStyle name="Note 8 3 2" xfId="5071" xr:uid="{00000000-0005-0000-0000-0000F0130000}"/>
    <cellStyle name="Note 8 3 2 2" xfId="5072" xr:uid="{00000000-0005-0000-0000-0000F1130000}"/>
    <cellStyle name="Note 8 3 2 2 2" xfId="5073" xr:uid="{00000000-0005-0000-0000-0000F2130000}"/>
    <cellStyle name="Note 8 3 2 3" xfId="5074" xr:uid="{00000000-0005-0000-0000-0000F3130000}"/>
    <cellStyle name="Note 8 3 3" xfId="5075" xr:uid="{00000000-0005-0000-0000-0000F4130000}"/>
    <cellStyle name="Note 8 3 3 2" xfId="5076" xr:uid="{00000000-0005-0000-0000-0000F5130000}"/>
    <cellStyle name="Note 8 3 4" xfId="5077" xr:uid="{00000000-0005-0000-0000-0000F6130000}"/>
    <cellStyle name="Note 8 4" xfId="5078" xr:uid="{00000000-0005-0000-0000-0000F7130000}"/>
    <cellStyle name="Note 8 4 2" xfId="5079" xr:uid="{00000000-0005-0000-0000-0000F8130000}"/>
    <cellStyle name="Note 8 4 2 2" xfId="5080" xr:uid="{00000000-0005-0000-0000-0000F9130000}"/>
    <cellStyle name="Note 8 4 3" xfId="5081" xr:uid="{00000000-0005-0000-0000-0000FA130000}"/>
    <cellStyle name="Note 8 5" xfId="5082" xr:uid="{00000000-0005-0000-0000-0000FB130000}"/>
    <cellStyle name="Note 8 5 2" xfId="5083" xr:uid="{00000000-0005-0000-0000-0000FC130000}"/>
    <cellStyle name="Note 8 6" xfId="5084" xr:uid="{00000000-0005-0000-0000-0000FD130000}"/>
    <cellStyle name="Nr 0 dec" xfId="5085" xr:uid="{00000000-0005-0000-0000-0000FE130000}"/>
    <cellStyle name="Nr 0 dec - Input" xfId="5086" xr:uid="{00000000-0005-0000-0000-0000FF130000}"/>
    <cellStyle name="Nr 0 dec - Subtotal" xfId="5087" xr:uid="{00000000-0005-0000-0000-000000140000}"/>
    <cellStyle name="Nr 0 dec - Subtotal 2" xfId="5088" xr:uid="{00000000-0005-0000-0000-000001140000}"/>
    <cellStyle name="Nr 0 dec_Data" xfId="5089" xr:uid="{00000000-0005-0000-0000-000002140000}"/>
    <cellStyle name="Nr 1 dec" xfId="5090" xr:uid="{00000000-0005-0000-0000-000003140000}"/>
    <cellStyle name="Nr 1 dec - Input" xfId="5091" xr:uid="{00000000-0005-0000-0000-000004140000}"/>
    <cellStyle name="Nr, 0 dec" xfId="5092" xr:uid="{00000000-0005-0000-0000-000005140000}"/>
    <cellStyle name="number" xfId="5093" xr:uid="{00000000-0005-0000-0000-000006140000}"/>
    <cellStyle name="Number, 1 dec" xfId="5094" xr:uid="{00000000-0005-0000-0000-000007140000}"/>
    <cellStyle name="Output (1dp#)" xfId="5095" xr:uid="{00000000-0005-0000-0000-000008140000}"/>
    <cellStyle name="Output (1dpx)_ Pies " xfId="5096" xr:uid="{00000000-0005-0000-0000-000009140000}"/>
    <cellStyle name="Output 2" xfId="57" xr:uid="{00000000-0005-0000-0000-00000A140000}"/>
    <cellStyle name="Output 2 10" xfId="5098" xr:uid="{00000000-0005-0000-0000-00000B140000}"/>
    <cellStyle name="Output 2 11" xfId="5099" xr:uid="{00000000-0005-0000-0000-00000C140000}"/>
    <cellStyle name="Output 2 12" xfId="5097" xr:uid="{00000000-0005-0000-0000-00000D140000}"/>
    <cellStyle name="Output 2 2" xfId="5100" xr:uid="{00000000-0005-0000-0000-00000E140000}"/>
    <cellStyle name="Output 2 2 2" xfId="5101" xr:uid="{00000000-0005-0000-0000-00000F140000}"/>
    <cellStyle name="Output 2 2 3" xfId="5102" xr:uid="{00000000-0005-0000-0000-000010140000}"/>
    <cellStyle name="Output 2 2 3 2" xfId="5103" xr:uid="{00000000-0005-0000-0000-000011140000}"/>
    <cellStyle name="Output 2 2 4" xfId="5104" xr:uid="{00000000-0005-0000-0000-000012140000}"/>
    <cellStyle name="Output 2 3" xfId="5105" xr:uid="{00000000-0005-0000-0000-000013140000}"/>
    <cellStyle name="Output 2 3 2" xfId="5106" xr:uid="{00000000-0005-0000-0000-000014140000}"/>
    <cellStyle name="Output 2 3 3" xfId="5107" xr:uid="{00000000-0005-0000-0000-000015140000}"/>
    <cellStyle name="Output 2 3 3 2" xfId="5108" xr:uid="{00000000-0005-0000-0000-000016140000}"/>
    <cellStyle name="Output 2 3 4" xfId="5109" xr:uid="{00000000-0005-0000-0000-000017140000}"/>
    <cellStyle name="Output 2 4" xfId="5110" xr:uid="{00000000-0005-0000-0000-000018140000}"/>
    <cellStyle name="Output 2 5" xfId="5111" xr:uid="{00000000-0005-0000-0000-000019140000}"/>
    <cellStyle name="Output 2 5 2" xfId="5112" xr:uid="{00000000-0005-0000-0000-00001A140000}"/>
    <cellStyle name="Output 2 6" xfId="5113" xr:uid="{00000000-0005-0000-0000-00001B140000}"/>
    <cellStyle name="Output 2 7" xfId="5114" xr:uid="{00000000-0005-0000-0000-00001C140000}"/>
    <cellStyle name="Output 2 8" xfId="5115" xr:uid="{00000000-0005-0000-0000-00001D140000}"/>
    <cellStyle name="Output 2 9" xfId="5116" xr:uid="{00000000-0005-0000-0000-00001E140000}"/>
    <cellStyle name="Output 3" xfId="42" xr:uid="{00000000-0005-0000-0000-00001F140000}"/>
    <cellStyle name="Output 4" xfId="5117" xr:uid="{00000000-0005-0000-0000-000020140000}"/>
    <cellStyle name="Output 5" xfId="5118" xr:uid="{00000000-0005-0000-0000-000021140000}"/>
    <cellStyle name="Output 6" xfId="5119" xr:uid="{00000000-0005-0000-0000-000022140000}"/>
    <cellStyle name="Output 7" xfId="5120" xr:uid="{00000000-0005-0000-0000-000023140000}"/>
    <cellStyle name="Page Heading" xfId="5121" xr:uid="{00000000-0005-0000-0000-000024140000}"/>
    <cellStyle name="Page Heading Large" xfId="5122" xr:uid="{00000000-0005-0000-0000-000025140000}"/>
    <cellStyle name="Page Heading Small" xfId="5123" xr:uid="{00000000-0005-0000-0000-000026140000}"/>
    <cellStyle name="Page Number" xfId="5124" xr:uid="{00000000-0005-0000-0000-000027140000}"/>
    <cellStyle name="pb_page_heading_LS" xfId="5125" xr:uid="{00000000-0005-0000-0000-000028140000}"/>
    <cellStyle name="Per aandeel" xfId="5126" xr:uid="{00000000-0005-0000-0000-000029140000}"/>
    <cellStyle name="Percent" xfId="5785" builtinId="5"/>
    <cellStyle name="Percent (1)" xfId="5127" xr:uid="{00000000-0005-0000-0000-00002B140000}"/>
    <cellStyle name="Percent [0]" xfId="5128" xr:uid="{00000000-0005-0000-0000-00002C140000}"/>
    <cellStyle name="Percent [00]" xfId="5129" xr:uid="{00000000-0005-0000-0000-00002D140000}"/>
    <cellStyle name="Percent [1]" xfId="5130" xr:uid="{00000000-0005-0000-0000-00002E140000}"/>
    <cellStyle name="Percent [1] 2" xfId="5131" xr:uid="{00000000-0005-0000-0000-00002F140000}"/>
    <cellStyle name="Percent [2]" xfId="121" xr:uid="{00000000-0005-0000-0000-000030140000}"/>
    <cellStyle name="Percent [2] 2" xfId="5133" xr:uid="{00000000-0005-0000-0000-000031140000}"/>
    <cellStyle name="Percent [2] 3" xfId="5134" xr:uid="{00000000-0005-0000-0000-000032140000}"/>
    <cellStyle name="Percent [2] 4" xfId="5132" xr:uid="{00000000-0005-0000-0000-000033140000}"/>
    <cellStyle name="Percent 1 dec" xfId="5135" xr:uid="{00000000-0005-0000-0000-000034140000}"/>
    <cellStyle name="Percent 1 dec - Input" xfId="5136" xr:uid="{00000000-0005-0000-0000-000035140000}"/>
    <cellStyle name="Percent 1 dec_Data" xfId="5137" xr:uid="{00000000-0005-0000-0000-000036140000}"/>
    <cellStyle name="Percent 10" xfId="5138" xr:uid="{00000000-0005-0000-0000-000037140000}"/>
    <cellStyle name="Percent 10 2" xfId="5784" xr:uid="{3FFAED72-6E84-48AE-BD04-95B4CCAB0235}"/>
    <cellStyle name="Percent 11" xfId="5139" xr:uid="{00000000-0005-0000-0000-000038140000}"/>
    <cellStyle name="Percent 12" xfId="5140" xr:uid="{00000000-0005-0000-0000-000039140000}"/>
    <cellStyle name="Percent 13" xfId="5141" xr:uid="{00000000-0005-0000-0000-00003A140000}"/>
    <cellStyle name="Percent 14" xfId="5142" xr:uid="{00000000-0005-0000-0000-00003B140000}"/>
    <cellStyle name="Percent 15" xfId="5143" xr:uid="{00000000-0005-0000-0000-00003C140000}"/>
    <cellStyle name="Percent 16" xfId="5144" xr:uid="{00000000-0005-0000-0000-00003D140000}"/>
    <cellStyle name="Percent 17" xfId="5145" xr:uid="{00000000-0005-0000-0000-00003E140000}"/>
    <cellStyle name="Percent 18" xfId="5146" xr:uid="{00000000-0005-0000-0000-00003F140000}"/>
    <cellStyle name="Percent 19" xfId="5147" xr:uid="{00000000-0005-0000-0000-000040140000}"/>
    <cellStyle name="Percent 2" xfId="91" xr:uid="{00000000-0005-0000-0000-000041140000}"/>
    <cellStyle name="Percent 2 10" xfId="5149" xr:uid="{00000000-0005-0000-0000-000042140000}"/>
    <cellStyle name="Percent 2 10 2" xfId="5150" xr:uid="{00000000-0005-0000-0000-000043140000}"/>
    <cellStyle name="Percent 2 10 2 2" xfId="5151" xr:uid="{00000000-0005-0000-0000-000044140000}"/>
    <cellStyle name="Percent 2 10 3" xfId="5152" xr:uid="{00000000-0005-0000-0000-000045140000}"/>
    <cellStyle name="Percent 2 11" xfId="5153" xr:uid="{00000000-0005-0000-0000-000046140000}"/>
    <cellStyle name="Percent 2 12" xfId="5154" xr:uid="{00000000-0005-0000-0000-000047140000}"/>
    <cellStyle name="Percent 2 12 2" xfId="5155" xr:uid="{00000000-0005-0000-0000-000048140000}"/>
    <cellStyle name="Percent 2 12 2 2" xfId="5156" xr:uid="{00000000-0005-0000-0000-000049140000}"/>
    <cellStyle name="Percent 2 12 3" xfId="5157" xr:uid="{00000000-0005-0000-0000-00004A140000}"/>
    <cellStyle name="Percent 2 13" xfId="5158" xr:uid="{00000000-0005-0000-0000-00004B140000}"/>
    <cellStyle name="Percent 2 13 2" xfId="5159" xr:uid="{00000000-0005-0000-0000-00004C140000}"/>
    <cellStyle name="Percent 2 14" xfId="5160" xr:uid="{00000000-0005-0000-0000-00004D140000}"/>
    <cellStyle name="Percent 2 15" xfId="5161" xr:uid="{00000000-0005-0000-0000-00004E140000}"/>
    <cellStyle name="Percent 2 16" xfId="5162" xr:uid="{00000000-0005-0000-0000-00004F140000}"/>
    <cellStyle name="Percent 2 17" xfId="5163" xr:uid="{00000000-0005-0000-0000-000050140000}"/>
    <cellStyle name="Percent 2 18" xfId="5164" xr:uid="{00000000-0005-0000-0000-000051140000}"/>
    <cellStyle name="Percent 2 19" xfId="5165" xr:uid="{00000000-0005-0000-0000-000052140000}"/>
    <cellStyle name="Percent 2 2" xfId="5166" xr:uid="{00000000-0005-0000-0000-000053140000}"/>
    <cellStyle name="Percent 2 2 2" xfId="5167" xr:uid="{00000000-0005-0000-0000-000054140000}"/>
    <cellStyle name="Percent 2 2 3" xfId="5168" xr:uid="{00000000-0005-0000-0000-000055140000}"/>
    <cellStyle name="Percent 2 2 4" xfId="5169" xr:uid="{00000000-0005-0000-0000-000056140000}"/>
    <cellStyle name="Percent 2 2 4 2" xfId="5170" xr:uid="{00000000-0005-0000-0000-000057140000}"/>
    <cellStyle name="Percent 2 2 4 2 2" xfId="5171" xr:uid="{00000000-0005-0000-0000-000058140000}"/>
    <cellStyle name="Percent 2 2 4 2 2 2" xfId="5172" xr:uid="{00000000-0005-0000-0000-000059140000}"/>
    <cellStyle name="Percent 2 2 4 2 3" xfId="5173" xr:uid="{00000000-0005-0000-0000-00005A140000}"/>
    <cellStyle name="Percent 2 2 4 3" xfId="5174" xr:uid="{00000000-0005-0000-0000-00005B140000}"/>
    <cellStyle name="Percent 2 2 4 3 2" xfId="5175" xr:uid="{00000000-0005-0000-0000-00005C140000}"/>
    <cellStyle name="Percent 2 2 4 4" xfId="5176" xr:uid="{00000000-0005-0000-0000-00005D140000}"/>
    <cellStyle name="Percent 2 2 5" xfId="5177" xr:uid="{00000000-0005-0000-0000-00005E140000}"/>
    <cellStyle name="Percent 2 2 6" xfId="5178" xr:uid="{00000000-0005-0000-0000-00005F140000}"/>
    <cellStyle name="Percent 2 20" xfId="5148" xr:uid="{00000000-0005-0000-0000-000060140000}"/>
    <cellStyle name="Percent 2 21" xfId="150" xr:uid="{00000000-0005-0000-0000-000061140000}"/>
    <cellStyle name="Percent 2 22" xfId="5765" xr:uid="{00000000-0005-0000-0000-000062140000}"/>
    <cellStyle name="Percent 2 3" xfId="5179" xr:uid="{00000000-0005-0000-0000-000063140000}"/>
    <cellStyle name="Percent 2 3 2" xfId="5180" xr:uid="{00000000-0005-0000-0000-000064140000}"/>
    <cellStyle name="Percent 2 4" xfId="5181" xr:uid="{00000000-0005-0000-0000-000065140000}"/>
    <cellStyle name="Percent 2 5" xfId="5182" xr:uid="{00000000-0005-0000-0000-000066140000}"/>
    <cellStyle name="Percent 2 5 2" xfId="5183" xr:uid="{00000000-0005-0000-0000-000067140000}"/>
    <cellStyle name="Percent 2 5 2 2" xfId="5184" xr:uid="{00000000-0005-0000-0000-000068140000}"/>
    <cellStyle name="Percent 2 5 2 2 2" xfId="5185" xr:uid="{00000000-0005-0000-0000-000069140000}"/>
    <cellStyle name="Percent 2 5 2 2 2 2" xfId="5186" xr:uid="{00000000-0005-0000-0000-00006A140000}"/>
    <cellStyle name="Percent 2 5 2 2 3" xfId="5187" xr:uid="{00000000-0005-0000-0000-00006B140000}"/>
    <cellStyle name="Percent 2 5 2 3" xfId="5188" xr:uid="{00000000-0005-0000-0000-00006C140000}"/>
    <cellStyle name="Percent 2 5 2 3 2" xfId="5189" xr:uid="{00000000-0005-0000-0000-00006D140000}"/>
    <cellStyle name="Percent 2 5 2 4" xfId="5190" xr:uid="{00000000-0005-0000-0000-00006E140000}"/>
    <cellStyle name="Percent 2 5 3" xfId="5191" xr:uid="{00000000-0005-0000-0000-00006F140000}"/>
    <cellStyle name="Percent 2 5 3 2" xfId="5192" xr:uid="{00000000-0005-0000-0000-000070140000}"/>
    <cellStyle name="Percent 2 5 3 2 2" xfId="5193" xr:uid="{00000000-0005-0000-0000-000071140000}"/>
    <cellStyle name="Percent 2 5 3 2 2 2" xfId="5194" xr:uid="{00000000-0005-0000-0000-000072140000}"/>
    <cellStyle name="Percent 2 5 3 2 3" xfId="5195" xr:uid="{00000000-0005-0000-0000-000073140000}"/>
    <cellStyle name="Percent 2 5 3 3" xfId="5196" xr:uid="{00000000-0005-0000-0000-000074140000}"/>
    <cellStyle name="Percent 2 5 3 3 2" xfId="5197" xr:uid="{00000000-0005-0000-0000-000075140000}"/>
    <cellStyle name="Percent 2 5 3 4" xfId="5198" xr:uid="{00000000-0005-0000-0000-000076140000}"/>
    <cellStyle name="Percent 2 5 4" xfId="5199" xr:uid="{00000000-0005-0000-0000-000077140000}"/>
    <cellStyle name="Percent 2 5 4 2" xfId="5200" xr:uid="{00000000-0005-0000-0000-000078140000}"/>
    <cellStyle name="Percent 2 5 4 2 2" xfId="5201" xr:uid="{00000000-0005-0000-0000-000079140000}"/>
    <cellStyle name="Percent 2 5 4 3" xfId="5202" xr:uid="{00000000-0005-0000-0000-00007A140000}"/>
    <cellStyle name="Percent 2 5 5" xfId="5203" xr:uid="{00000000-0005-0000-0000-00007B140000}"/>
    <cellStyle name="Percent 2 5 5 2" xfId="5204" xr:uid="{00000000-0005-0000-0000-00007C140000}"/>
    <cellStyle name="Percent 2 5 6" xfId="5205" xr:uid="{00000000-0005-0000-0000-00007D140000}"/>
    <cellStyle name="Percent 2 6" xfId="5206" xr:uid="{00000000-0005-0000-0000-00007E140000}"/>
    <cellStyle name="Percent 2 6 2" xfId="5207" xr:uid="{00000000-0005-0000-0000-00007F140000}"/>
    <cellStyle name="Percent 2 6 2 2" xfId="5208" xr:uid="{00000000-0005-0000-0000-000080140000}"/>
    <cellStyle name="Percent 2 6 2 2 2" xfId="5209" xr:uid="{00000000-0005-0000-0000-000081140000}"/>
    <cellStyle name="Percent 2 6 2 2 2 2" xfId="5210" xr:uid="{00000000-0005-0000-0000-000082140000}"/>
    <cellStyle name="Percent 2 6 2 2 3" xfId="5211" xr:uid="{00000000-0005-0000-0000-000083140000}"/>
    <cellStyle name="Percent 2 6 2 3" xfId="5212" xr:uid="{00000000-0005-0000-0000-000084140000}"/>
    <cellStyle name="Percent 2 6 2 3 2" xfId="5213" xr:uid="{00000000-0005-0000-0000-000085140000}"/>
    <cellStyle name="Percent 2 6 2 4" xfId="5214" xr:uid="{00000000-0005-0000-0000-000086140000}"/>
    <cellStyle name="Percent 2 6 3" xfId="5215" xr:uid="{00000000-0005-0000-0000-000087140000}"/>
    <cellStyle name="Percent 2 6 3 2" xfId="5216" xr:uid="{00000000-0005-0000-0000-000088140000}"/>
    <cellStyle name="Percent 2 6 3 2 2" xfId="5217" xr:uid="{00000000-0005-0000-0000-000089140000}"/>
    <cellStyle name="Percent 2 6 3 2 2 2" xfId="5218" xr:uid="{00000000-0005-0000-0000-00008A140000}"/>
    <cellStyle name="Percent 2 6 3 2 3" xfId="5219" xr:uid="{00000000-0005-0000-0000-00008B140000}"/>
    <cellStyle name="Percent 2 6 3 3" xfId="5220" xr:uid="{00000000-0005-0000-0000-00008C140000}"/>
    <cellStyle name="Percent 2 6 3 3 2" xfId="5221" xr:uid="{00000000-0005-0000-0000-00008D140000}"/>
    <cellStyle name="Percent 2 6 3 4" xfId="5222" xr:uid="{00000000-0005-0000-0000-00008E140000}"/>
    <cellStyle name="Percent 2 6 4" xfId="5223" xr:uid="{00000000-0005-0000-0000-00008F140000}"/>
    <cellStyle name="Percent 2 6 4 2" xfId="5224" xr:uid="{00000000-0005-0000-0000-000090140000}"/>
    <cellStyle name="Percent 2 6 4 2 2" xfId="5225" xr:uid="{00000000-0005-0000-0000-000091140000}"/>
    <cellStyle name="Percent 2 6 4 3" xfId="5226" xr:uid="{00000000-0005-0000-0000-000092140000}"/>
    <cellStyle name="Percent 2 6 5" xfId="5227" xr:uid="{00000000-0005-0000-0000-000093140000}"/>
    <cellStyle name="Percent 2 6 5 2" xfId="5228" xr:uid="{00000000-0005-0000-0000-000094140000}"/>
    <cellStyle name="Percent 2 6 6" xfId="5229" xr:uid="{00000000-0005-0000-0000-000095140000}"/>
    <cellStyle name="Percent 2 7" xfId="5230" xr:uid="{00000000-0005-0000-0000-000096140000}"/>
    <cellStyle name="Percent 2 7 2" xfId="5231" xr:uid="{00000000-0005-0000-0000-000097140000}"/>
    <cellStyle name="Percent 2 7 3" xfId="5232" xr:uid="{00000000-0005-0000-0000-000098140000}"/>
    <cellStyle name="Percent 2 7 4" xfId="5233" xr:uid="{00000000-0005-0000-0000-000099140000}"/>
    <cellStyle name="Percent 2 7 4 2" xfId="5234" xr:uid="{00000000-0005-0000-0000-00009A140000}"/>
    <cellStyle name="Percent 2 7 4 2 2" xfId="5235" xr:uid="{00000000-0005-0000-0000-00009B140000}"/>
    <cellStyle name="Percent 2 7 4 3" xfId="5236" xr:uid="{00000000-0005-0000-0000-00009C140000}"/>
    <cellStyle name="Percent 2 7 5" xfId="5237" xr:uid="{00000000-0005-0000-0000-00009D140000}"/>
    <cellStyle name="Percent 2 7 5 2" xfId="5238" xr:uid="{00000000-0005-0000-0000-00009E140000}"/>
    <cellStyle name="Percent 2 7 6" xfId="5239" xr:uid="{00000000-0005-0000-0000-00009F140000}"/>
    <cellStyle name="Percent 2 8" xfId="5240" xr:uid="{00000000-0005-0000-0000-0000A0140000}"/>
    <cellStyle name="Percent 2 8 2" xfId="5241" xr:uid="{00000000-0005-0000-0000-0000A1140000}"/>
    <cellStyle name="Percent 2 8 2 2" xfId="5242" xr:uid="{00000000-0005-0000-0000-0000A2140000}"/>
    <cellStyle name="Percent 2 8 2 2 2" xfId="5243" xr:uid="{00000000-0005-0000-0000-0000A3140000}"/>
    <cellStyle name="Percent 2 8 2 3" xfId="5244" xr:uid="{00000000-0005-0000-0000-0000A4140000}"/>
    <cellStyle name="Percent 2 8 3" xfId="5245" xr:uid="{00000000-0005-0000-0000-0000A5140000}"/>
    <cellStyle name="Percent 2 8 3 2" xfId="5246" xr:uid="{00000000-0005-0000-0000-0000A6140000}"/>
    <cellStyle name="Percent 2 8 4" xfId="5247" xr:uid="{00000000-0005-0000-0000-0000A7140000}"/>
    <cellStyle name="Percent 2 9" xfId="5248" xr:uid="{00000000-0005-0000-0000-0000A8140000}"/>
    <cellStyle name="Percent 20" xfId="5249" xr:uid="{00000000-0005-0000-0000-0000A9140000}"/>
    <cellStyle name="Percent 21" xfId="5250" xr:uid="{00000000-0005-0000-0000-0000AA140000}"/>
    <cellStyle name="Percent 22" xfId="5251" xr:uid="{00000000-0005-0000-0000-0000AB140000}"/>
    <cellStyle name="Percent 23" xfId="5252" xr:uid="{00000000-0005-0000-0000-0000AC140000}"/>
    <cellStyle name="Percent 24" xfId="5253" xr:uid="{00000000-0005-0000-0000-0000AD140000}"/>
    <cellStyle name="Percent 25" xfId="5254" xr:uid="{00000000-0005-0000-0000-0000AE140000}"/>
    <cellStyle name="Percent 26" xfId="5255" xr:uid="{00000000-0005-0000-0000-0000AF140000}"/>
    <cellStyle name="Percent 27" xfId="5256" xr:uid="{00000000-0005-0000-0000-0000B0140000}"/>
    <cellStyle name="Percent 28" xfId="5257" xr:uid="{00000000-0005-0000-0000-0000B1140000}"/>
    <cellStyle name="Percent 29" xfId="5258" xr:uid="{00000000-0005-0000-0000-0000B2140000}"/>
    <cellStyle name="Percent 3" xfId="94" xr:uid="{00000000-0005-0000-0000-0000B3140000}"/>
    <cellStyle name="Percent 3 2" xfId="124" xr:uid="{00000000-0005-0000-0000-0000B4140000}"/>
    <cellStyle name="Percent 3 2 2" xfId="5261" xr:uid="{00000000-0005-0000-0000-0000B5140000}"/>
    <cellStyle name="Percent 3 2 2 2" xfId="5262" xr:uid="{00000000-0005-0000-0000-0000B6140000}"/>
    <cellStyle name="Percent 3 2 3" xfId="5263" xr:uid="{00000000-0005-0000-0000-0000B7140000}"/>
    <cellStyle name="Percent 3 2 4" xfId="5264" xr:uid="{00000000-0005-0000-0000-0000B8140000}"/>
    <cellStyle name="Percent 3 2 5" xfId="5260" xr:uid="{00000000-0005-0000-0000-0000B9140000}"/>
    <cellStyle name="Percent 3 2 6" xfId="163" xr:uid="{00000000-0005-0000-0000-0000BA140000}"/>
    <cellStyle name="Percent 3 2 7" xfId="5778" xr:uid="{00000000-0005-0000-0000-0000BB140000}"/>
    <cellStyle name="Percent 3 3" xfId="5265" xr:uid="{00000000-0005-0000-0000-0000BC140000}"/>
    <cellStyle name="Percent 3 4" xfId="5266" xr:uid="{00000000-0005-0000-0000-0000BD140000}"/>
    <cellStyle name="Percent 3 5" xfId="5259" xr:uid="{00000000-0005-0000-0000-0000BE140000}"/>
    <cellStyle name="Percent 3 6" xfId="153" xr:uid="{00000000-0005-0000-0000-0000BF140000}"/>
    <cellStyle name="Percent 3 7" xfId="5768" xr:uid="{00000000-0005-0000-0000-0000C0140000}"/>
    <cellStyle name="Percent 30" xfId="5782" xr:uid="{195893B1-C4EC-47C2-976F-6B826A0A5CCF}"/>
    <cellStyle name="Percent 4" xfId="96" xr:uid="{00000000-0005-0000-0000-0000C1140000}"/>
    <cellStyle name="Percent 4 2" xfId="5268" xr:uid="{00000000-0005-0000-0000-0000C2140000}"/>
    <cellStyle name="Percent 4 2 2" xfId="5269" xr:uid="{00000000-0005-0000-0000-0000C3140000}"/>
    <cellStyle name="Percent 4 2 2 2" xfId="5270" xr:uid="{00000000-0005-0000-0000-0000C4140000}"/>
    <cellStyle name="Percent 4 2 2 2 2" xfId="5271" xr:uid="{00000000-0005-0000-0000-0000C5140000}"/>
    <cellStyle name="Percent 4 2 2 3" xfId="5272" xr:uid="{00000000-0005-0000-0000-0000C6140000}"/>
    <cellStyle name="Percent 4 2 2 4" xfId="5273" xr:uid="{00000000-0005-0000-0000-0000C7140000}"/>
    <cellStyle name="Percent 4 2 3" xfId="5274" xr:uid="{00000000-0005-0000-0000-0000C8140000}"/>
    <cellStyle name="Percent 4 3" xfId="5275" xr:uid="{00000000-0005-0000-0000-0000C9140000}"/>
    <cellStyle name="Percent 4 3 2" xfId="5276" xr:uid="{00000000-0005-0000-0000-0000CA140000}"/>
    <cellStyle name="Percent 4 3 2 2" xfId="5277" xr:uid="{00000000-0005-0000-0000-0000CB140000}"/>
    <cellStyle name="Percent 4 3 3" xfId="5278" xr:uid="{00000000-0005-0000-0000-0000CC140000}"/>
    <cellStyle name="Percent 4 4" xfId="5279" xr:uid="{00000000-0005-0000-0000-0000CD140000}"/>
    <cellStyle name="Percent 4 5" xfId="5267" xr:uid="{00000000-0005-0000-0000-0000CE140000}"/>
    <cellStyle name="Percent 4 6" xfId="155" xr:uid="{00000000-0005-0000-0000-0000CF140000}"/>
    <cellStyle name="Percent 4 7" xfId="5770" xr:uid="{00000000-0005-0000-0000-0000D0140000}"/>
    <cellStyle name="Percent 5" xfId="5280" xr:uid="{00000000-0005-0000-0000-0000D1140000}"/>
    <cellStyle name="Percent 5 2" xfId="5281" xr:uid="{00000000-0005-0000-0000-0000D2140000}"/>
    <cellStyle name="Percent 5 2 2" xfId="5282" xr:uid="{00000000-0005-0000-0000-0000D3140000}"/>
    <cellStyle name="Percent 5 2 2 2" xfId="5283" xr:uid="{00000000-0005-0000-0000-0000D4140000}"/>
    <cellStyle name="Percent 5 2 2 2 2" xfId="5284" xr:uid="{00000000-0005-0000-0000-0000D5140000}"/>
    <cellStyle name="Percent 5 2 2 3" xfId="5285" xr:uid="{00000000-0005-0000-0000-0000D6140000}"/>
    <cellStyle name="Percent 5 2 2 4" xfId="5286" xr:uid="{00000000-0005-0000-0000-0000D7140000}"/>
    <cellStyle name="Percent 5 2 3" xfId="5287" xr:uid="{00000000-0005-0000-0000-0000D8140000}"/>
    <cellStyle name="Percent 5 3" xfId="5781" xr:uid="{49BF5D77-2EBE-42B3-8153-9D79E62AA0A6}"/>
    <cellStyle name="Percent 6" xfId="5288" xr:uid="{00000000-0005-0000-0000-0000D9140000}"/>
    <cellStyle name="Percent 6 2" xfId="5289" xr:uid="{00000000-0005-0000-0000-0000DA140000}"/>
    <cellStyle name="Percent 6 2 2" xfId="5290" xr:uid="{00000000-0005-0000-0000-0000DB140000}"/>
    <cellStyle name="Percent 6 2 2 2" xfId="5291" xr:uid="{00000000-0005-0000-0000-0000DC140000}"/>
    <cellStyle name="Percent 6 2 3" xfId="5292" xr:uid="{00000000-0005-0000-0000-0000DD140000}"/>
    <cellStyle name="Percent 6 2 4" xfId="5293" xr:uid="{00000000-0005-0000-0000-0000DE140000}"/>
    <cellStyle name="Percent 6 3" xfId="5294" xr:uid="{00000000-0005-0000-0000-0000DF140000}"/>
    <cellStyle name="Percent 6 3 2" xfId="5295" xr:uid="{00000000-0005-0000-0000-0000E0140000}"/>
    <cellStyle name="Percent 6 3 2 2" xfId="5296" xr:uid="{00000000-0005-0000-0000-0000E1140000}"/>
    <cellStyle name="Percent 6 3 3" xfId="5297" xr:uid="{00000000-0005-0000-0000-0000E2140000}"/>
    <cellStyle name="Percent 7" xfId="5298" xr:uid="{00000000-0005-0000-0000-0000E3140000}"/>
    <cellStyle name="Percent 7 2" xfId="5299" xr:uid="{00000000-0005-0000-0000-0000E4140000}"/>
    <cellStyle name="Percent 7 2 2" xfId="5300" xr:uid="{00000000-0005-0000-0000-0000E5140000}"/>
    <cellStyle name="Percent 7 2 2 2" xfId="5301" xr:uid="{00000000-0005-0000-0000-0000E6140000}"/>
    <cellStyle name="Percent 7 2 3" xfId="5302" xr:uid="{00000000-0005-0000-0000-0000E7140000}"/>
    <cellStyle name="Percent 7 3" xfId="5303" xr:uid="{00000000-0005-0000-0000-0000E8140000}"/>
    <cellStyle name="Percent 7 3 2" xfId="5304" xr:uid="{00000000-0005-0000-0000-0000E9140000}"/>
    <cellStyle name="Percent 7 4" xfId="5305" xr:uid="{00000000-0005-0000-0000-0000EA140000}"/>
    <cellStyle name="Percent 7 5" xfId="5306" xr:uid="{00000000-0005-0000-0000-0000EB140000}"/>
    <cellStyle name="Percent 8" xfId="5307" xr:uid="{00000000-0005-0000-0000-0000EC140000}"/>
    <cellStyle name="Percent 8 2" xfId="5308" xr:uid="{00000000-0005-0000-0000-0000ED140000}"/>
    <cellStyle name="Percent 8 2 2" xfId="5309" xr:uid="{00000000-0005-0000-0000-0000EE140000}"/>
    <cellStyle name="Percent 8 3" xfId="5310" xr:uid="{00000000-0005-0000-0000-0000EF140000}"/>
    <cellStyle name="Percent 8 4" xfId="5311" xr:uid="{00000000-0005-0000-0000-0000F0140000}"/>
    <cellStyle name="Percent 9" xfId="5312" xr:uid="{00000000-0005-0000-0000-0000F1140000}"/>
    <cellStyle name="Percent 9 2" xfId="5313" xr:uid="{00000000-0005-0000-0000-0000F2140000}"/>
    <cellStyle name="Percent 9 2 2" xfId="5314" xr:uid="{00000000-0005-0000-0000-0000F3140000}"/>
    <cellStyle name="Percent 9 3" xfId="5315" xr:uid="{00000000-0005-0000-0000-0000F4140000}"/>
    <cellStyle name="Percent 9 4" xfId="5316" xr:uid="{00000000-0005-0000-0000-0000F5140000}"/>
    <cellStyle name="Percent Hard" xfId="5317" xr:uid="{00000000-0005-0000-0000-0000F6140000}"/>
    <cellStyle name="percentage" xfId="5318" xr:uid="{00000000-0005-0000-0000-0000F7140000}"/>
    <cellStyle name="PercentChange" xfId="5319" xr:uid="{00000000-0005-0000-0000-0000F8140000}"/>
    <cellStyle name="PLAN1" xfId="5320" xr:uid="{00000000-0005-0000-0000-0000F9140000}"/>
    <cellStyle name="Porcentaje" xfId="5321" xr:uid="{00000000-0005-0000-0000-0000FA140000}"/>
    <cellStyle name="Pourcentage_Profit &amp; Loss" xfId="5322" xr:uid="{00000000-0005-0000-0000-0000FB140000}"/>
    <cellStyle name="PrePop Currency (0)" xfId="5323" xr:uid="{00000000-0005-0000-0000-0000FC140000}"/>
    <cellStyle name="PrePop Currency (2)" xfId="5324" xr:uid="{00000000-0005-0000-0000-0000FD140000}"/>
    <cellStyle name="PrePop Units (0)" xfId="5325" xr:uid="{00000000-0005-0000-0000-0000FE140000}"/>
    <cellStyle name="PrePop Units (1)" xfId="5326" xr:uid="{00000000-0005-0000-0000-0000FF140000}"/>
    <cellStyle name="PrePop Units (2)" xfId="5327" xr:uid="{00000000-0005-0000-0000-000000150000}"/>
    <cellStyle name="Procenten" xfId="5328" xr:uid="{00000000-0005-0000-0000-000001150000}"/>
    <cellStyle name="Procenten estimate" xfId="5329" xr:uid="{00000000-0005-0000-0000-000002150000}"/>
    <cellStyle name="Procenten_EMI" xfId="5330" xr:uid="{00000000-0005-0000-0000-000003150000}"/>
    <cellStyle name="Profit figure" xfId="5331" xr:uid="{00000000-0005-0000-0000-000004150000}"/>
    <cellStyle name="Protected" xfId="5332" xr:uid="{00000000-0005-0000-0000-000005150000}"/>
    <cellStyle name="ProtectedDates" xfId="5333" xr:uid="{00000000-0005-0000-0000-000006150000}"/>
    <cellStyle name="PSChar" xfId="5334" xr:uid="{00000000-0005-0000-0000-000007150000}"/>
    <cellStyle name="PSDate" xfId="5335" xr:uid="{00000000-0005-0000-0000-000008150000}"/>
    <cellStyle name="PSDec" xfId="5336" xr:uid="{00000000-0005-0000-0000-000009150000}"/>
    <cellStyle name="PSHeading" xfId="5337" xr:uid="{00000000-0005-0000-0000-00000A150000}"/>
    <cellStyle name="PSInt" xfId="5338" xr:uid="{00000000-0005-0000-0000-00000B150000}"/>
    <cellStyle name="PSSpacer" xfId="5339" xr:uid="{00000000-0005-0000-0000-00000C150000}"/>
    <cellStyle name="RatioX" xfId="5340" xr:uid="{00000000-0005-0000-0000-00000D150000}"/>
    <cellStyle name="Red font" xfId="5341" xr:uid="{00000000-0005-0000-0000-00000E150000}"/>
    <cellStyle name="ref" xfId="5342" xr:uid="{00000000-0005-0000-0000-00000F150000}"/>
    <cellStyle name="Right" xfId="5343" xr:uid="{00000000-0005-0000-0000-000010150000}"/>
    <cellStyle name="Salomon Logo" xfId="5344" xr:uid="{00000000-0005-0000-0000-000011150000}"/>
    <cellStyle name="ScripFactor" xfId="5345" xr:uid="{00000000-0005-0000-0000-000012150000}"/>
    <cellStyle name="SectionHeading" xfId="5346" xr:uid="{00000000-0005-0000-0000-000013150000}"/>
    <cellStyle name="SectionHeading 2" xfId="5347" xr:uid="{00000000-0005-0000-0000-000014150000}"/>
    <cellStyle name="Shade" xfId="5348" xr:uid="{00000000-0005-0000-0000-000015150000}"/>
    <cellStyle name="Shaded" xfId="5349" xr:uid="{00000000-0005-0000-0000-000016150000}"/>
    <cellStyle name="Single Accounting" xfId="5350" xr:uid="{00000000-0005-0000-0000-000017150000}"/>
    <cellStyle name="Single Accounting 2" xfId="5351" xr:uid="{00000000-0005-0000-0000-000018150000}"/>
    <cellStyle name="SingleLineAcctgn" xfId="5352" xr:uid="{00000000-0005-0000-0000-000019150000}"/>
    <cellStyle name="SingleLineAcctgn 2" xfId="5353" xr:uid="{00000000-0005-0000-0000-00001A150000}"/>
    <cellStyle name="SingleLinePercent" xfId="5354" xr:uid="{00000000-0005-0000-0000-00001B150000}"/>
    <cellStyle name="Source Superscript" xfId="5355" xr:uid="{00000000-0005-0000-0000-00001C150000}"/>
    <cellStyle name="Source Text" xfId="5356" xr:uid="{00000000-0005-0000-0000-00001D150000}"/>
    <cellStyle name="ssp " xfId="5357" xr:uid="{00000000-0005-0000-0000-00001E150000}"/>
    <cellStyle name="Standard" xfId="5358" xr:uid="{00000000-0005-0000-0000-00001F150000}"/>
    <cellStyle name="Style 1" xfId="5359" xr:uid="{00000000-0005-0000-0000-000020150000}"/>
    <cellStyle name="Style 10" xfId="5360" xr:uid="{00000000-0005-0000-0000-000021150000}"/>
    <cellStyle name="Style 100" xfId="5361" xr:uid="{00000000-0005-0000-0000-000022150000}"/>
    <cellStyle name="Style 101" xfId="5362" xr:uid="{00000000-0005-0000-0000-000023150000}"/>
    <cellStyle name="Style 102" xfId="5363" xr:uid="{00000000-0005-0000-0000-000024150000}"/>
    <cellStyle name="Style 103" xfId="5364" xr:uid="{00000000-0005-0000-0000-000025150000}"/>
    <cellStyle name="Style 104" xfId="5365" xr:uid="{00000000-0005-0000-0000-000026150000}"/>
    <cellStyle name="Style 105" xfId="5366" xr:uid="{00000000-0005-0000-0000-000027150000}"/>
    <cellStyle name="Style 106" xfId="5367" xr:uid="{00000000-0005-0000-0000-000028150000}"/>
    <cellStyle name="Style 107" xfId="5368" xr:uid="{00000000-0005-0000-0000-000029150000}"/>
    <cellStyle name="Style 108" xfId="5369" xr:uid="{00000000-0005-0000-0000-00002A150000}"/>
    <cellStyle name="Style 109" xfId="5370" xr:uid="{00000000-0005-0000-0000-00002B150000}"/>
    <cellStyle name="Style 11" xfId="5371" xr:uid="{00000000-0005-0000-0000-00002C150000}"/>
    <cellStyle name="Style 110" xfId="5372" xr:uid="{00000000-0005-0000-0000-00002D150000}"/>
    <cellStyle name="Style 111" xfId="5373" xr:uid="{00000000-0005-0000-0000-00002E150000}"/>
    <cellStyle name="Style 112" xfId="5374" xr:uid="{00000000-0005-0000-0000-00002F150000}"/>
    <cellStyle name="Style 113" xfId="5375" xr:uid="{00000000-0005-0000-0000-000030150000}"/>
    <cellStyle name="Style 114" xfId="5376" xr:uid="{00000000-0005-0000-0000-000031150000}"/>
    <cellStyle name="Style 115" xfId="5377" xr:uid="{00000000-0005-0000-0000-000032150000}"/>
    <cellStyle name="Style 116" xfId="5378" xr:uid="{00000000-0005-0000-0000-000033150000}"/>
    <cellStyle name="Style 117" xfId="5379" xr:uid="{00000000-0005-0000-0000-000034150000}"/>
    <cellStyle name="Style 118" xfId="5380" xr:uid="{00000000-0005-0000-0000-000035150000}"/>
    <cellStyle name="Style 119" xfId="5381" xr:uid="{00000000-0005-0000-0000-000036150000}"/>
    <cellStyle name="Style 12" xfId="5382" xr:uid="{00000000-0005-0000-0000-000037150000}"/>
    <cellStyle name="Style 120" xfId="5383" xr:uid="{00000000-0005-0000-0000-000038150000}"/>
    <cellStyle name="Style 121" xfId="5384" xr:uid="{00000000-0005-0000-0000-000039150000}"/>
    <cellStyle name="Style 122" xfId="5385" xr:uid="{00000000-0005-0000-0000-00003A150000}"/>
    <cellStyle name="Style 123" xfId="5386" xr:uid="{00000000-0005-0000-0000-00003B150000}"/>
    <cellStyle name="Style 124" xfId="5387" xr:uid="{00000000-0005-0000-0000-00003C150000}"/>
    <cellStyle name="Style 125" xfId="5388" xr:uid="{00000000-0005-0000-0000-00003D150000}"/>
    <cellStyle name="Style 126" xfId="5389" xr:uid="{00000000-0005-0000-0000-00003E150000}"/>
    <cellStyle name="Style 127" xfId="5390" xr:uid="{00000000-0005-0000-0000-00003F150000}"/>
    <cellStyle name="Style 128" xfId="5391" xr:uid="{00000000-0005-0000-0000-000040150000}"/>
    <cellStyle name="Style 129" xfId="5392" xr:uid="{00000000-0005-0000-0000-000041150000}"/>
    <cellStyle name="Style 13" xfId="5393" xr:uid="{00000000-0005-0000-0000-000042150000}"/>
    <cellStyle name="Style 130" xfId="5394" xr:uid="{00000000-0005-0000-0000-000043150000}"/>
    <cellStyle name="Style 131" xfId="5395" xr:uid="{00000000-0005-0000-0000-000044150000}"/>
    <cellStyle name="Style 132" xfId="5396" xr:uid="{00000000-0005-0000-0000-000045150000}"/>
    <cellStyle name="Style 133" xfId="5397" xr:uid="{00000000-0005-0000-0000-000046150000}"/>
    <cellStyle name="Style 134" xfId="5398" xr:uid="{00000000-0005-0000-0000-000047150000}"/>
    <cellStyle name="Style 135" xfId="5399" xr:uid="{00000000-0005-0000-0000-000048150000}"/>
    <cellStyle name="Style 136" xfId="5400" xr:uid="{00000000-0005-0000-0000-000049150000}"/>
    <cellStyle name="Style 137" xfId="5401" xr:uid="{00000000-0005-0000-0000-00004A150000}"/>
    <cellStyle name="Style 138" xfId="5402" xr:uid="{00000000-0005-0000-0000-00004B150000}"/>
    <cellStyle name="Style 139" xfId="5403" xr:uid="{00000000-0005-0000-0000-00004C150000}"/>
    <cellStyle name="Style 14" xfId="5404" xr:uid="{00000000-0005-0000-0000-00004D150000}"/>
    <cellStyle name="Style 140" xfId="5405" xr:uid="{00000000-0005-0000-0000-00004E150000}"/>
    <cellStyle name="Style 141" xfId="5406" xr:uid="{00000000-0005-0000-0000-00004F150000}"/>
    <cellStyle name="Style 142" xfId="5407" xr:uid="{00000000-0005-0000-0000-000050150000}"/>
    <cellStyle name="Style 143" xfId="5408" xr:uid="{00000000-0005-0000-0000-000051150000}"/>
    <cellStyle name="Style 144" xfId="5409" xr:uid="{00000000-0005-0000-0000-000052150000}"/>
    <cellStyle name="Style 145" xfId="5410" xr:uid="{00000000-0005-0000-0000-000053150000}"/>
    <cellStyle name="Style 146" xfId="5411" xr:uid="{00000000-0005-0000-0000-000054150000}"/>
    <cellStyle name="Style 147" xfId="5412" xr:uid="{00000000-0005-0000-0000-000055150000}"/>
    <cellStyle name="Style 148" xfId="5413" xr:uid="{00000000-0005-0000-0000-000056150000}"/>
    <cellStyle name="Style 149" xfId="5414" xr:uid="{00000000-0005-0000-0000-000057150000}"/>
    <cellStyle name="Style 15" xfId="5415" xr:uid="{00000000-0005-0000-0000-000058150000}"/>
    <cellStyle name="Style 150" xfId="5416" xr:uid="{00000000-0005-0000-0000-000059150000}"/>
    <cellStyle name="Style 151" xfId="5417" xr:uid="{00000000-0005-0000-0000-00005A150000}"/>
    <cellStyle name="Style 152" xfId="5418" xr:uid="{00000000-0005-0000-0000-00005B150000}"/>
    <cellStyle name="Style 153" xfId="5419" xr:uid="{00000000-0005-0000-0000-00005C150000}"/>
    <cellStyle name="Style 154" xfId="5420" xr:uid="{00000000-0005-0000-0000-00005D150000}"/>
    <cellStyle name="Style 155" xfId="5421" xr:uid="{00000000-0005-0000-0000-00005E150000}"/>
    <cellStyle name="Style 156" xfId="5422" xr:uid="{00000000-0005-0000-0000-00005F150000}"/>
    <cellStyle name="Style 157" xfId="5423" xr:uid="{00000000-0005-0000-0000-000060150000}"/>
    <cellStyle name="Style 158" xfId="5424" xr:uid="{00000000-0005-0000-0000-000061150000}"/>
    <cellStyle name="Style 159" xfId="5425" xr:uid="{00000000-0005-0000-0000-000062150000}"/>
    <cellStyle name="Style 16" xfId="5426" xr:uid="{00000000-0005-0000-0000-000063150000}"/>
    <cellStyle name="Style 160" xfId="5427" xr:uid="{00000000-0005-0000-0000-000064150000}"/>
    <cellStyle name="Style 161" xfId="5428" xr:uid="{00000000-0005-0000-0000-000065150000}"/>
    <cellStyle name="Style 162" xfId="5429" xr:uid="{00000000-0005-0000-0000-000066150000}"/>
    <cellStyle name="Style 163" xfId="5430" xr:uid="{00000000-0005-0000-0000-000067150000}"/>
    <cellStyle name="Style 164" xfId="5431" xr:uid="{00000000-0005-0000-0000-000068150000}"/>
    <cellStyle name="Style 165" xfId="5432" xr:uid="{00000000-0005-0000-0000-000069150000}"/>
    <cellStyle name="Style 166" xfId="5433" xr:uid="{00000000-0005-0000-0000-00006A150000}"/>
    <cellStyle name="Style 167" xfId="5434" xr:uid="{00000000-0005-0000-0000-00006B150000}"/>
    <cellStyle name="Style 168" xfId="5435" xr:uid="{00000000-0005-0000-0000-00006C150000}"/>
    <cellStyle name="Style 168 2" xfId="5436" xr:uid="{00000000-0005-0000-0000-00006D150000}"/>
    <cellStyle name="Style 169" xfId="5437" xr:uid="{00000000-0005-0000-0000-00006E150000}"/>
    <cellStyle name="Style 17" xfId="5438" xr:uid="{00000000-0005-0000-0000-00006F150000}"/>
    <cellStyle name="Style 170" xfId="5439" xr:uid="{00000000-0005-0000-0000-000070150000}"/>
    <cellStyle name="Style 171" xfId="5440" xr:uid="{00000000-0005-0000-0000-000071150000}"/>
    <cellStyle name="Style 172" xfId="5441" xr:uid="{00000000-0005-0000-0000-000072150000}"/>
    <cellStyle name="Style 173" xfId="5442" xr:uid="{00000000-0005-0000-0000-000073150000}"/>
    <cellStyle name="Style 174" xfId="5443" xr:uid="{00000000-0005-0000-0000-000074150000}"/>
    <cellStyle name="Style 175" xfId="5444" xr:uid="{00000000-0005-0000-0000-000075150000}"/>
    <cellStyle name="Style 176" xfId="5445" xr:uid="{00000000-0005-0000-0000-000076150000}"/>
    <cellStyle name="Style 177" xfId="5446" xr:uid="{00000000-0005-0000-0000-000077150000}"/>
    <cellStyle name="Style 178" xfId="5447" xr:uid="{00000000-0005-0000-0000-000078150000}"/>
    <cellStyle name="Style 179" xfId="5448" xr:uid="{00000000-0005-0000-0000-000079150000}"/>
    <cellStyle name="Style 18" xfId="5449" xr:uid="{00000000-0005-0000-0000-00007A150000}"/>
    <cellStyle name="Style 180" xfId="5450" xr:uid="{00000000-0005-0000-0000-00007B150000}"/>
    <cellStyle name="Style 181" xfId="5451" xr:uid="{00000000-0005-0000-0000-00007C150000}"/>
    <cellStyle name="Style 182" xfId="5452" xr:uid="{00000000-0005-0000-0000-00007D150000}"/>
    <cellStyle name="Style 183" xfId="5453" xr:uid="{00000000-0005-0000-0000-00007E150000}"/>
    <cellStyle name="Style 184" xfId="5454" xr:uid="{00000000-0005-0000-0000-00007F150000}"/>
    <cellStyle name="Style 185" xfId="5455" xr:uid="{00000000-0005-0000-0000-000080150000}"/>
    <cellStyle name="Style 186" xfId="5456" xr:uid="{00000000-0005-0000-0000-000081150000}"/>
    <cellStyle name="Style 187" xfId="5457" xr:uid="{00000000-0005-0000-0000-000082150000}"/>
    <cellStyle name="Style 188" xfId="5458" xr:uid="{00000000-0005-0000-0000-000083150000}"/>
    <cellStyle name="Style 189" xfId="5459" xr:uid="{00000000-0005-0000-0000-000084150000}"/>
    <cellStyle name="Style 19" xfId="5460" xr:uid="{00000000-0005-0000-0000-000085150000}"/>
    <cellStyle name="Style 190" xfId="5461" xr:uid="{00000000-0005-0000-0000-000086150000}"/>
    <cellStyle name="Style 191" xfId="5462" xr:uid="{00000000-0005-0000-0000-000087150000}"/>
    <cellStyle name="Style 192" xfId="5463" xr:uid="{00000000-0005-0000-0000-000088150000}"/>
    <cellStyle name="Style 193" xfId="5464" xr:uid="{00000000-0005-0000-0000-000089150000}"/>
    <cellStyle name="Style 194" xfId="5465" xr:uid="{00000000-0005-0000-0000-00008A150000}"/>
    <cellStyle name="Style 195" xfId="5466" xr:uid="{00000000-0005-0000-0000-00008B150000}"/>
    <cellStyle name="Style 196" xfId="5467" xr:uid="{00000000-0005-0000-0000-00008C150000}"/>
    <cellStyle name="Style 197" xfId="5468" xr:uid="{00000000-0005-0000-0000-00008D150000}"/>
    <cellStyle name="Style 198" xfId="5469" xr:uid="{00000000-0005-0000-0000-00008E150000}"/>
    <cellStyle name="Style 199" xfId="5470" xr:uid="{00000000-0005-0000-0000-00008F150000}"/>
    <cellStyle name="Style 2" xfId="5471" xr:uid="{00000000-0005-0000-0000-000090150000}"/>
    <cellStyle name="Style 2 2" xfId="5472" xr:uid="{00000000-0005-0000-0000-000091150000}"/>
    <cellStyle name="Style 20" xfId="5473" xr:uid="{00000000-0005-0000-0000-000092150000}"/>
    <cellStyle name="Style 200" xfId="5474" xr:uid="{00000000-0005-0000-0000-000093150000}"/>
    <cellStyle name="Style 201" xfId="5475" xr:uid="{00000000-0005-0000-0000-000094150000}"/>
    <cellStyle name="Style 202" xfId="5476" xr:uid="{00000000-0005-0000-0000-000095150000}"/>
    <cellStyle name="Style 203" xfId="5477" xr:uid="{00000000-0005-0000-0000-000096150000}"/>
    <cellStyle name="Style 204" xfId="5478" xr:uid="{00000000-0005-0000-0000-000097150000}"/>
    <cellStyle name="Style 205" xfId="5479" xr:uid="{00000000-0005-0000-0000-000098150000}"/>
    <cellStyle name="Style 206" xfId="5480" xr:uid="{00000000-0005-0000-0000-000099150000}"/>
    <cellStyle name="Style 207" xfId="5481" xr:uid="{00000000-0005-0000-0000-00009A150000}"/>
    <cellStyle name="Style 208" xfId="5482" xr:uid="{00000000-0005-0000-0000-00009B150000}"/>
    <cellStyle name="Style 209" xfId="5483" xr:uid="{00000000-0005-0000-0000-00009C150000}"/>
    <cellStyle name="Style 21" xfId="5484" xr:uid="{00000000-0005-0000-0000-00009D150000}"/>
    <cellStyle name="Style 21 2" xfId="5485" xr:uid="{00000000-0005-0000-0000-00009E150000}"/>
    <cellStyle name="Style 21 2 2" xfId="5486" xr:uid="{00000000-0005-0000-0000-00009F150000}"/>
    <cellStyle name="Style 21 2 3" xfId="5487" xr:uid="{00000000-0005-0000-0000-0000A0150000}"/>
    <cellStyle name="Style 21 3" xfId="5488" xr:uid="{00000000-0005-0000-0000-0000A1150000}"/>
    <cellStyle name="Style 21 4" xfId="5489" xr:uid="{00000000-0005-0000-0000-0000A2150000}"/>
    <cellStyle name="Style 22" xfId="5490" xr:uid="{00000000-0005-0000-0000-0000A3150000}"/>
    <cellStyle name="Style 22 2" xfId="5491" xr:uid="{00000000-0005-0000-0000-0000A4150000}"/>
    <cellStyle name="Style 22 2 2" xfId="5492" xr:uid="{00000000-0005-0000-0000-0000A5150000}"/>
    <cellStyle name="Style 22 2 2 2" xfId="5493" xr:uid="{00000000-0005-0000-0000-0000A6150000}"/>
    <cellStyle name="Style 22 2 2 3" xfId="5494" xr:uid="{00000000-0005-0000-0000-0000A7150000}"/>
    <cellStyle name="Style 22 2 3" xfId="5495" xr:uid="{00000000-0005-0000-0000-0000A8150000}"/>
    <cellStyle name="Style 22 2 4" xfId="5496" xr:uid="{00000000-0005-0000-0000-0000A9150000}"/>
    <cellStyle name="Style 22 3" xfId="5497" xr:uid="{00000000-0005-0000-0000-0000AA150000}"/>
    <cellStyle name="Style 22 3 2" xfId="5498" xr:uid="{00000000-0005-0000-0000-0000AB150000}"/>
    <cellStyle name="Style 22 3 2 2" xfId="5499" xr:uid="{00000000-0005-0000-0000-0000AC150000}"/>
    <cellStyle name="Style 22 3 2 3" xfId="5500" xr:uid="{00000000-0005-0000-0000-0000AD150000}"/>
    <cellStyle name="Style 22 3 3" xfId="5501" xr:uid="{00000000-0005-0000-0000-0000AE150000}"/>
    <cellStyle name="Style 22 3 4" xfId="5502" xr:uid="{00000000-0005-0000-0000-0000AF150000}"/>
    <cellStyle name="Style 22 4" xfId="5503" xr:uid="{00000000-0005-0000-0000-0000B0150000}"/>
    <cellStyle name="Style 22 4 2" xfId="5504" xr:uid="{00000000-0005-0000-0000-0000B1150000}"/>
    <cellStyle name="Style 22 4 3" xfId="5505" xr:uid="{00000000-0005-0000-0000-0000B2150000}"/>
    <cellStyle name="Style 22 5" xfId="5506" xr:uid="{00000000-0005-0000-0000-0000B3150000}"/>
    <cellStyle name="Style 22 6" xfId="5507" xr:uid="{00000000-0005-0000-0000-0000B4150000}"/>
    <cellStyle name="Style 23" xfId="5508" xr:uid="{00000000-0005-0000-0000-0000B5150000}"/>
    <cellStyle name="Style 23 2" xfId="5509" xr:uid="{00000000-0005-0000-0000-0000B6150000}"/>
    <cellStyle name="Style 23 2 2" xfId="5510" xr:uid="{00000000-0005-0000-0000-0000B7150000}"/>
    <cellStyle name="Style 23 2 2 2" xfId="5511" xr:uid="{00000000-0005-0000-0000-0000B8150000}"/>
    <cellStyle name="Style 23 2 2 3" xfId="5512" xr:uid="{00000000-0005-0000-0000-0000B9150000}"/>
    <cellStyle name="Style 23 2 3" xfId="5513" xr:uid="{00000000-0005-0000-0000-0000BA150000}"/>
    <cellStyle name="Style 23 2 4" xfId="5514" xr:uid="{00000000-0005-0000-0000-0000BB150000}"/>
    <cellStyle name="Style 23 3" xfId="5515" xr:uid="{00000000-0005-0000-0000-0000BC150000}"/>
    <cellStyle name="Style 23 3 2" xfId="5516" xr:uid="{00000000-0005-0000-0000-0000BD150000}"/>
    <cellStyle name="Style 23 3 3" xfId="5517" xr:uid="{00000000-0005-0000-0000-0000BE150000}"/>
    <cellStyle name="Style 23 4" xfId="5518" xr:uid="{00000000-0005-0000-0000-0000BF150000}"/>
    <cellStyle name="Style 23 5" xfId="5519" xr:uid="{00000000-0005-0000-0000-0000C0150000}"/>
    <cellStyle name="Style 24" xfId="5520" xr:uid="{00000000-0005-0000-0000-0000C1150000}"/>
    <cellStyle name="Style 24 2" xfId="5521" xr:uid="{00000000-0005-0000-0000-0000C2150000}"/>
    <cellStyle name="Style 24 2 2" xfId="5522" xr:uid="{00000000-0005-0000-0000-0000C3150000}"/>
    <cellStyle name="Style 24 2 3" xfId="5523" xr:uid="{00000000-0005-0000-0000-0000C4150000}"/>
    <cellStyle name="Style 24 3" xfId="5524" xr:uid="{00000000-0005-0000-0000-0000C5150000}"/>
    <cellStyle name="Style 24 4" xfId="5525" xr:uid="{00000000-0005-0000-0000-0000C6150000}"/>
    <cellStyle name="Style 24 5" xfId="5526" xr:uid="{00000000-0005-0000-0000-0000C7150000}"/>
    <cellStyle name="Style 25" xfId="5527" xr:uid="{00000000-0005-0000-0000-0000C8150000}"/>
    <cellStyle name="Style 25 2" xfId="5528" xr:uid="{00000000-0005-0000-0000-0000C9150000}"/>
    <cellStyle name="Style 25 2 2" xfId="5529" xr:uid="{00000000-0005-0000-0000-0000CA150000}"/>
    <cellStyle name="Style 25 2 2 2" xfId="5530" xr:uid="{00000000-0005-0000-0000-0000CB150000}"/>
    <cellStyle name="Style 25 2 2 3" xfId="5531" xr:uid="{00000000-0005-0000-0000-0000CC150000}"/>
    <cellStyle name="Style 25 2 3" xfId="5532" xr:uid="{00000000-0005-0000-0000-0000CD150000}"/>
    <cellStyle name="Style 25 2 4" xfId="5533" xr:uid="{00000000-0005-0000-0000-0000CE150000}"/>
    <cellStyle name="Style 25 3" xfId="5534" xr:uid="{00000000-0005-0000-0000-0000CF150000}"/>
    <cellStyle name="Style 25 3 2" xfId="5535" xr:uid="{00000000-0005-0000-0000-0000D0150000}"/>
    <cellStyle name="Style 25 3 3" xfId="5536" xr:uid="{00000000-0005-0000-0000-0000D1150000}"/>
    <cellStyle name="Style 25 4" xfId="5537" xr:uid="{00000000-0005-0000-0000-0000D2150000}"/>
    <cellStyle name="Style 25 5" xfId="5538" xr:uid="{00000000-0005-0000-0000-0000D3150000}"/>
    <cellStyle name="Style 26" xfId="5539" xr:uid="{00000000-0005-0000-0000-0000D4150000}"/>
    <cellStyle name="Style 26 2" xfId="5540" xr:uid="{00000000-0005-0000-0000-0000D5150000}"/>
    <cellStyle name="Style 26 2 2" xfId="5541" xr:uid="{00000000-0005-0000-0000-0000D6150000}"/>
    <cellStyle name="Style 26 2 3" xfId="5542" xr:uid="{00000000-0005-0000-0000-0000D7150000}"/>
    <cellStyle name="Style 26 3" xfId="5543" xr:uid="{00000000-0005-0000-0000-0000D8150000}"/>
    <cellStyle name="Style 26 4" xfId="5544" xr:uid="{00000000-0005-0000-0000-0000D9150000}"/>
    <cellStyle name="Style 26 5" xfId="5545" xr:uid="{00000000-0005-0000-0000-0000DA150000}"/>
    <cellStyle name="Style 27" xfId="5546" xr:uid="{00000000-0005-0000-0000-0000DB150000}"/>
    <cellStyle name="Style 28" xfId="5547" xr:uid="{00000000-0005-0000-0000-0000DC150000}"/>
    <cellStyle name="Style 29" xfId="5548" xr:uid="{00000000-0005-0000-0000-0000DD150000}"/>
    <cellStyle name="Style 3" xfId="5549" xr:uid="{00000000-0005-0000-0000-0000DE150000}"/>
    <cellStyle name="Style 30" xfId="5550" xr:uid="{00000000-0005-0000-0000-0000DF150000}"/>
    <cellStyle name="Style 31" xfId="5551" xr:uid="{00000000-0005-0000-0000-0000E0150000}"/>
    <cellStyle name="Style 32" xfId="5552" xr:uid="{00000000-0005-0000-0000-0000E1150000}"/>
    <cellStyle name="Style 33" xfId="5553" xr:uid="{00000000-0005-0000-0000-0000E2150000}"/>
    <cellStyle name="Style 34" xfId="5554" xr:uid="{00000000-0005-0000-0000-0000E3150000}"/>
    <cellStyle name="Style 35" xfId="5555" xr:uid="{00000000-0005-0000-0000-0000E4150000}"/>
    <cellStyle name="Style 36" xfId="5556" xr:uid="{00000000-0005-0000-0000-0000E5150000}"/>
    <cellStyle name="Style 37" xfId="5557" xr:uid="{00000000-0005-0000-0000-0000E6150000}"/>
    <cellStyle name="Style 38" xfId="5558" xr:uid="{00000000-0005-0000-0000-0000E7150000}"/>
    <cellStyle name="Style 39" xfId="5559" xr:uid="{00000000-0005-0000-0000-0000E8150000}"/>
    <cellStyle name="Style 4" xfId="5560" xr:uid="{00000000-0005-0000-0000-0000E9150000}"/>
    <cellStyle name="Style 40" xfId="5561" xr:uid="{00000000-0005-0000-0000-0000EA150000}"/>
    <cellStyle name="Style 41" xfId="5562" xr:uid="{00000000-0005-0000-0000-0000EB150000}"/>
    <cellStyle name="Style 42" xfId="5563" xr:uid="{00000000-0005-0000-0000-0000EC150000}"/>
    <cellStyle name="Style 43" xfId="5564" xr:uid="{00000000-0005-0000-0000-0000ED150000}"/>
    <cellStyle name="Style 44" xfId="5565" xr:uid="{00000000-0005-0000-0000-0000EE150000}"/>
    <cellStyle name="Style 45" xfId="5566" xr:uid="{00000000-0005-0000-0000-0000EF150000}"/>
    <cellStyle name="Style 46" xfId="5567" xr:uid="{00000000-0005-0000-0000-0000F0150000}"/>
    <cellStyle name="Style 47" xfId="5568" xr:uid="{00000000-0005-0000-0000-0000F1150000}"/>
    <cellStyle name="Style 48" xfId="5569" xr:uid="{00000000-0005-0000-0000-0000F2150000}"/>
    <cellStyle name="Style 49" xfId="5570" xr:uid="{00000000-0005-0000-0000-0000F3150000}"/>
    <cellStyle name="Style 5" xfId="5571" xr:uid="{00000000-0005-0000-0000-0000F4150000}"/>
    <cellStyle name="Style 5 2" xfId="5572" xr:uid="{00000000-0005-0000-0000-0000F5150000}"/>
    <cellStyle name="Style 50" xfId="5573" xr:uid="{00000000-0005-0000-0000-0000F6150000}"/>
    <cellStyle name="Style 51" xfId="5574" xr:uid="{00000000-0005-0000-0000-0000F7150000}"/>
    <cellStyle name="Style 52" xfId="5575" xr:uid="{00000000-0005-0000-0000-0000F8150000}"/>
    <cellStyle name="Style 53" xfId="5576" xr:uid="{00000000-0005-0000-0000-0000F9150000}"/>
    <cellStyle name="Style 54" xfId="5577" xr:uid="{00000000-0005-0000-0000-0000FA150000}"/>
    <cellStyle name="Style 55" xfId="5578" xr:uid="{00000000-0005-0000-0000-0000FB150000}"/>
    <cellStyle name="Style 56" xfId="5579" xr:uid="{00000000-0005-0000-0000-0000FC150000}"/>
    <cellStyle name="Style 57" xfId="5580" xr:uid="{00000000-0005-0000-0000-0000FD150000}"/>
    <cellStyle name="Style 58" xfId="5581" xr:uid="{00000000-0005-0000-0000-0000FE150000}"/>
    <cellStyle name="Style 59" xfId="5582" xr:uid="{00000000-0005-0000-0000-0000FF150000}"/>
    <cellStyle name="Style 6" xfId="5583" xr:uid="{00000000-0005-0000-0000-000000160000}"/>
    <cellStyle name="Style 60" xfId="5584" xr:uid="{00000000-0005-0000-0000-000001160000}"/>
    <cellStyle name="Style 61" xfId="5585" xr:uid="{00000000-0005-0000-0000-000002160000}"/>
    <cellStyle name="Style 62" xfId="5586" xr:uid="{00000000-0005-0000-0000-000003160000}"/>
    <cellStyle name="Style 63" xfId="5587" xr:uid="{00000000-0005-0000-0000-000004160000}"/>
    <cellStyle name="Style 64" xfId="5588" xr:uid="{00000000-0005-0000-0000-000005160000}"/>
    <cellStyle name="Style 65" xfId="5589" xr:uid="{00000000-0005-0000-0000-000006160000}"/>
    <cellStyle name="Style 66" xfId="5590" xr:uid="{00000000-0005-0000-0000-000007160000}"/>
    <cellStyle name="Style 67" xfId="5591" xr:uid="{00000000-0005-0000-0000-000008160000}"/>
    <cellStyle name="Style 68" xfId="5592" xr:uid="{00000000-0005-0000-0000-000009160000}"/>
    <cellStyle name="Style 69" xfId="5593" xr:uid="{00000000-0005-0000-0000-00000A160000}"/>
    <cellStyle name="Style 7" xfId="5594" xr:uid="{00000000-0005-0000-0000-00000B160000}"/>
    <cellStyle name="Style 70" xfId="5595" xr:uid="{00000000-0005-0000-0000-00000C160000}"/>
    <cellStyle name="Style 71" xfId="5596" xr:uid="{00000000-0005-0000-0000-00000D160000}"/>
    <cellStyle name="Style 72" xfId="5597" xr:uid="{00000000-0005-0000-0000-00000E160000}"/>
    <cellStyle name="Style 73" xfId="5598" xr:uid="{00000000-0005-0000-0000-00000F160000}"/>
    <cellStyle name="Style 74" xfId="5599" xr:uid="{00000000-0005-0000-0000-000010160000}"/>
    <cellStyle name="Style 75" xfId="5600" xr:uid="{00000000-0005-0000-0000-000011160000}"/>
    <cellStyle name="Style 76" xfId="5601" xr:uid="{00000000-0005-0000-0000-000012160000}"/>
    <cellStyle name="Style 77" xfId="5602" xr:uid="{00000000-0005-0000-0000-000013160000}"/>
    <cellStyle name="Style 78" xfId="5603" xr:uid="{00000000-0005-0000-0000-000014160000}"/>
    <cellStyle name="Style 79" xfId="5604" xr:uid="{00000000-0005-0000-0000-000015160000}"/>
    <cellStyle name="Style 8" xfId="5605" xr:uid="{00000000-0005-0000-0000-000016160000}"/>
    <cellStyle name="Style 80" xfId="5606" xr:uid="{00000000-0005-0000-0000-000017160000}"/>
    <cellStyle name="Style 81" xfId="5607" xr:uid="{00000000-0005-0000-0000-000018160000}"/>
    <cellStyle name="Style 82" xfId="5608" xr:uid="{00000000-0005-0000-0000-000019160000}"/>
    <cellStyle name="Style 83" xfId="5609" xr:uid="{00000000-0005-0000-0000-00001A160000}"/>
    <cellStyle name="Style 84" xfId="5610" xr:uid="{00000000-0005-0000-0000-00001B160000}"/>
    <cellStyle name="Style 85" xfId="5611" xr:uid="{00000000-0005-0000-0000-00001C160000}"/>
    <cellStyle name="Style 86" xfId="5612" xr:uid="{00000000-0005-0000-0000-00001D160000}"/>
    <cellStyle name="Style 87" xfId="5613" xr:uid="{00000000-0005-0000-0000-00001E160000}"/>
    <cellStyle name="Style 88" xfId="5614" xr:uid="{00000000-0005-0000-0000-00001F160000}"/>
    <cellStyle name="Style 89" xfId="5615" xr:uid="{00000000-0005-0000-0000-000020160000}"/>
    <cellStyle name="Style 9" xfId="5616" xr:uid="{00000000-0005-0000-0000-000021160000}"/>
    <cellStyle name="Style 90" xfId="5617" xr:uid="{00000000-0005-0000-0000-000022160000}"/>
    <cellStyle name="Style 91" xfId="5618" xr:uid="{00000000-0005-0000-0000-000023160000}"/>
    <cellStyle name="Style 92" xfId="5619" xr:uid="{00000000-0005-0000-0000-000024160000}"/>
    <cellStyle name="Style 93" xfId="5620" xr:uid="{00000000-0005-0000-0000-000025160000}"/>
    <cellStyle name="Style 94" xfId="5621" xr:uid="{00000000-0005-0000-0000-000026160000}"/>
    <cellStyle name="Style 95" xfId="5622" xr:uid="{00000000-0005-0000-0000-000027160000}"/>
    <cellStyle name="Style 96" xfId="5623" xr:uid="{00000000-0005-0000-0000-000028160000}"/>
    <cellStyle name="Style 97" xfId="5624" xr:uid="{00000000-0005-0000-0000-000029160000}"/>
    <cellStyle name="Style 98" xfId="5625" xr:uid="{00000000-0005-0000-0000-00002A160000}"/>
    <cellStyle name="Style 99" xfId="5626" xr:uid="{00000000-0005-0000-0000-00002B160000}"/>
    <cellStyle name="STYLE1" xfId="5627" xr:uid="{00000000-0005-0000-0000-00002C160000}"/>
    <cellStyle name="STYLE2" xfId="5628" xr:uid="{00000000-0005-0000-0000-00002D160000}"/>
    <cellStyle name="STYLE3" xfId="5629" xr:uid="{00000000-0005-0000-0000-00002E160000}"/>
    <cellStyle name="Subhead" xfId="5630" xr:uid="{00000000-0005-0000-0000-00002F160000}"/>
    <cellStyle name="Subtotal_left" xfId="5631" xr:uid="{00000000-0005-0000-0000-000030160000}"/>
    <cellStyle name="SwitchCell" xfId="5632" xr:uid="{00000000-0005-0000-0000-000031160000}"/>
    <cellStyle name="t" xfId="5633" xr:uid="{00000000-0005-0000-0000-000032160000}"/>
    <cellStyle name="Table Col Head" xfId="5634" xr:uid="{00000000-0005-0000-0000-000033160000}"/>
    <cellStyle name="Table Head" xfId="5635" xr:uid="{00000000-0005-0000-0000-000034160000}"/>
    <cellStyle name="Table Head Aligned" xfId="5636" xr:uid="{00000000-0005-0000-0000-000035160000}"/>
    <cellStyle name="Table Head Blue" xfId="5637" xr:uid="{00000000-0005-0000-0000-000036160000}"/>
    <cellStyle name="Table Head Green" xfId="5638" xr:uid="{00000000-0005-0000-0000-000037160000}"/>
    <cellStyle name="Table Head_Val_Sum_Graph" xfId="5639" xr:uid="{00000000-0005-0000-0000-000038160000}"/>
    <cellStyle name="Table Sub Head" xfId="5640" xr:uid="{00000000-0005-0000-0000-000039160000}"/>
    <cellStyle name="Table Text" xfId="5641" xr:uid="{00000000-0005-0000-0000-00003A160000}"/>
    <cellStyle name="Table Title" xfId="5642" xr:uid="{00000000-0005-0000-0000-00003B160000}"/>
    <cellStyle name="Table Units" xfId="5643" xr:uid="{00000000-0005-0000-0000-00003C160000}"/>
    <cellStyle name="Table_Header" xfId="5644" xr:uid="{00000000-0005-0000-0000-00003D160000}"/>
    <cellStyle name="TableBorder" xfId="5645" xr:uid="{00000000-0005-0000-0000-00003E160000}"/>
    <cellStyle name="TableColumnHeader" xfId="5646" xr:uid="{00000000-0005-0000-0000-00003F160000}"/>
    <cellStyle name="TableColumnHeader 2" xfId="5647" xr:uid="{00000000-0005-0000-0000-000040160000}"/>
    <cellStyle name="TableHeading" xfId="5648" xr:uid="{00000000-0005-0000-0000-000041160000}"/>
    <cellStyle name="TableHighlight" xfId="5649" xr:uid="{00000000-0005-0000-0000-000042160000}"/>
    <cellStyle name="TableNote" xfId="5650" xr:uid="{00000000-0005-0000-0000-000043160000}"/>
    <cellStyle name="test a style" xfId="5651" xr:uid="{00000000-0005-0000-0000-000044160000}"/>
    <cellStyle name="Text 1" xfId="5652" xr:uid="{00000000-0005-0000-0000-000045160000}"/>
    <cellStyle name="Text Head 1" xfId="5653" xr:uid="{00000000-0005-0000-0000-000046160000}"/>
    <cellStyle name="Text Indent A" xfId="5654" xr:uid="{00000000-0005-0000-0000-000047160000}"/>
    <cellStyle name="Text Indent B" xfId="5655" xr:uid="{00000000-0005-0000-0000-000048160000}"/>
    <cellStyle name="Text Indent C" xfId="5656" xr:uid="{00000000-0005-0000-0000-000049160000}"/>
    <cellStyle name="Text Wrap" xfId="5657" xr:uid="{00000000-0005-0000-0000-00004A160000}"/>
    <cellStyle name="Time" xfId="5658" xr:uid="{00000000-0005-0000-0000-00004B160000}"/>
    <cellStyle name="Times 10" xfId="5659" xr:uid="{00000000-0005-0000-0000-00004C160000}"/>
    <cellStyle name="Times 12" xfId="5660" xr:uid="{00000000-0005-0000-0000-00004D160000}"/>
    <cellStyle name="Times New Roman" xfId="5661" xr:uid="{00000000-0005-0000-0000-00004E160000}"/>
    <cellStyle name="Title 2" xfId="47" xr:uid="{00000000-0005-0000-0000-00004F160000}"/>
    <cellStyle name="Title 2 2" xfId="5663" xr:uid="{00000000-0005-0000-0000-000050160000}"/>
    <cellStyle name="Title 2 3" xfId="5662" xr:uid="{00000000-0005-0000-0000-000051160000}"/>
    <cellStyle name="Title 3" xfId="43" xr:uid="{00000000-0005-0000-0000-000052160000}"/>
    <cellStyle name="Title 3 2" xfId="5664" xr:uid="{00000000-0005-0000-0000-000053160000}"/>
    <cellStyle name="title1" xfId="5665" xr:uid="{00000000-0005-0000-0000-000054160000}"/>
    <cellStyle name="title2" xfId="5666" xr:uid="{00000000-0005-0000-0000-000055160000}"/>
    <cellStyle name="Title-2" xfId="5667" xr:uid="{00000000-0005-0000-0000-000056160000}"/>
    <cellStyle name="Titles" xfId="5668" xr:uid="{00000000-0005-0000-0000-000057160000}"/>
    <cellStyle name="titre_col" xfId="5669" xr:uid="{00000000-0005-0000-0000-000058160000}"/>
    <cellStyle name="TOC" xfId="5670" xr:uid="{00000000-0005-0000-0000-000059160000}"/>
    <cellStyle name="Total 2" xfId="64" xr:uid="{00000000-0005-0000-0000-00005A160000}"/>
    <cellStyle name="Total 2 10" xfId="5672" xr:uid="{00000000-0005-0000-0000-00005B160000}"/>
    <cellStyle name="Total 2 11" xfId="5673" xr:uid="{00000000-0005-0000-0000-00005C160000}"/>
    <cellStyle name="Total 2 12" xfId="5674" xr:uid="{00000000-0005-0000-0000-00005D160000}"/>
    <cellStyle name="Total 2 13" xfId="5671" xr:uid="{00000000-0005-0000-0000-00005E160000}"/>
    <cellStyle name="Total 2 2" xfId="5675" xr:uid="{00000000-0005-0000-0000-00005F160000}"/>
    <cellStyle name="Total 2 2 2" xfId="5676" xr:uid="{00000000-0005-0000-0000-000060160000}"/>
    <cellStyle name="Total 2 2 3" xfId="5677" xr:uid="{00000000-0005-0000-0000-000061160000}"/>
    <cellStyle name="Total 2 2 3 2" xfId="5678" xr:uid="{00000000-0005-0000-0000-000062160000}"/>
    <cellStyle name="Total 2 2 4" xfId="5679" xr:uid="{00000000-0005-0000-0000-000063160000}"/>
    <cellStyle name="Total 2 3" xfId="5680" xr:uid="{00000000-0005-0000-0000-000064160000}"/>
    <cellStyle name="Total 2 3 2" xfId="5681" xr:uid="{00000000-0005-0000-0000-000065160000}"/>
    <cellStyle name="Total 2 3 3" xfId="5682" xr:uid="{00000000-0005-0000-0000-000066160000}"/>
    <cellStyle name="Total 2 3 3 2" xfId="5683" xr:uid="{00000000-0005-0000-0000-000067160000}"/>
    <cellStyle name="Total 2 3 4" xfId="5684" xr:uid="{00000000-0005-0000-0000-000068160000}"/>
    <cellStyle name="Total 2 4" xfId="5685" xr:uid="{00000000-0005-0000-0000-000069160000}"/>
    <cellStyle name="Total 2 5" xfId="5686" xr:uid="{00000000-0005-0000-0000-00006A160000}"/>
    <cellStyle name="Total 2 5 2" xfId="5687" xr:uid="{00000000-0005-0000-0000-00006B160000}"/>
    <cellStyle name="Total 2 6" xfId="5688" xr:uid="{00000000-0005-0000-0000-00006C160000}"/>
    <cellStyle name="Total 2 7" xfId="5689" xr:uid="{00000000-0005-0000-0000-00006D160000}"/>
    <cellStyle name="Total 2 8" xfId="5690" xr:uid="{00000000-0005-0000-0000-00006E160000}"/>
    <cellStyle name="Total 2 9" xfId="5691" xr:uid="{00000000-0005-0000-0000-00006F160000}"/>
    <cellStyle name="Total 3" xfId="44" xr:uid="{00000000-0005-0000-0000-000070160000}"/>
    <cellStyle name="Total 3 2" xfId="5692" xr:uid="{00000000-0005-0000-0000-000071160000}"/>
    <cellStyle name="Total Bold" xfId="5693" xr:uid="{00000000-0005-0000-0000-000072160000}"/>
    <cellStyle name="Total Bold 2" xfId="5694" xr:uid="{00000000-0005-0000-0000-000073160000}"/>
    <cellStyle name="Totals" xfId="5695" xr:uid="{00000000-0005-0000-0000-000074160000}"/>
    <cellStyle name="Totals 2" xfId="5696" xr:uid="{00000000-0005-0000-0000-000075160000}"/>
    <cellStyle name="Underline_Single" xfId="5697" xr:uid="{00000000-0005-0000-0000-000076160000}"/>
    <cellStyle name="UnProtectedCalc" xfId="5698" xr:uid="{00000000-0005-0000-0000-000077160000}"/>
    <cellStyle name="Valuta (0)_Sheet1" xfId="5699" xr:uid="{00000000-0005-0000-0000-000078160000}"/>
    <cellStyle name="Valuta_piv_polio" xfId="5700" xr:uid="{00000000-0005-0000-0000-000079160000}"/>
    <cellStyle name="Währung [0]_A17 - 31.03.1998" xfId="5701" xr:uid="{00000000-0005-0000-0000-00007A160000}"/>
    <cellStyle name="Währung_A17 - 31.03.1998" xfId="5702" xr:uid="{00000000-0005-0000-0000-00007B160000}"/>
    <cellStyle name="Warburg" xfId="5703" xr:uid="{00000000-0005-0000-0000-00007C160000}"/>
    <cellStyle name="Warning Text 2" xfId="61" xr:uid="{00000000-0005-0000-0000-00007D160000}"/>
    <cellStyle name="Warning Text 2 10" xfId="5705" xr:uid="{00000000-0005-0000-0000-00007E160000}"/>
    <cellStyle name="Warning Text 2 11" xfId="5704" xr:uid="{00000000-0005-0000-0000-00007F160000}"/>
    <cellStyle name="Warning Text 2 2" xfId="5706" xr:uid="{00000000-0005-0000-0000-000080160000}"/>
    <cellStyle name="Warning Text 2 3" xfId="5707" xr:uid="{00000000-0005-0000-0000-000081160000}"/>
    <cellStyle name="Warning Text 2 4" xfId="5708" xr:uid="{00000000-0005-0000-0000-000082160000}"/>
    <cellStyle name="Warning Text 2 5" xfId="5709" xr:uid="{00000000-0005-0000-0000-000083160000}"/>
    <cellStyle name="Warning Text 2 6" xfId="5710" xr:uid="{00000000-0005-0000-0000-000084160000}"/>
    <cellStyle name="Warning Text 2 7" xfId="5711" xr:uid="{00000000-0005-0000-0000-000085160000}"/>
    <cellStyle name="Warning Text 2 8" xfId="5712" xr:uid="{00000000-0005-0000-0000-000086160000}"/>
    <cellStyle name="Warning Text 2 9" xfId="5713" xr:uid="{00000000-0005-0000-0000-000087160000}"/>
    <cellStyle name="Warning Text 3" xfId="45" xr:uid="{00000000-0005-0000-0000-000088160000}"/>
    <cellStyle name="wild guess" xfId="5714" xr:uid="{00000000-0005-0000-0000-000089160000}"/>
    <cellStyle name="Wildguess" xfId="5715" xr:uid="{00000000-0005-0000-0000-00008A160000}"/>
    <cellStyle name="Year" xfId="5716" xr:uid="{00000000-0005-0000-0000-00008B160000}"/>
    <cellStyle name="Year Estimate" xfId="5717" xr:uid="{00000000-0005-0000-0000-00008C160000}"/>
    <cellStyle name="Year, Actual" xfId="5718" xr:uid="{00000000-0005-0000-0000-00008D160000}"/>
    <cellStyle name="YearE_ Pies " xfId="5719" xr:uid="{00000000-0005-0000-0000-00008E160000}"/>
    <cellStyle name="YearFormat" xfId="5720" xr:uid="{00000000-0005-0000-0000-00008F160000}"/>
    <cellStyle name="Yen" xfId="5721" xr:uid="{00000000-0005-0000-0000-000090160000}"/>
    <cellStyle name="YesNo" xfId="5722" xr:uid="{00000000-0005-0000-0000-000091160000}"/>
    <cellStyle name="쬞\?1@" xfId="5723" xr:uid="{00000000-0005-0000-0000-000092160000}"/>
    <cellStyle name="常规 2" xfId="5724" xr:uid="{00000000-0005-0000-0000-000093160000}"/>
    <cellStyle name="標準_car_JP" xfId="5725" xr:uid="{00000000-0005-0000-0000-000094160000}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Weather!$EG$122:$EG$253</c:f>
              <c:numCache>
                <c:formatCode>_(* #,##0_);_(* \(#,##0\);_(* "-"??_);_(@_)</c:formatCode>
                <c:ptCount val="132"/>
                <c:pt idx="0">
                  <c:v>12827420.298623217</c:v>
                </c:pt>
                <c:pt idx="1">
                  <c:v>11197440.04167104</c:v>
                </c:pt>
                <c:pt idx="2">
                  <c:v>10111651.608718148</c:v>
                </c:pt>
                <c:pt idx="3">
                  <c:v>8478796.54526967</c:v>
                </c:pt>
                <c:pt idx="4">
                  <c:v>7926945.9205015553</c:v>
                </c:pt>
                <c:pt idx="5">
                  <c:v>8454655.5354389474</c:v>
                </c:pt>
                <c:pt idx="6">
                  <c:v>9826603.0632330216</c:v>
                </c:pt>
                <c:pt idx="7">
                  <c:v>9147834.0091446079</c:v>
                </c:pt>
                <c:pt idx="8">
                  <c:v>7812356.94077376</c:v>
                </c:pt>
                <c:pt idx="9">
                  <c:v>8482688.6504607759</c:v>
                </c:pt>
                <c:pt idx="10">
                  <c:v>9857148.4128671885</c:v>
                </c:pt>
                <c:pt idx="11">
                  <c:v>12044245.788790239</c:v>
                </c:pt>
                <c:pt idx="12">
                  <c:v>13215525.720835192</c:v>
                </c:pt>
                <c:pt idx="13">
                  <c:v>11933004.618414706</c:v>
                </c:pt>
                <c:pt idx="14">
                  <c:v>11808394.102076609</c:v>
                </c:pt>
                <c:pt idx="15">
                  <c:v>9226248.1237747781</c:v>
                </c:pt>
                <c:pt idx="16">
                  <c:v>8145944.877643276</c:v>
                </c:pt>
                <c:pt idx="17">
                  <c:v>8158035.0975392917</c:v>
                </c:pt>
                <c:pt idx="18">
                  <c:v>9381527.0858831536</c:v>
                </c:pt>
                <c:pt idx="19">
                  <c:v>8900086.9413107354</c:v>
                </c:pt>
                <c:pt idx="20">
                  <c:v>7939283.2786467914</c:v>
                </c:pt>
                <c:pt idx="21">
                  <c:v>8433400.4425314926</c:v>
                </c:pt>
                <c:pt idx="22">
                  <c:v>10562999.854916623</c:v>
                </c:pt>
                <c:pt idx="23">
                  <c:v>13687777.934921203</c:v>
                </c:pt>
                <c:pt idx="24">
                  <c:v>14704397.908763388</c:v>
                </c:pt>
                <c:pt idx="25">
                  <c:v>12967153.882261178</c:v>
                </c:pt>
                <c:pt idx="26">
                  <c:v>12728700.391282</c:v>
                </c:pt>
                <c:pt idx="27">
                  <c:v>9846452.6827491652</c:v>
                </c:pt>
                <c:pt idx="28">
                  <c:v>8148601.8313937848</c:v>
                </c:pt>
                <c:pt idx="29">
                  <c:v>7885359.6153971031</c:v>
                </c:pt>
                <c:pt idx="30">
                  <c:v>8590753.1089520808</c:v>
                </c:pt>
                <c:pt idx="31">
                  <c:v>8488281.9783843793</c:v>
                </c:pt>
                <c:pt idx="32">
                  <c:v>7873770.8945107814</c:v>
                </c:pt>
                <c:pt idx="33">
                  <c:v>8547840.0610966906</c:v>
                </c:pt>
                <c:pt idx="34">
                  <c:v>10325715.434604436</c:v>
                </c:pt>
                <c:pt idx="35">
                  <c:v>12627538.647057986</c:v>
                </c:pt>
                <c:pt idx="36">
                  <c:v>14310997.558754904</c:v>
                </c:pt>
                <c:pt idx="37">
                  <c:v>13534834.082463285</c:v>
                </c:pt>
                <c:pt idx="38">
                  <c:v>12423634.157129707</c:v>
                </c:pt>
                <c:pt idx="39">
                  <c:v>9170383.7196450848</c:v>
                </c:pt>
                <c:pt idx="40">
                  <c:v>7979071.440675417</c:v>
                </c:pt>
                <c:pt idx="41">
                  <c:v>7688038.7902676361</c:v>
                </c:pt>
                <c:pt idx="42">
                  <c:v>9081583.0670188833</c:v>
                </c:pt>
                <c:pt idx="43">
                  <c:v>9402564.3072489761</c:v>
                </c:pt>
                <c:pt idx="44">
                  <c:v>8349296.8423407869</c:v>
                </c:pt>
                <c:pt idx="45">
                  <c:v>8336110.0678547379</c:v>
                </c:pt>
                <c:pt idx="46">
                  <c:v>8980827.0355639309</c:v>
                </c:pt>
                <c:pt idx="47">
                  <c:v>11013126.286381325</c:v>
                </c:pt>
                <c:pt idx="48">
                  <c:v>12387821.568398194</c:v>
                </c:pt>
                <c:pt idx="49">
                  <c:v>11677569.979080239</c:v>
                </c:pt>
                <c:pt idx="50">
                  <c:v>11211169.235502606</c:v>
                </c:pt>
                <c:pt idx="51">
                  <c:v>9324741.16342129</c:v>
                </c:pt>
                <c:pt idx="52">
                  <c:v>8202425.032766467</c:v>
                </c:pt>
                <c:pt idx="53">
                  <c:v>8210837.070834836</c:v>
                </c:pt>
                <c:pt idx="54">
                  <c:v>10177405.283162512</c:v>
                </c:pt>
                <c:pt idx="55">
                  <c:v>10526912.745510558</c:v>
                </c:pt>
                <c:pt idx="56">
                  <c:v>8416839.4938610476</c:v>
                </c:pt>
                <c:pt idx="57">
                  <c:v>8058372.0394760324</c:v>
                </c:pt>
                <c:pt idx="58">
                  <c:v>9135930.7174679395</c:v>
                </c:pt>
                <c:pt idx="59">
                  <c:v>12042494.786609141</c:v>
                </c:pt>
                <c:pt idx="60">
                  <c:v>12402016.336484401</c:v>
                </c:pt>
                <c:pt idx="61">
                  <c:v>10732724.525906282</c:v>
                </c:pt>
                <c:pt idx="62">
                  <c:v>11246900.818313407</c:v>
                </c:pt>
                <c:pt idx="63">
                  <c:v>8824164.5158211607</c:v>
                </c:pt>
                <c:pt idx="64">
                  <c:v>8161256.906336261</c:v>
                </c:pt>
                <c:pt idx="65">
                  <c:v>8070742.9147809604</c:v>
                </c:pt>
                <c:pt idx="66">
                  <c:v>9056278.6867618226</c:v>
                </c:pt>
                <c:pt idx="67">
                  <c:v>8724675.0009408221</c:v>
                </c:pt>
                <c:pt idx="68">
                  <c:v>8151924.7321264194</c:v>
                </c:pt>
                <c:pt idx="69">
                  <c:v>8318972.3384735566</c:v>
                </c:pt>
                <c:pt idx="70">
                  <c:v>9874516.6713623516</c:v>
                </c:pt>
                <c:pt idx="71">
                  <c:v>13025738.641533405</c:v>
                </c:pt>
                <c:pt idx="72">
                  <c:v>13883435.471597927</c:v>
                </c:pt>
                <c:pt idx="73">
                  <c:v>11384940.451659728</c:v>
                </c:pt>
                <c:pt idx="74">
                  <c:v>11501016.11392805</c:v>
                </c:pt>
                <c:pt idx="75">
                  <c:v>9828482.6727534514</c:v>
                </c:pt>
                <c:pt idx="76">
                  <c:v>8619745.1538112145</c:v>
                </c:pt>
                <c:pt idx="77">
                  <c:v>8910906.6055843309</c:v>
                </c:pt>
                <c:pt idx="78">
                  <c:v>10787521.686098501</c:v>
                </c:pt>
                <c:pt idx="79">
                  <c:v>10868070.741826534</c:v>
                </c:pt>
                <c:pt idx="80">
                  <c:v>8995048.0537879672</c:v>
                </c:pt>
                <c:pt idx="81">
                  <c:v>9113753.8751770835</c:v>
                </c:pt>
                <c:pt idx="82">
                  <c:v>10631086.823455051</c:v>
                </c:pt>
                <c:pt idx="83">
                  <c:v>12518380.889968332</c:v>
                </c:pt>
                <c:pt idx="84">
                  <c:v>13960982.808591014</c:v>
                </c:pt>
                <c:pt idx="85">
                  <c:v>12392903.762277057</c:v>
                </c:pt>
                <c:pt idx="86">
                  <c:v>12063604.824753724</c:v>
                </c:pt>
                <c:pt idx="87">
                  <c:v>9719917.2265057545</c:v>
                </c:pt>
                <c:pt idx="88">
                  <c:v>8671238.6385931578</c:v>
                </c:pt>
                <c:pt idx="89">
                  <c:v>8331102.5462989938</c:v>
                </c:pt>
                <c:pt idx="90">
                  <c:v>10609156.907327704</c:v>
                </c:pt>
                <c:pt idx="91">
                  <c:v>9801261.3353332076</c:v>
                </c:pt>
                <c:pt idx="92">
                  <c:v>8061127.0845380994</c:v>
                </c:pt>
                <c:pt idx="93">
                  <c:v>8747393.621830821</c:v>
                </c:pt>
                <c:pt idx="94">
                  <c:v>10760571.810268486</c:v>
                </c:pt>
                <c:pt idx="95">
                  <c:v>12817933.095966045</c:v>
                </c:pt>
                <c:pt idx="96">
                  <c:v>12866456.17026085</c:v>
                </c:pt>
                <c:pt idx="97">
                  <c:v>12122959.291194474</c:v>
                </c:pt>
                <c:pt idx="98">
                  <c:v>11708936.147119425</c:v>
                </c:pt>
                <c:pt idx="99">
                  <c:v>10594411.679266052</c:v>
                </c:pt>
                <c:pt idx="100">
                  <c:v>10075897.739323296</c:v>
                </c:pt>
                <c:pt idx="101">
                  <c:v>9987467.2126085386</c:v>
                </c:pt>
                <c:pt idx="102">
                  <c:v>13156024.823692113</c:v>
                </c:pt>
                <c:pt idx="103">
                  <c:v>11624511.125675922</c:v>
                </c:pt>
                <c:pt idx="104">
                  <c:v>8863050.2273658421</c:v>
                </c:pt>
                <c:pt idx="105">
                  <c:v>9752297.8944030479</c:v>
                </c:pt>
                <c:pt idx="106">
                  <c:v>10443762.540943094</c:v>
                </c:pt>
                <c:pt idx="107">
                  <c:v>13579930.831677185</c:v>
                </c:pt>
                <c:pt idx="108">
                  <c:v>14015137.930928187</c:v>
                </c:pt>
                <c:pt idx="109">
                  <c:v>13340787.779683679</c:v>
                </c:pt>
                <c:pt idx="110">
                  <c:v>12296411.319618419</c:v>
                </c:pt>
                <c:pt idx="111">
                  <c:v>10170203.826944141</c:v>
                </c:pt>
                <c:pt idx="112">
                  <c:v>9703321.1027398072</c:v>
                </c:pt>
                <c:pt idx="113">
                  <c:v>10757791.641526507</c:v>
                </c:pt>
                <c:pt idx="114">
                  <c:v>11134010.184669029</c:v>
                </c:pt>
                <c:pt idx="115">
                  <c:v>12880559.88235075</c:v>
                </c:pt>
                <c:pt idx="116">
                  <c:v>9119363.7730794698</c:v>
                </c:pt>
                <c:pt idx="117">
                  <c:v>9406750.7694920097</c:v>
                </c:pt>
                <c:pt idx="118">
                  <c:v>10917126.859799722</c:v>
                </c:pt>
                <c:pt idx="119">
                  <c:v>13249874.344815632</c:v>
                </c:pt>
                <c:pt idx="120">
                  <c:v>15971023.742888795</c:v>
                </c:pt>
                <c:pt idx="121">
                  <c:v>13531218.453115635</c:v>
                </c:pt>
                <c:pt idx="122">
                  <c:v>13009732.056150042</c:v>
                </c:pt>
                <c:pt idx="123">
                  <c:v>10581904.83307535</c:v>
                </c:pt>
                <c:pt idx="124">
                  <c:v>9694580.7971229069</c:v>
                </c:pt>
                <c:pt idx="125">
                  <c:v>9809452.2010768466</c:v>
                </c:pt>
                <c:pt idx="126">
                  <c:v>11378786.989411291</c:v>
                </c:pt>
                <c:pt idx="127">
                  <c:v>11801112.162802909</c:v>
                </c:pt>
                <c:pt idx="128">
                  <c:v>9529641.5840808935</c:v>
                </c:pt>
                <c:pt idx="129">
                  <c:v>9475179.0803979356</c:v>
                </c:pt>
                <c:pt idx="130">
                  <c:v>10521075.68956654</c:v>
                </c:pt>
                <c:pt idx="131">
                  <c:v>13447826.60696169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E-4F29-AC10-9AAC7DC9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'GSgt50 avg'!$D$1</c:f>
              <c:strCache>
                <c:ptCount val="1"/>
                <c:pt idx="0">
                  <c:v>GSgt50kWh_NoCDM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avg'!$A:$A</c15:sqref>
                  </c15:fullRef>
                </c:ext>
              </c:extLst>
              <c:f>'GSgt50 avg'!$A$2:$A$1048576</c:f>
              <c:strCache>
                <c:ptCount val="120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avg'!$D$2:$D$117</c15:sqref>
                  </c15:fullRef>
                </c:ext>
              </c:extLst>
              <c:f>'GSgt50 avg'!$D$3:$D$117</c:f>
              <c:numCache>
                <c:formatCode>_(* #,##0_);_(* \(#,##0\);_(* "-"??_);_(@_)</c:formatCode>
                <c:ptCount val="115"/>
                <c:pt idx="0">
                  <c:v>12549495.03305329</c:v>
                </c:pt>
                <c:pt idx="1">
                  <c:v>12553135.643534489</c:v>
                </c:pt>
                <c:pt idx="2">
                  <c:v>11619067.604390627</c:v>
                </c:pt>
                <c:pt idx="3">
                  <c:v>12288524.703281093</c:v>
                </c:pt>
                <c:pt idx="4">
                  <c:v>12347535.242569415</c:v>
                </c:pt>
                <c:pt idx="5">
                  <c:v>11338223.008228127</c:v>
                </c:pt>
                <c:pt idx="6">
                  <c:v>10258982.614362882</c:v>
                </c:pt>
                <c:pt idx="7">
                  <c:v>9533281.1343470141</c:v>
                </c:pt>
                <c:pt idx="8">
                  <c:v>10106751.698481917</c:v>
                </c:pt>
                <c:pt idx="9">
                  <c:v>9917339.5889235586</c:v>
                </c:pt>
                <c:pt idx="10">
                  <c:v>9958867.7395599764</c:v>
                </c:pt>
                <c:pt idx="11">
                  <c:v>10692657.034107799</c:v>
                </c:pt>
                <c:pt idx="12">
                  <c:v>10166752.947911724</c:v>
                </c:pt>
                <c:pt idx="13">
                  <c:v>10789213.093708768</c:v>
                </c:pt>
                <c:pt idx="14">
                  <c:v>9903437.9647538438</c:v>
                </c:pt>
                <c:pt idx="15">
                  <c:v>9646901.7420816738</c:v>
                </c:pt>
                <c:pt idx="16">
                  <c:v>9701178.3267219234</c:v>
                </c:pt>
                <c:pt idx="17">
                  <c:v>9800609.7680537496</c:v>
                </c:pt>
                <c:pt idx="18">
                  <c:v>9744716.6250400878</c:v>
                </c:pt>
                <c:pt idx="19">
                  <c:v>9457538.2541290503</c:v>
                </c:pt>
                <c:pt idx="20">
                  <c:v>9497829.763316147</c:v>
                </c:pt>
                <c:pt idx="21">
                  <c:v>9966500.9934218135</c:v>
                </c:pt>
                <c:pt idx="22">
                  <c:v>9693221.2935160697</c:v>
                </c:pt>
                <c:pt idx="23">
                  <c:v>10829684.906666959</c:v>
                </c:pt>
                <c:pt idx="24">
                  <c:v>9803563.8315219805</c:v>
                </c:pt>
                <c:pt idx="25">
                  <c:v>10617032.797877969</c:v>
                </c:pt>
                <c:pt idx="26">
                  <c:v>9754865.5506930631</c:v>
                </c:pt>
                <c:pt idx="27">
                  <c:v>9689042.1030413341</c:v>
                </c:pt>
                <c:pt idx="28">
                  <c:v>9790616.2826926522</c:v>
                </c:pt>
                <c:pt idx="29">
                  <c:v>9552500.4181358665</c:v>
                </c:pt>
                <c:pt idx="30">
                  <c:v>9591226.5870101005</c:v>
                </c:pt>
                <c:pt idx="31">
                  <c:v>9667433.871043684</c:v>
                </c:pt>
                <c:pt idx="32">
                  <c:v>10055225.090383133</c:v>
                </c:pt>
                <c:pt idx="33">
                  <c:v>10132226.276524026</c:v>
                </c:pt>
                <c:pt idx="34">
                  <c:v>10783625.008786412</c:v>
                </c:pt>
                <c:pt idx="35">
                  <c:v>11370092.636571625</c:v>
                </c:pt>
                <c:pt idx="36">
                  <c:v>10850281.984755067</c:v>
                </c:pt>
                <c:pt idx="37">
                  <c:v>11491955.372585705</c:v>
                </c:pt>
                <c:pt idx="38">
                  <c:v>10292324.925510194</c:v>
                </c:pt>
                <c:pt idx="39">
                  <c:v>10383319.270265797</c:v>
                </c:pt>
                <c:pt idx="40">
                  <c:v>10281781.957636029</c:v>
                </c:pt>
                <c:pt idx="41">
                  <c:v>10517589.231742615</c:v>
                </c:pt>
                <c:pt idx="42">
                  <c:v>10446595.793682598</c:v>
                </c:pt>
                <c:pt idx="43">
                  <c:v>10746820.170378376</c:v>
                </c:pt>
                <c:pt idx="44">
                  <c:v>10680720.742169244</c:v>
                </c:pt>
                <c:pt idx="45">
                  <c:v>10331734.796576479</c:v>
                </c:pt>
                <c:pt idx="46">
                  <c:v>10384820.161549082</c:v>
                </c:pt>
                <c:pt idx="47">
                  <c:v>11522349.908221055</c:v>
                </c:pt>
                <c:pt idx="48">
                  <c:v>11362355.364163456</c:v>
                </c:pt>
                <c:pt idx="49">
                  <c:v>11443549.347929325</c:v>
                </c:pt>
                <c:pt idx="50">
                  <c:v>10326762.677839415</c:v>
                </c:pt>
                <c:pt idx="51">
                  <c:v>10989936.556001863</c:v>
                </c:pt>
                <c:pt idx="52">
                  <c:v>10938490.763634181</c:v>
                </c:pt>
                <c:pt idx="53">
                  <c:v>11041565.465770569</c:v>
                </c:pt>
                <c:pt idx="54">
                  <c:v>11481801.456296286</c:v>
                </c:pt>
                <c:pt idx="55">
                  <c:v>10829491.170907196</c:v>
                </c:pt>
                <c:pt idx="56">
                  <c:v>11116512.222493669</c:v>
                </c:pt>
                <c:pt idx="57">
                  <c:v>10974336.167164927</c:v>
                </c:pt>
                <c:pt idx="58">
                  <c:v>10477480.747742252</c:v>
                </c:pt>
                <c:pt idx="59">
                  <c:v>11624581.712659625</c:v>
                </c:pt>
                <c:pt idx="60">
                  <c:v>10638201.885609536</c:v>
                </c:pt>
                <c:pt idx="61">
                  <c:v>11697306.266582021</c:v>
                </c:pt>
                <c:pt idx="62">
                  <c:v>9856283.4458161946</c:v>
                </c:pt>
                <c:pt idx="63">
                  <c:v>10617108.286173008</c:v>
                </c:pt>
                <c:pt idx="64">
                  <c:v>10524821.658453234</c:v>
                </c:pt>
                <c:pt idx="65">
                  <c:v>9893170.2734729256</c:v>
                </c:pt>
                <c:pt idx="66">
                  <c:v>10494250.710027773</c:v>
                </c:pt>
                <c:pt idx="67">
                  <c:v>10794718.500559</c:v>
                </c:pt>
                <c:pt idx="68">
                  <c:v>11272386.319090182</c:v>
                </c:pt>
                <c:pt idx="69">
                  <c:v>11216996.214449819</c:v>
                </c:pt>
                <c:pt idx="70">
                  <c:v>11074275.177085051</c:v>
                </c:pt>
                <c:pt idx="71">
                  <c:v>12542863.601587992</c:v>
                </c:pt>
                <c:pt idx="72">
                  <c:v>11050955.098477909</c:v>
                </c:pt>
                <c:pt idx="73">
                  <c:v>11850736.069767384</c:v>
                </c:pt>
                <c:pt idx="74">
                  <c:v>10837691.800263498</c:v>
                </c:pt>
                <c:pt idx="75">
                  <c:v>10950893.372869276</c:v>
                </c:pt>
                <c:pt idx="76">
                  <c:v>11001753.986700915</c:v>
                </c:pt>
                <c:pt idx="77">
                  <c:v>11787918.63296452</c:v>
                </c:pt>
                <c:pt idx="78">
                  <c:v>11534674.649010466</c:v>
                </c:pt>
                <c:pt idx="79">
                  <c:v>11087573.79965483</c:v>
                </c:pt>
                <c:pt idx="80">
                  <c:v>11325573.944869054</c:v>
                </c:pt>
                <c:pt idx="81">
                  <c:v>11461644.885273611</c:v>
                </c:pt>
                <c:pt idx="82">
                  <c:v>11332893.378963728</c:v>
                </c:pt>
                <c:pt idx="83">
                  <c:v>12195954.312040666</c:v>
                </c:pt>
                <c:pt idx="84">
                  <c:v>11087116.796586558</c:v>
                </c:pt>
                <c:pt idx="85">
                  <c:v>11679613.511286888</c:v>
                </c:pt>
                <c:pt idx="86">
                  <c:v>10720964.13390266</c:v>
                </c:pt>
                <c:pt idx="87">
                  <c:v>10786296.238970635</c:v>
                </c:pt>
                <c:pt idx="88">
                  <c:v>10639508.043809848</c:v>
                </c:pt>
                <c:pt idx="89">
                  <c:v>10989939.253596883</c:v>
                </c:pt>
                <c:pt idx="90">
                  <c:v>11287851.541658398</c:v>
                </c:pt>
                <c:pt idx="91">
                  <c:v>10973801.691083513</c:v>
                </c:pt>
                <c:pt idx="92">
                  <c:v>10994810.099256229</c:v>
                </c:pt>
                <c:pt idx="93">
                  <c:v>11425926.788960053</c:v>
                </c:pt>
                <c:pt idx="94">
                  <c:v>10940368.208733564</c:v>
                </c:pt>
                <c:pt idx="95">
                  <c:v>11445865.90152505</c:v>
                </c:pt>
                <c:pt idx="96">
                  <c:v>11045406.32920384</c:v>
                </c:pt>
                <c:pt idx="97">
                  <c:v>10552288.107463375</c:v>
                </c:pt>
                <c:pt idx="98">
                  <c:v>7673641.7246768596</c:v>
                </c:pt>
                <c:pt idx="99">
                  <c:v>8486801.760934066</c:v>
                </c:pt>
                <c:pt idx="100">
                  <c:v>9728759.0373805277</c:v>
                </c:pt>
                <c:pt idx="101">
                  <c:v>11057667.660557464</c:v>
                </c:pt>
                <c:pt idx="102">
                  <c:v>10827539.665122569</c:v>
                </c:pt>
                <c:pt idx="103">
                  <c:v>10281994.178883392</c:v>
                </c:pt>
                <c:pt idx="104">
                  <c:v>10755351.277068432</c:v>
                </c:pt>
                <c:pt idx="105">
                  <c:v>10843983.6726791</c:v>
                </c:pt>
                <c:pt idx="106">
                  <c:v>10858827.53470121</c:v>
                </c:pt>
                <c:pt idx="107">
                  <c:v>11453323.724993775</c:v>
                </c:pt>
                <c:pt idx="108">
                  <c:v>10780310.197336202</c:v>
                </c:pt>
                <c:pt idx="109">
                  <c:v>11309667.661438448</c:v>
                </c:pt>
                <c:pt idx="110">
                  <c:v>10243495.193654044</c:v>
                </c:pt>
                <c:pt idx="111">
                  <c:v>10144678.190297356</c:v>
                </c:pt>
                <c:pt idx="112">
                  <c:v>10688678.802195119</c:v>
                </c:pt>
                <c:pt idx="113">
                  <c:v>10522292.833011899</c:v>
                </c:pt>
                <c:pt idx="114">
                  <c:v>11673056.325333107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1-4DB2-BD4D-196246CB4897}"/>
            </c:ext>
          </c:extLst>
        </c:ser>
        <c:ser>
          <c:idx val="1"/>
          <c:order val="1"/>
          <c:tx>
            <c:strRef>
              <c:f>'GSgt50 avg'!$V$1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avg'!$A:$A</c15:sqref>
                  </c15:fullRef>
                </c:ext>
              </c:extLst>
              <c:f>'GSgt50 avg'!$A$2:$A$1048576</c:f>
              <c:strCache>
                <c:ptCount val="120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avg'!$V$2:$V$117</c15:sqref>
                  </c15:fullRef>
                </c:ext>
              </c:extLst>
              <c:f>'GSgt50 avg'!$V$3:$V$117</c:f>
              <c:numCache>
                <c:formatCode>_(* #,##0_);_(* \(#,##0\);_(* "-"??_);_(@_)</c:formatCode>
                <c:ptCount val="115"/>
                <c:pt idx="0">
                  <c:v>11983514.52975014</c:v>
                </c:pt>
                <c:pt idx="1">
                  <c:v>12391258.572971717</c:v>
                </c:pt>
                <c:pt idx="2">
                  <c:v>12063741.130108841</c:v>
                </c:pt>
                <c:pt idx="3">
                  <c:v>12042006.176039977</c:v>
                </c:pt>
                <c:pt idx="4">
                  <c:v>11789618.936754687</c:v>
                </c:pt>
                <c:pt idx="5">
                  <c:v>12043985.107539413</c:v>
                </c:pt>
                <c:pt idx="6">
                  <c:v>9687320.6308748443</c:v>
                </c:pt>
                <c:pt idx="7">
                  <c:v>9392019.3440816291</c:v>
                </c:pt>
                <c:pt idx="8">
                  <c:v>9565889.2483073901</c:v>
                </c:pt>
                <c:pt idx="9">
                  <c:v>9631372.3547540624</c:v>
                </c:pt>
                <c:pt idx="10">
                  <c:v>9638685.827467557</c:v>
                </c:pt>
                <c:pt idx="11">
                  <c:v>10174514.074794557</c:v>
                </c:pt>
                <c:pt idx="12">
                  <c:v>9422467.7926982529</c:v>
                </c:pt>
                <c:pt idx="13">
                  <c:v>10446014.424005903</c:v>
                </c:pt>
                <c:pt idx="14">
                  <c:v>9806130.5506655425</c:v>
                </c:pt>
                <c:pt idx="15">
                  <c:v>9813869.9776766226</c:v>
                </c:pt>
                <c:pt idx="16">
                  <c:v>9545009.2104920577</c:v>
                </c:pt>
                <c:pt idx="17">
                  <c:v>10005580.238784023</c:v>
                </c:pt>
                <c:pt idx="18">
                  <c:v>8966601.2821537517</c:v>
                </c:pt>
                <c:pt idx="19">
                  <c:v>10091508.534220459</c:v>
                </c:pt>
                <c:pt idx="20">
                  <c:v>11062078.376597518</c:v>
                </c:pt>
                <c:pt idx="21">
                  <c:v>11840615.453993125</c:v>
                </c:pt>
                <c:pt idx="22">
                  <c:v>10103538.775845485</c:v>
                </c:pt>
                <c:pt idx="23">
                  <c:v>10877791.015776915</c:v>
                </c:pt>
                <c:pt idx="24">
                  <c:v>9872351.2246462498</c:v>
                </c:pt>
                <c:pt idx="25">
                  <c:v>10550964.884549497</c:v>
                </c:pt>
                <c:pt idx="26">
                  <c:v>9646085.8962364476</c:v>
                </c:pt>
                <c:pt idx="27">
                  <c:v>9518882.6326945927</c:v>
                </c:pt>
                <c:pt idx="28">
                  <c:v>9341782.5585994646</c:v>
                </c:pt>
                <c:pt idx="29">
                  <c:v>9911481.0674188714</c:v>
                </c:pt>
                <c:pt idx="30">
                  <c:v>9898010.2233807184</c:v>
                </c:pt>
                <c:pt idx="31">
                  <c:v>9631794.3137994073</c:v>
                </c:pt>
                <c:pt idx="32">
                  <c:v>10512759.296614306</c:v>
                </c:pt>
                <c:pt idx="33">
                  <c:v>10546883.554971831</c:v>
                </c:pt>
                <c:pt idx="34">
                  <c:v>10297976.787649702</c:v>
                </c:pt>
                <c:pt idx="35">
                  <c:v>11409911.55885276</c:v>
                </c:pt>
                <c:pt idx="36">
                  <c:v>10731057.595492637</c:v>
                </c:pt>
                <c:pt idx="37">
                  <c:v>10949147.325947976</c:v>
                </c:pt>
                <c:pt idx="38">
                  <c:v>10445021.740449574</c:v>
                </c:pt>
                <c:pt idx="39">
                  <c:v>10562909.70769172</c:v>
                </c:pt>
                <c:pt idx="40">
                  <c:v>9867360.4827937558</c:v>
                </c:pt>
                <c:pt idx="41">
                  <c:v>10339442.021652879</c:v>
                </c:pt>
                <c:pt idx="42">
                  <c:v>10621458.379499106</c:v>
                </c:pt>
                <c:pt idx="43">
                  <c:v>10402888.954147274</c:v>
                </c:pt>
                <c:pt idx="44">
                  <c:v>10705550.205883695</c:v>
                </c:pt>
                <c:pt idx="45">
                  <c:v>10664014.219196251</c:v>
                </c:pt>
                <c:pt idx="46">
                  <c:v>10479743.610933712</c:v>
                </c:pt>
                <c:pt idx="47">
                  <c:v>11524292.598923951</c:v>
                </c:pt>
                <c:pt idx="48">
                  <c:v>12488414.576856978</c:v>
                </c:pt>
                <c:pt idx="49">
                  <c:v>12145203.136932155</c:v>
                </c:pt>
                <c:pt idx="50">
                  <c:v>11228182.516696991</c:v>
                </c:pt>
                <c:pt idx="51">
                  <c:v>11104153.054183688</c:v>
                </c:pt>
                <c:pt idx="52">
                  <c:v>10290749.5976659</c:v>
                </c:pt>
                <c:pt idx="53">
                  <c:v>10987242.932241242</c:v>
                </c:pt>
                <c:pt idx="54">
                  <c:v>11211860.285644932</c:v>
                </c:pt>
                <c:pt idx="55">
                  <c:v>10540588.530133454</c:v>
                </c:pt>
                <c:pt idx="56">
                  <c:v>10951127.388728093</c:v>
                </c:pt>
                <c:pt idx="57">
                  <c:v>10854573.541244771</c:v>
                </c:pt>
                <c:pt idx="58">
                  <c:v>11145362.396269729</c:v>
                </c:pt>
                <c:pt idx="59">
                  <c:v>11496163.065220457</c:v>
                </c:pt>
                <c:pt idx="60">
                  <c:v>10579191.991272107</c:v>
                </c:pt>
                <c:pt idx="61">
                  <c:v>11305919.678168423</c:v>
                </c:pt>
                <c:pt idx="62">
                  <c:v>10657504.673838541</c:v>
                </c:pt>
                <c:pt idx="63">
                  <c:v>10822995.638421807</c:v>
                </c:pt>
                <c:pt idx="64">
                  <c:v>10477255.047013216</c:v>
                </c:pt>
                <c:pt idx="65">
                  <c:v>10924801.87123438</c:v>
                </c:pt>
                <c:pt idx="66">
                  <c:v>11040627.154950289</c:v>
                </c:pt>
                <c:pt idx="67">
                  <c:v>10697824.949400691</c:v>
                </c:pt>
                <c:pt idx="68">
                  <c:v>10978535.450915037</c:v>
                </c:pt>
                <c:pt idx="69">
                  <c:v>11320932.450504089</c:v>
                </c:pt>
                <c:pt idx="70">
                  <c:v>11515905.313348074</c:v>
                </c:pt>
                <c:pt idx="71">
                  <c:v>12231592.164430711</c:v>
                </c:pt>
                <c:pt idx="72">
                  <c:v>11262441.169994514</c:v>
                </c:pt>
                <c:pt idx="73">
                  <c:v>11848512.800109385</c:v>
                </c:pt>
                <c:pt idx="74">
                  <c:v>12091937.118666541</c:v>
                </c:pt>
                <c:pt idx="75">
                  <c:v>11052524.046665009</c:v>
                </c:pt>
                <c:pt idx="76">
                  <c:v>10708679.597282682</c:v>
                </c:pt>
                <c:pt idx="77">
                  <c:v>11297193.731497029</c:v>
                </c:pt>
                <c:pt idx="78">
                  <c:v>11170380.364821687</c:v>
                </c:pt>
                <c:pt idx="79">
                  <c:v>10647419.651781235</c:v>
                </c:pt>
                <c:pt idx="80">
                  <c:v>11226300.605728123</c:v>
                </c:pt>
                <c:pt idx="81">
                  <c:v>10993016.213259902</c:v>
                </c:pt>
                <c:pt idx="82">
                  <c:v>10888140.712683506</c:v>
                </c:pt>
                <c:pt idx="83">
                  <c:v>11839980.462815089</c:v>
                </c:pt>
                <c:pt idx="84">
                  <c:v>10776449.31806292</c:v>
                </c:pt>
                <c:pt idx="85">
                  <c:v>11481263.938986182</c:v>
                </c:pt>
                <c:pt idx="86">
                  <c:v>10885192.218201417</c:v>
                </c:pt>
                <c:pt idx="87">
                  <c:v>10895432.170422411</c:v>
                </c:pt>
                <c:pt idx="88">
                  <c:v>10507745.268486846</c:v>
                </c:pt>
                <c:pt idx="89">
                  <c:v>10998909.094036538</c:v>
                </c:pt>
                <c:pt idx="90">
                  <c:v>10819798.208752174</c:v>
                </c:pt>
                <c:pt idx="91">
                  <c:v>10708920.262467468</c:v>
                </c:pt>
                <c:pt idx="92">
                  <c:v>11370763.992824752</c:v>
                </c:pt>
                <c:pt idx="93">
                  <c:v>11273463.584286707</c:v>
                </c:pt>
                <c:pt idx="94">
                  <c:v>11037488.122021917</c:v>
                </c:pt>
                <c:pt idx="95">
                  <c:v>11514964.124697346</c:v>
                </c:pt>
                <c:pt idx="96">
                  <c:v>11112936.201955717</c:v>
                </c:pt>
                <c:pt idx="97">
                  <c:v>9973597.5704739764</c:v>
                </c:pt>
                <c:pt idx="98">
                  <c:v>8281359.3029216472</c:v>
                </c:pt>
                <c:pt idx="99">
                  <c:v>8384855.3432979686</c:v>
                </c:pt>
                <c:pt idx="100">
                  <c:v>9466202.2178220879</c:v>
                </c:pt>
                <c:pt idx="101">
                  <c:v>11502424.101408066</c:v>
                </c:pt>
                <c:pt idx="102">
                  <c:v>11105579.299569827</c:v>
                </c:pt>
                <c:pt idx="103">
                  <c:v>10367046.177814757</c:v>
                </c:pt>
                <c:pt idx="104">
                  <c:v>10890525.452775083</c:v>
                </c:pt>
                <c:pt idx="105">
                  <c:v>10553430.113861516</c:v>
                </c:pt>
                <c:pt idx="106">
                  <c:v>10686274.438497884</c:v>
                </c:pt>
                <c:pt idx="107">
                  <c:v>11521291.860346608</c:v>
                </c:pt>
                <c:pt idx="108">
                  <c:v>10871439.554547885</c:v>
                </c:pt>
                <c:pt idx="109">
                  <c:v>11333383.802518142</c:v>
                </c:pt>
                <c:pt idx="110">
                  <c:v>10163140.894306302</c:v>
                </c:pt>
                <c:pt idx="111">
                  <c:v>11001943.80133166</c:v>
                </c:pt>
                <c:pt idx="112">
                  <c:v>10936094.866556577</c:v>
                </c:pt>
                <c:pt idx="113">
                  <c:v>11109608.402516531</c:v>
                </c:pt>
                <c:pt idx="114">
                  <c:v>12078642.529330287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1-4DB2-BD4D-196246CB4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Summary'!$C$4:$C$12</c:f>
              <c:numCache>
                <c:formatCode>_(* #,##0_);_(* \(#,##0\);_(* "-"??_);_(@_)</c:formatCode>
                <c:ptCount val="9"/>
                <c:pt idx="0">
                  <c:v>116259185.99955964</c:v>
                </c:pt>
                <c:pt idx="1">
                  <c:v>121667910.4500396</c:v>
                </c:pt>
                <c:pt idx="2">
                  <c:v>123418601.83523293</c:v>
                </c:pt>
                <c:pt idx="3">
                  <c:v>121502966.31220472</c:v>
                </c:pt>
                <c:pt idx="4">
                  <c:v>121752962.61463043</c:v>
                </c:pt>
                <c:pt idx="5">
                  <c:v>121679899.81260221</c:v>
                </c:pt>
                <c:pt idx="6">
                  <c:v>133945646.92123963</c:v>
                </c:pt>
                <c:pt idx="7">
                  <c:v>133206959.71744621</c:v>
                </c:pt>
                <c:pt idx="8">
                  <c:v>142034261.03903431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B-4B1C-9652-F611445EDEF0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Summary'!$D$4:$D$14</c:f>
              <c:numCache>
                <c:formatCode>_(* #,##0_);_(* \(#,##0\);_(* "-"??_);_(@_)</c:formatCode>
                <c:ptCount val="11"/>
                <c:pt idx="0">
                  <c:v>115563355.02072303</c:v>
                </c:pt>
                <c:pt idx="1">
                  <c:v>120470491.92290227</c:v>
                </c:pt>
                <c:pt idx="2">
                  <c:v>122767249.3082543</c:v>
                </c:pt>
                <c:pt idx="3">
                  <c:v>123133421.37135439</c:v>
                </c:pt>
                <c:pt idx="4">
                  <c:v>124287578.26089238</c:v>
                </c:pt>
                <c:pt idx="5">
                  <c:v>124153459.75480488</c:v>
                </c:pt>
                <c:pt idx="6">
                  <c:v>131115741.54270598</c:v>
                </c:pt>
                <c:pt idx="7">
                  <c:v>132079265.12830512</c:v>
                </c:pt>
                <c:pt idx="8">
                  <c:v>140914329.20132089</c:v>
                </c:pt>
                <c:pt idx="9">
                  <c:v>142647751.72697324</c:v>
                </c:pt>
                <c:pt idx="10">
                  <c:v>146453467.85406679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B-4B1C-9652-F611445E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127384"/>
        <c:axId val="1058135256"/>
      </c:lineChart>
      <c:catAx>
        <c:axId val="10581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35256"/>
        <c:crosses val="autoZero"/>
        <c:auto val="1"/>
        <c:lblAlgn val="ctr"/>
        <c:lblOffset val="100"/>
        <c:noMultiLvlLbl val="0"/>
      </c:catAx>
      <c:valAx>
        <c:axId val="1058135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2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Summary'!$J$4:$J$14</c:f>
              <c:numCache>
                <c:formatCode>_(* #,##0_);_(* \(#,##0\);_(* "-"??_);_(@_)</c:formatCode>
                <c:ptCount val="11"/>
                <c:pt idx="0">
                  <c:v>47300955.913410679</c:v>
                </c:pt>
                <c:pt idx="1">
                  <c:v>49189696.778905213</c:v>
                </c:pt>
                <c:pt idx="2">
                  <c:v>49579267.559930004</c:v>
                </c:pt>
                <c:pt idx="3">
                  <c:v>48835654.62582469</c:v>
                </c:pt>
                <c:pt idx="4">
                  <c:v>49685006.185670987</c:v>
                </c:pt>
                <c:pt idx="5">
                  <c:v>48194435.190106712</c:v>
                </c:pt>
                <c:pt idx="6">
                  <c:v>50320734.801917121</c:v>
                </c:pt>
                <c:pt idx="7">
                  <c:v>49773171.551554158</c:v>
                </c:pt>
                <c:pt idx="8">
                  <c:v>45787968.442482114</c:v>
                </c:pt>
                <c:pt idx="9">
                  <c:v>47772152.723321147</c:v>
                </c:pt>
                <c:pt idx="10">
                  <c:v>50212448.24574466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9-4621-A78E-1A4766DC3677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Summary'!$K$4:$K$14</c:f>
              <c:numCache>
                <c:formatCode>_(* #,##0_);_(* \(#,##0\);_(* "-"??_);_(@_)</c:formatCode>
                <c:ptCount val="11"/>
                <c:pt idx="0">
                  <c:v>48944056.880471736</c:v>
                </c:pt>
                <c:pt idx="1">
                  <c:v>49477185.990334719</c:v>
                </c:pt>
                <c:pt idx="2">
                  <c:v>49727094.204800308</c:v>
                </c:pt>
                <c:pt idx="3">
                  <c:v>49690647.134511553</c:v>
                </c:pt>
                <c:pt idx="4">
                  <c:v>49563546.7434984</c:v>
                </c:pt>
                <c:pt idx="5">
                  <c:v>48962205.141976528</c:v>
                </c:pt>
                <c:pt idx="6">
                  <c:v>49980149.183944359</c:v>
                </c:pt>
                <c:pt idx="7">
                  <c:v>49489360.925950177</c:v>
                </c:pt>
                <c:pt idx="8">
                  <c:v>46588126.652972788</c:v>
                </c:pt>
                <c:pt idx="9">
                  <c:v>46412137.361591481</c:v>
                </c:pt>
                <c:pt idx="10">
                  <c:v>48116551.276509687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9-4621-A78E-1A4766DC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127384"/>
        <c:axId val="1058135256"/>
      </c:lineChart>
      <c:catAx>
        <c:axId val="10581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35256"/>
        <c:crosses val="autoZero"/>
        <c:auto val="1"/>
        <c:lblAlgn val="ctr"/>
        <c:lblOffset val="100"/>
        <c:noMultiLvlLbl val="0"/>
      </c:catAx>
      <c:valAx>
        <c:axId val="1058135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2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Summary'!$Q$4:$Q$14</c:f>
              <c:numCache>
                <c:formatCode>_(* #,##0_);_(* \(#,##0\);_(* "-"??_);_(@_)</c:formatCode>
                <c:ptCount val="11"/>
                <c:pt idx="0">
                  <c:v>135499673.70033383</c:v>
                </c:pt>
                <c:pt idx="1">
                  <c:v>119060557.80676265</c:v>
                </c:pt>
                <c:pt idx="2">
                  <c:v>120267042.72437717</c:v>
                </c:pt>
                <c:pt idx="3">
                  <c:v>127778037.04342282</c:v>
                </c:pt>
                <c:pt idx="4">
                  <c:v>132504631.84816419</c:v>
                </c:pt>
                <c:pt idx="5">
                  <c:v>129704100.44997838</c:v>
                </c:pt>
                <c:pt idx="6">
                  <c:v>136765173.22040319</c:v>
                </c:pt>
                <c:pt idx="7">
                  <c:v>133722150.61988592</c:v>
                </c:pt>
                <c:pt idx="8">
                  <c:v>123558126.85019588</c:v>
                </c:pt>
                <c:pt idx="9">
                  <c:v>130114373.49132907</c:v>
                </c:pt>
                <c:pt idx="10">
                  <c:v>133060744.26873694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2-47EF-9E3B-99E43E066EE2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'Model Summary'!$R$4:$R$14</c:f>
              <c:numCache>
                <c:formatCode>_(* #,##0_);_(* \(#,##0\);_(* "-"??_);_(@_)</c:formatCode>
                <c:ptCount val="11"/>
                <c:pt idx="0">
                  <c:v>134886481.97443449</c:v>
                </c:pt>
                <c:pt idx="1">
                  <c:v>122661604.0591573</c:v>
                </c:pt>
                <c:pt idx="2">
                  <c:v>124399112.10173409</c:v>
                </c:pt>
                <c:pt idx="3">
                  <c:v>126064200.4413012</c:v>
                </c:pt>
                <c:pt idx="4">
                  <c:v>127864202.35847263</c:v>
                </c:pt>
                <c:pt idx="5">
                  <c:v>128884160.20025493</c:v>
                </c:pt>
                <c:pt idx="6">
                  <c:v>132474237.7843595</c:v>
                </c:pt>
                <c:pt idx="7">
                  <c:v>133582371.88031454</c:v>
                </c:pt>
                <c:pt idx="8">
                  <c:v>122279907.50138174</c:v>
                </c:pt>
                <c:pt idx="9">
                  <c:v>133056414.23483235</c:v>
                </c:pt>
                <c:pt idx="10">
                  <c:v>136080417.81905678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2-47EF-9E3B-99E43E066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127384"/>
        <c:axId val="1058135256"/>
      </c:lineChart>
      <c:catAx>
        <c:axId val="10581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35256"/>
        <c:crosses val="autoZero"/>
        <c:auto val="1"/>
        <c:lblAlgn val="ctr"/>
        <c:lblOffset val="100"/>
        <c:noMultiLvlLbl val="0"/>
      </c:catAx>
      <c:valAx>
        <c:axId val="1058135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12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'Residential Normalized'!$D$1</c:f>
              <c:strCache>
                <c:ptCount val="1"/>
                <c:pt idx="0">
                  <c:v>Res_NoCDM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'Residential Normalized'!$A:$A</c15:sqref>
                  </c15:fullRef>
                </c:ext>
              </c:extLst>
              <c:f>'Residential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'Residential Normalized'!$D$2:$D$145</c15:sqref>
                  </c15:fullRef>
                </c:ext>
              </c:extLst>
              <c:f>'Residential Normalized'!$D$3:$D$145</c:f>
              <c:numCache>
                <c:formatCode>_(* #,##0_);_(* \(#,##0\);_(* "-"??_);_(@_)</c:formatCode>
                <c:ptCount val="143"/>
                <c:pt idx="0">
                  <c:v>11205056.640343329</c:v>
                </c:pt>
                <c:pt idx="1">
                  <c:v>10119268.207390437</c:v>
                </c:pt>
                <c:pt idx="2">
                  <c:v>8486413.1439419594</c:v>
                </c:pt>
                <c:pt idx="3">
                  <c:v>7934562.5191738447</c:v>
                </c:pt>
                <c:pt idx="4">
                  <c:v>8462272.1341112368</c:v>
                </c:pt>
                <c:pt idx="5">
                  <c:v>9834219.661905311</c:v>
                </c:pt>
                <c:pt idx="6">
                  <c:v>9155450.6078168973</c:v>
                </c:pt>
                <c:pt idx="7">
                  <c:v>7819973.5394460494</c:v>
                </c:pt>
                <c:pt idx="8">
                  <c:v>8490305.2491330653</c:v>
                </c:pt>
                <c:pt idx="9">
                  <c:v>9864765.0115394779</c:v>
                </c:pt>
                <c:pt idx="10">
                  <c:v>12051862.387462528</c:v>
                </c:pt>
                <c:pt idx="11">
                  <c:v>13238499.251797339</c:v>
                </c:pt>
                <c:pt idx="12">
                  <c:v>11955978.149376852</c:v>
                </c:pt>
                <c:pt idx="13">
                  <c:v>11831367.633038756</c:v>
                </c:pt>
                <c:pt idx="14">
                  <c:v>9249221.6547369249</c:v>
                </c:pt>
                <c:pt idx="15">
                  <c:v>8168918.4086054219</c:v>
                </c:pt>
                <c:pt idx="16">
                  <c:v>8181008.6285014376</c:v>
                </c:pt>
                <c:pt idx="17">
                  <c:v>9404500.6168453004</c:v>
                </c:pt>
                <c:pt idx="18">
                  <c:v>8923060.4722728822</c:v>
                </c:pt>
                <c:pt idx="19">
                  <c:v>7962256.8096089372</c:v>
                </c:pt>
                <c:pt idx="20">
                  <c:v>8456373.9734936394</c:v>
                </c:pt>
                <c:pt idx="21">
                  <c:v>10585973.38587877</c:v>
                </c:pt>
                <c:pt idx="22">
                  <c:v>13710751.46588335</c:v>
                </c:pt>
                <c:pt idx="23">
                  <c:v>14761400.858661719</c:v>
                </c:pt>
                <c:pt idx="24">
                  <c:v>13024156.832159508</c:v>
                </c:pt>
                <c:pt idx="25">
                  <c:v>12785703.34118033</c:v>
                </c:pt>
                <c:pt idx="26">
                  <c:v>9903455.6326474957</c:v>
                </c:pt>
                <c:pt idx="27">
                  <c:v>8205604.7812921144</c:v>
                </c:pt>
                <c:pt idx="28">
                  <c:v>7942362.5652954327</c:v>
                </c:pt>
                <c:pt idx="29">
                  <c:v>8647756.0588504113</c:v>
                </c:pt>
                <c:pt idx="30">
                  <c:v>8545284.9282827098</c:v>
                </c:pt>
                <c:pt idx="31">
                  <c:v>7930773.844409111</c:v>
                </c:pt>
                <c:pt idx="32">
                  <c:v>8604843.0109950211</c:v>
                </c:pt>
                <c:pt idx="33">
                  <c:v>10382718.384502767</c:v>
                </c:pt>
                <c:pt idx="34">
                  <c:v>12684541.596956316</c:v>
                </c:pt>
                <c:pt idx="35">
                  <c:v>14413705.80515991</c:v>
                </c:pt>
                <c:pt idx="36">
                  <c:v>13637542.32886829</c:v>
                </c:pt>
                <c:pt idx="37">
                  <c:v>12526342.403534712</c:v>
                </c:pt>
                <c:pt idx="38">
                  <c:v>9273091.9660500903</c:v>
                </c:pt>
                <c:pt idx="39">
                  <c:v>8081779.6870804215</c:v>
                </c:pt>
                <c:pt idx="40">
                  <c:v>7790747.0366726406</c:v>
                </c:pt>
                <c:pt idx="41">
                  <c:v>9184291.3134238888</c:v>
                </c:pt>
                <c:pt idx="42">
                  <c:v>9505272.5536539815</c:v>
                </c:pt>
                <c:pt idx="43">
                  <c:v>8452005.0887457915</c:v>
                </c:pt>
                <c:pt idx="44">
                  <c:v>8438818.3142597433</c:v>
                </c:pt>
                <c:pt idx="45">
                  <c:v>9083535.2819689363</c:v>
                </c:pt>
                <c:pt idx="46">
                  <c:v>11115834.53278633</c:v>
                </c:pt>
                <c:pt idx="47">
                  <c:v>12586191.859943159</c:v>
                </c:pt>
                <c:pt idx="48">
                  <c:v>11875940.270625204</c:v>
                </c:pt>
                <c:pt idx="49">
                  <c:v>11409539.527047571</c:v>
                </c:pt>
                <c:pt idx="50">
                  <c:v>9523111.4549662545</c:v>
                </c:pt>
                <c:pt idx="51">
                  <c:v>8400795.3243114315</c:v>
                </c:pt>
                <c:pt idx="52">
                  <c:v>8409207.3623798005</c:v>
                </c:pt>
                <c:pt idx="53">
                  <c:v>10375775.574707476</c:v>
                </c:pt>
                <c:pt idx="54">
                  <c:v>10725283.037055522</c:v>
                </c:pt>
                <c:pt idx="55">
                  <c:v>8615209.7854060121</c:v>
                </c:pt>
                <c:pt idx="56">
                  <c:v>8256742.3310209969</c:v>
                </c:pt>
                <c:pt idx="57">
                  <c:v>9334301.009012904</c:v>
                </c:pt>
                <c:pt idx="58">
                  <c:v>12240865.078154106</c:v>
                </c:pt>
                <c:pt idx="59">
                  <c:v>12826181.980131179</c:v>
                </c:pt>
                <c:pt idx="60">
                  <c:v>11156890.16955306</c:v>
                </c:pt>
                <c:pt idx="61">
                  <c:v>11671066.461960185</c:v>
                </c:pt>
                <c:pt idx="62">
                  <c:v>9248330.1594679393</c:v>
                </c:pt>
                <c:pt idx="63">
                  <c:v>8585422.5499830395</c:v>
                </c:pt>
                <c:pt idx="64">
                  <c:v>8494908.5584277399</c:v>
                </c:pt>
                <c:pt idx="65">
                  <c:v>9480444.3304086011</c:v>
                </c:pt>
                <c:pt idx="66">
                  <c:v>9148840.6445876006</c:v>
                </c:pt>
                <c:pt idx="67">
                  <c:v>8576090.3757731989</c:v>
                </c:pt>
                <c:pt idx="68">
                  <c:v>8743137.9821203351</c:v>
                </c:pt>
                <c:pt idx="69">
                  <c:v>10298682.31500913</c:v>
                </c:pt>
                <c:pt idx="70">
                  <c:v>13449904.285180183</c:v>
                </c:pt>
                <c:pt idx="71">
                  <c:v>14458707.003397215</c:v>
                </c:pt>
                <c:pt idx="72">
                  <c:v>11960211.983459016</c:v>
                </c:pt>
                <c:pt idx="73">
                  <c:v>12076287.645727338</c:v>
                </c:pt>
                <c:pt idx="74">
                  <c:v>10403754.20455274</c:v>
                </c:pt>
                <c:pt idx="75">
                  <c:v>9195016.685610503</c:v>
                </c:pt>
                <c:pt idx="76">
                  <c:v>9486178.1373836193</c:v>
                </c:pt>
                <c:pt idx="77">
                  <c:v>11362793.21789779</c:v>
                </c:pt>
                <c:pt idx="78">
                  <c:v>11443342.273625823</c:v>
                </c:pt>
                <c:pt idx="79">
                  <c:v>9570319.5855872557</c:v>
                </c:pt>
                <c:pt idx="80">
                  <c:v>9689025.406976372</c:v>
                </c:pt>
                <c:pt idx="81">
                  <c:v>11206358.355254339</c:v>
                </c:pt>
                <c:pt idx="82">
                  <c:v>13093652.42176762</c:v>
                </c:pt>
                <c:pt idx="83">
                  <c:v>14566796.646521192</c:v>
                </c:pt>
                <c:pt idx="84">
                  <c:v>12998717.600207236</c:v>
                </c:pt>
                <c:pt idx="85">
                  <c:v>12669418.662683902</c:v>
                </c:pt>
                <c:pt idx="86">
                  <c:v>10325731.064435933</c:v>
                </c:pt>
                <c:pt idx="87">
                  <c:v>9277052.476523336</c:v>
                </c:pt>
                <c:pt idx="88">
                  <c:v>8936916.384229172</c:v>
                </c:pt>
                <c:pt idx="89">
                  <c:v>11214970.745257882</c:v>
                </c:pt>
                <c:pt idx="90">
                  <c:v>10407075.173263386</c:v>
                </c:pt>
                <c:pt idx="91">
                  <c:v>8666940.9224682767</c:v>
                </c:pt>
                <c:pt idx="92">
                  <c:v>9353207.4597609993</c:v>
                </c:pt>
                <c:pt idx="93">
                  <c:v>11366385.648198664</c:v>
                </c:pt>
                <c:pt idx="94">
                  <c:v>13423746.933896223</c:v>
                </c:pt>
                <c:pt idx="95">
                  <c:v>13471335.783219554</c:v>
                </c:pt>
                <c:pt idx="96">
                  <c:v>12727838.904153178</c:v>
                </c:pt>
                <c:pt idx="97">
                  <c:v>12313815.760078128</c:v>
                </c:pt>
                <c:pt idx="98">
                  <c:v>11199291.292224756</c:v>
                </c:pt>
                <c:pt idx="99">
                  <c:v>10680777.352281999</c:v>
                </c:pt>
                <c:pt idx="100">
                  <c:v>10592346.825567242</c:v>
                </c:pt>
                <c:pt idx="101">
                  <c:v>13760904.436650816</c:v>
                </c:pt>
                <c:pt idx="102">
                  <c:v>12229390.738634625</c:v>
                </c:pt>
                <c:pt idx="103">
                  <c:v>9467929.8403245453</c:v>
                </c:pt>
                <c:pt idx="104">
                  <c:v>10357177.507361751</c:v>
                </c:pt>
                <c:pt idx="105">
                  <c:v>11048642.153901797</c:v>
                </c:pt>
                <c:pt idx="106">
                  <c:v>14184810.444635889</c:v>
                </c:pt>
                <c:pt idx="107">
                  <c:v>14525486.8064586</c:v>
                </c:pt>
                <c:pt idx="108">
                  <c:v>13851136.655214092</c:v>
                </c:pt>
                <c:pt idx="109">
                  <c:v>12806760.195148831</c:v>
                </c:pt>
                <c:pt idx="110">
                  <c:v>10680552.702474553</c:v>
                </c:pt>
                <c:pt idx="111">
                  <c:v>10213669.97827022</c:v>
                </c:pt>
                <c:pt idx="112">
                  <c:v>11268140.51705692</c:v>
                </c:pt>
                <c:pt idx="113">
                  <c:v>11644359.060199441</c:v>
                </c:pt>
                <c:pt idx="114">
                  <c:v>13390908.757881163</c:v>
                </c:pt>
                <c:pt idx="115">
                  <c:v>9629712.6486098822</c:v>
                </c:pt>
                <c:pt idx="116">
                  <c:v>9917099.6450224221</c:v>
                </c:pt>
                <c:pt idx="117">
                  <c:v>11427475.735330135</c:v>
                </c:pt>
                <c:pt idx="118">
                  <c:v>13760223.220346045</c:v>
                </c:pt>
                <c:pt idx="119">
                  <c:v>16485076.993041139</c:v>
                </c:pt>
                <c:pt idx="120">
                  <c:v>14045271.703267979</c:v>
                </c:pt>
                <c:pt idx="121">
                  <c:v>13523785.306302385</c:v>
                </c:pt>
                <c:pt idx="122">
                  <c:v>11095958.083227694</c:v>
                </c:pt>
                <c:pt idx="123">
                  <c:v>10208634.047275251</c:v>
                </c:pt>
                <c:pt idx="124">
                  <c:v>10323505.45122919</c:v>
                </c:pt>
                <c:pt idx="125">
                  <c:v>11892840.239563635</c:v>
                </c:pt>
                <c:pt idx="126">
                  <c:v>12315165.412955252</c:v>
                </c:pt>
                <c:pt idx="127">
                  <c:v>10043694.834233237</c:v>
                </c:pt>
                <c:pt idx="128">
                  <c:v>9989232.3305502795</c:v>
                </c:pt>
                <c:pt idx="129">
                  <c:v>11035128.939718883</c:v>
                </c:pt>
                <c:pt idx="130">
                  <c:v>13961879.857114034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D-466B-9B07-C83E9C390795}"/>
            </c:ext>
          </c:extLst>
        </c:ser>
        <c:ser>
          <c:idx val="1"/>
          <c:order val="1"/>
          <c:tx>
            <c:strRef>
              <c:f>'Residential Normalized'!$U$1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'Residential Normalized'!$A:$A</c15:sqref>
                  </c15:fullRef>
                </c:ext>
              </c:extLst>
              <c:f>'Residential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'Residential Normalized'!$U$2:$U$145</c15:sqref>
                  </c15:fullRef>
                </c:ext>
              </c:extLst>
              <c:f>'Residential Normalized'!$U$3:$U$145</c:f>
              <c:numCache>
                <c:formatCode>_(* #,##0_);_(* \(#,##0\);_(* "-"??_);_(@_)</c:formatCode>
                <c:ptCount val="143"/>
                <c:pt idx="0">
                  <c:v>11863041.356682397</c:v>
                </c:pt>
                <c:pt idx="1">
                  <c:v>11180505.984583173</c:v>
                </c:pt>
                <c:pt idx="2">
                  <c:v>9157767.1122017391</c:v>
                </c:pt>
                <c:pt idx="3">
                  <c:v>8256399.417718865</c:v>
                </c:pt>
                <c:pt idx="4">
                  <c:v>8121461.2997175846</c:v>
                </c:pt>
                <c:pt idx="5">
                  <c:v>9410073.3803135399</c:v>
                </c:pt>
                <c:pt idx="6">
                  <c:v>9297663.4390922617</c:v>
                </c:pt>
                <c:pt idx="7">
                  <c:v>7624943.689442724</c:v>
                </c:pt>
                <c:pt idx="8">
                  <c:v>8397187.887277985</c:v>
                </c:pt>
                <c:pt idx="9">
                  <c:v>9670798.0517331511</c:v>
                </c:pt>
                <c:pt idx="10">
                  <c:v>12102822.065095935</c:v>
                </c:pt>
                <c:pt idx="11">
                  <c:v>13260811.733173328</c:v>
                </c:pt>
                <c:pt idx="12">
                  <c:v>11826528.118527904</c:v>
                </c:pt>
                <c:pt idx="13">
                  <c:v>11395786.165031353</c:v>
                </c:pt>
                <c:pt idx="14">
                  <c:v>9371746.5060611088</c:v>
                </c:pt>
                <c:pt idx="15">
                  <c:v>8454769.3725125045</c:v>
                </c:pt>
                <c:pt idx="16">
                  <c:v>8297067.4892070368</c:v>
                </c:pt>
                <c:pt idx="17">
                  <c:v>9607142.5485183708</c:v>
                </c:pt>
                <c:pt idx="18">
                  <c:v>9506439.686596388</c:v>
                </c:pt>
                <c:pt idx="19">
                  <c:v>7758924.7080902308</c:v>
                </c:pt>
                <c:pt idx="20">
                  <c:v>8530518.5126310885</c:v>
                </c:pt>
                <c:pt idx="21">
                  <c:v>9804128.6770862527</c:v>
                </c:pt>
                <c:pt idx="22">
                  <c:v>12194852.716254298</c:v>
                </c:pt>
                <c:pt idx="23">
                  <c:v>13352842.38433169</c:v>
                </c:pt>
                <c:pt idx="24">
                  <c:v>11942948.518226467</c:v>
                </c:pt>
                <c:pt idx="25">
                  <c:v>11481638.079892864</c:v>
                </c:pt>
                <c:pt idx="26">
                  <c:v>9473207.8599883467</c:v>
                </c:pt>
                <c:pt idx="27">
                  <c:v>8558181.9063229598</c:v>
                </c:pt>
                <c:pt idx="28">
                  <c:v>8422593.3950272743</c:v>
                </c:pt>
                <c:pt idx="29">
                  <c:v>9644214.966299478</c:v>
                </c:pt>
                <c:pt idx="30">
                  <c:v>9585137.2752194386</c:v>
                </c:pt>
                <c:pt idx="31">
                  <c:v>7851930.9491902012</c:v>
                </c:pt>
                <c:pt idx="32">
                  <c:v>8617020.8207870033</c:v>
                </c:pt>
                <c:pt idx="33">
                  <c:v>9941361.6622057892</c:v>
                </c:pt>
                <c:pt idx="34">
                  <c:v>12272249.518288536</c:v>
                </c:pt>
                <c:pt idx="35">
                  <c:v>13510887.954872197</c:v>
                </c:pt>
                <c:pt idx="36">
                  <c:v>12048962.625214543</c:v>
                </c:pt>
                <c:pt idx="37">
                  <c:v>11585050.613703318</c:v>
                </c:pt>
                <c:pt idx="38">
                  <c:v>9512231.4576526694</c:v>
                </c:pt>
                <c:pt idx="39">
                  <c:v>8696065.2847369015</c:v>
                </c:pt>
                <c:pt idx="40">
                  <c:v>8530558.6818985678</c:v>
                </c:pt>
                <c:pt idx="41">
                  <c:v>9752830.6464651749</c:v>
                </c:pt>
                <c:pt idx="42">
                  <c:v>9669038.0101977326</c:v>
                </c:pt>
                <c:pt idx="43">
                  <c:v>7976806.4617160335</c:v>
                </c:pt>
                <c:pt idx="44">
                  <c:v>8712628.6350645944</c:v>
                </c:pt>
                <c:pt idx="45">
                  <c:v>9947865.595149843</c:v>
                </c:pt>
                <c:pt idx="46">
                  <c:v>12394523.457636748</c:v>
                </c:pt>
                <c:pt idx="47">
                  <c:v>13585683.183728814</c:v>
                </c:pt>
                <c:pt idx="48">
                  <c:v>12400916.611155648</c:v>
                </c:pt>
                <c:pt idx="49">
                  <c:v>11690739.524044193</c:v>
                </c:pt>
                <c:pt idx="50">
                  <c:v>9656943.9656578675</c:v>
                </c:pt>
                <c:pt idx="51">
                  <c:v>8830046.3033844084</c:v>
                </c:pt>
                <c:pt idx="52">
                  <c:v>8658035.7676020227</c:v>
                </c:pt>
                <c:pt idx="53">
                  <c:v>9903071.4974728171</c:v>
                </c:pt>
                <c:pt idx="54">
                  <c:v>9831636.3337990772</c:v>
                </c:pt>
                <c:pt idx="55">
                  <c:v>8086722.9284705427</c:v>
                </c:pt>
                <c:pt idx="56">
                  <c:v>8912299.3764470462</c:v>
                </c:pt>
                <c:pt idx="57">
                  <c:v>10170300.101836482</c:v>
                </c:pt>
                <c:pt idx="58">
                  <c:v>12560373.74771012</c:v>
                </c:pt>
                <c:pt idx="59">
                  <c:v>13778199.598872807</c:v>
                </c:pt>
                <c:pt idx="60">
                  <c:v>12315623.875920748</c:v>
                </c:pt>
                <c:pt idx="61">
                  <c:v>11877727.59618574</c:v>
                </c:pt>
                <c:pt idx="62">
                  <c:v>9803607.6535462793</c:v>
                </c:pt>
                <c:pt idx="63">
                  <c:v>8973132.8281535916</c:v>
                </c:pt>
                <c:pt idx="64">
                  <c:v>8754293.9751740191</c:v>
                </c:pt>
                <c:pt idx="65">
                  <c:v>10215260.278787401</c:v>
                </c:pt>
                <c:pt idx="66">
                  <c:v>10022201.569059853</c:v>
                </c:pt>
                <c:pt idx="67">
                  <c:v>8341026.7065830454</c:v>
                </c:pt>
                <c:pt idx="68">
                  <c:v>9102214.2184134163</c:v>
                </c:pt>
                <c:pt idx="69">
                  <c:v>10358914.157214042</c:v>
                </c:pt>
                <c:pt idx="70">
                  <c:v>12755491.736031733</c:v>
                </c:pt>
                <c:pt idx="71">
                  <c:v>13998032.532381825</c:v>
                </c:pt>
                <c:pt idx="72">
                  <c:v>12487327.705643769</c:v>
                </c:pt>
                <c:pt idx="73">
                  <c:v>12130730.587709432</c:v>
                </c:pt>
                <c:pt idx="74">
                  <c:v>10054659.465186756</c:v>
                </c:pt>
                <c:pt idx="75">
                  <c:v>9181909.0756577197</c:v>
                </c:pt>
                <c:pt idx="76">
                  <c:v>9036564.6649459526</c:v>
                </c:pt>
                <c:pt idx="77">
                  <c:v>10316721.632714638</c:v>
                </c:pt>
                <c:pt idx="78">
                  <c:v>10189352.645722035</c:v>
                </c:pt>
                <c:pt idx="79">
                  <c:v>8505576.2100676056</c:v>
                </c:pt>
                <c:pt idx="80">
                  <c:v>9249203.1029490326</c:v>
                </c:pt>
                <c:pt idx="81">
                  <c:v>10533869.953409089</c:v>
                </c:pt>
                <c:pt idx="82">
                  <c:v>12907033.373628186</c:v>
                </c:pt>
                <c:pt idx="83">
                  <c:v>14145346.613564644</c:v>
                </c:pt>
                <c:pt idx="84">
                  <c:v>12708136.229094395</c:v>
                </c:pt>
                <c:pt idx="85">
                  <c:v>12259508.460001698</c:v>
                </c:pt>
                <c:pt idx="86">
                  <c:v>10258232.566335641</c:v>
                </c:pt>
                <c:pt idx="87">
                  <c:v>9385482.1768066026</c:v>
                </c:pt>
                <c:pt idx="88">
                  <c:v>9277210.1838759426</c:v>
                </c:pt>
                <c:pt idx="89">
                  <c:v>10530701.026574008</c:v>
                </c:pt>
                <c:pt idx="90">
                  <c:v>10418941.478647135</c:v>
                </c:pt>
                <c:pt idx="91">
                  <c:v>8743620.1558199748</c:v>
                </c:pt>
                <c:pt idx="92">
                  <c:v>9494401.3749398608</c:v>
                </c:pt>
                <c:pt idx="93">
                  <c:v>10775816.258927889</c:v>
                </c:pt>
                <c:pt idx="94">
                  <c:v>13206864.682349067</c:v>
                </c:pt>
                <c:pt idx="95">
                  <c:v>14421438.567039726</c:v>
                </c:pt>
                <c:pt idx="96">
                  <c:v>13283500.311663747</c:v>
                </c:pt>
                <c:pt idx="97">
                  <c:v>13087562.820615446</c:v>
                </c:pt>
                <c:pt idx="98">
                  <c:v>11016474.419437274</c:v>
                </c:pt>
                <c:pt idx="99">
                  <c:v>10161512.265333561</c:v>
                </c:pt>
                <c:pt idx="100">
                  <c:v>10312857.569596836</c:v>
                </c:pt>
                <c:pt idx="101">
                  <c:v>12667072.685243994</c:v>
                </c:pt>
                <c:pt idx="102">
                  <c:v>11992529.107117277</c:v>
                </c:pt>
                <c:pt idx="103">
                  <c:v>9486469.486791404</c:v>
                </c:pt>
                <c:pt idx="104">
                  <c:v>10079110.485019004</c:v>
                </c:pt>
                <c:pt idx="105">
                  <c:v>11436850.572522108</c:v>
                </c:pt>
                <c:pt idx="106">
                  <c:v>14138053.620000137</c:v>
                </c:pt>
                <c:pt idx="107">
                  <c:v>15353859.67512149</c:v>
                </c:pt>
                <c:pt idx="108">
                  <c:v>13928425.717104822</c:v>
                </c:pt>
                <c:pt idx="109">
                  <c:v>13283697.54830775</c:v>
                </c:pt>
                <c:pt idx="110">
                  <c:v>11104560.568522528</c:v>
                </c:pt>
                <c:pt idx="111">
                  <c:v>10209663.575101065</c:v>
                </c:pt>
                <c:pt idx="112">
                  <c:v>10953611.124110412</c:v>
                </c:pt>
                <c:pt idx="113">
                  <c:v>12019905.592696248</c:v>
                </c:pt>
                <c:pt idx="114">
                  <c:v>12610191.067152712</c:v>
                </c:pt>
                <c:pt idx="115">
                  <c:v>9657244.969074551</c:v>
                </c:pt>
                <c:pt idx="116">
                  <c:v>10306426.463386539</c:v>
                </c:pt>
                <c:pt idx="117">
                  <c:v>11720536.982160604</c:v>
                </c:pt>
                <c:pt idx="118">
                  <c:v>14116392.587723367</c:v>
                </c:pt>
                <c:pt idx="119">
                  <c:v>15699071.659731127</c:v>
                </c:pt>
                <c:pt idx="120">
                  <c:v>14124067.422462068</c:v>
                </c:pt>
                <c:pt idx="121">
                  <c:v>13564566.841480022</c:v>
                </c:pt>
                <c:pt idx="122">
                  <c:v>11250962.217127087</c:v>
                </c:pt>
                <c:pt idx="123">
                  <c:v>10587545.809730358</c:v>
                </c:pt>
                <c:pt idx="124">
                  <c:v>10418463.173151141</c:v>
                </c:pt>
                <c:pt idx="125">
                  <c:v>12277973.825452665</c:v>
                </c:pt>
                <c:pt idx="126">
                  <c:v>12336104.500448259</c:v>
                </c:pt>
                <c:pt idx="127">
                  <c:v>10002992.933802392</c:v>
                </c:pt>
                <c:pt idx="128">
                  <c:v>10357530.355007937</c:v>
                </c:pt>
                <c:pt idx="129">
                  <c:v>11808756.831908396</c:v>
                </c:pt>
                <c:pt idx="130">
                  <c:v>14377574.034453355</c:v>
                </c:pt>
                <c:pt idx="131">
                  <c:v>15144050.069476996</c:v>
                </c:pt>
                <c:pt idx="132">
                  <c:v>13702816.728226963</c:v>
                </c:pt>
                <c:pt idx="133">
                  <c:v>13254230.056384556</c:v>
                </c:pt>
                <c:pt idx="134">
                  <c:v>11177163.640690401</c:v>
                </c:pt>
                <c:pt idx="135">
                  <c:v>10286454.61650211</c:v>
                </c:pt>
                <c:pt idx="136">
                  <c:v>10213333.616765106</c:v>
                </c:pt>
                <c:pt idx="137">
                  <c:v>11640860.892483616</c:v>
                </c:pt>
                <c:pt idx="138">
                  <c:v>11540269.736299928</c:v>
                </c:pt>
                <c:pt idx="139">
                  <c:v>9675073.6365756635</c:v>
                </c:pt>
                <c:pt idx="140">
                  <c:v>10362895.723642163</c:v>
                </c:pt>
                <c:pt idx="141">
                  <c:v>11666265.838423243</c:v>
                </c:pt>
                <c:pt idx="142">
                  <c:v>14118002.755670492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D-466B-9B07-C83E9C39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Predicted / Weather Normalized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'GSlt50 Normalized'!$D$1</c:f>
              <c:strCache>
                <c:ptCount val="1"/>
                <c:pt idx="0">
                  <c:v>GSlt50kW_NoCDM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'GSlt50 Normalized'!$A:$A</c15:sqref>
                  </c15:fullRef>
                </c:ext>
              </c:extLst>
              <c:f>'GSlt50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Oct-21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'GSlt50 Normalized'!$D$2:$D$145</c15:sqref>
                  </c15:fullRef>
                </c:ext>
              </c:extLst>
              <c:f>'GSlt50 Normalized'!$D$3:$D$145</c:f>
              <c:numCache>
                <c:formatCode>_(* #,##0_);_(* \(#,##0\);_(* "-"??_);_(@_)</c:formatCode>
                <c:ptCount val="143"/>
                <c:pt idx="0">
                  <c:v>4092266.567326217</c:v>
                </c:pt>
                <c:pt idx="1">
                  <c:v>3988161.6419879072</c:v>
                </c:pt>
                <c:pt idx="2">
                  <c:v>3516117.9817961669</c:v>
                </c:pt>
                <c:pt idx="3">
                  <c:v>3621478.6787531241</c:v>
                </c:pt>
                <c:pt idx="4">
                  <c:v>3808040.9929645178</c:v>
                </c:pt>
                <c:pt idx="5">
                  <c:v>4233864.3362962035</c:v>
                </c:pt>
                <c:pt idx="6">
                  <c:v>4057179.300514535</c:v>
                </c:pt>
                <c:pt idx="7">
                  <c:v>3603646.4187958599</c:v>
                </c:pt>
                <c:pt idx="8">
                  <c:v>3609825.3634704528</c:v>
                </c:pt>
                <c:pt idx="9">
                  <c:v>3912140.0531486943</c:v>
                </c:pt>
                <c:pt idx="10">
                  <c:v>4353324.501880046</c:v>
                </c:pt>
                <c:pt idx="11">
                  <c:v>4722021.4733455582</c:v>
                </c:pt>
                <c:pt idx="12">
                  <c:v>4379721.47613547</c:v>
                </c:pt>
                <c:pt idx="13">
                  <c:v>4460829.4244898455</c:v>
                </c:pt>
                <c:pt idx="14">
                  <c:v>3832346.2696746336</c:v>
                </c:pt>
                <c:pt idx="15">
                  <c:v>3681390.887105193</c:v>
                </c:pt>
                <c:pt idx="16">
                  <c:v>3736659.6900859205</c:v>
                </c:pt>
                <c:pt idx="17">
                  <c:v>4156043.912712968</c:v>
                </c:pt>
                <c:pt idx="18">
                  <c:v>4008079.0141359847</c:v>
                </c:pt>
                <c:pt idx="19">
                  <c:v>3687757.1891935775</c:v>
                </c:pt>
                <c:pt idx="20">
                  <c:v>3724212.2631027107</c:v>
                </c:pt>
                <c:pt idx="21">
                  <c:v>4083152.6468298482</c:v>
                </c:pt>
                <c:pt idx="22">
                  <c:v>4717482.5320934998</c:v>
                </c:pt>
                <c:pt idx="23">
                  <c:v>5104279.5466894517</c:v>
                </c:pt>
                <c:pt idx="24">
                  <c:v>4696800.3021380147</c:v>
                </c:pt>
                <c:pt idx="25">
                  <c:v>4775215.0354864215</c:v>
                </c:pt>
                <c:pt idx="26">
                  <c:v>3984897.527234789</c:v>
                </c:pt>
                <c:pt idx="27">
                  <c:v>3729445.114237207</c:v>
                </c:pt>
                <c:pt idx="28">
                  <c:v>3672851.1716306908</c:v>
                </c:pt>
                <c:pt idx="29">
                  <c:v>3898577.2674127915</c:v>
                </c:pt>
                <c:pt idx="30">
                  <c:v>3863892.5240839021</c:v>
                </c:pt>
                <c:pt idx="31">
                  <c:v>3629378.121109474</c:v>
                </c:pt>
                <c:pt idx="32">
                  <c:v>3700224.6664129174</c:v>
                </c:pt>
                <c:pt idx="33">
                  <c:v>4022354.9551884052</c:v>
                </c:pt>
                <c:pt idx="34">
                  <c:v>4501351.3283059318</c:v>
                </c:pt>
                <c:pt idx="35">
                  <c:v>4986015.2798915301</c:v>
                </c:pt>
                <c:pt idx="36">
                  <c:v>4697318.9856821401</c:v>
                </c:pt>
                <c:pt idx="37">
                  <c:v>4654228.7527321167</c:v>
                </c:pt>
                <c:pt idx="38">
                  <c:v>3829853.4078636072</c:v>
                </c:pt>
                <c:pt idx="39">
                  <c:v>3733382.6132738465</c:v>
                </c:pt>
                <c:pt idx="40">
                  <c:v>3691947.6028069244</c:v>
                </c:pt>
                <c:pt idx="41">
                  <c:v>4034145.43501984</c:v>
                </c:pt>
                <c:pt idx="42">
                  <c:v>4109881.6158903609</c:v>
                </c:pt>
                <c:pt idx="43">
                  <c:v>3781092.9406385827</c:v>
                </c:pt>
                <c:pt idx="44">
                  <c:v>3600682.5601617452</c:v>
                </c:pt>
                <c:pt idx="45">
                  <c:v>3657641.8932049824</c:v>
                </c:pt>
                <c:pt idx="46">
                  <c:v>4059463.5386590245</c:v>
                </c:pt>
                <c:pt idx="47">
                  <c:v>4516627.3218548913</c:v>
                </c:pt>
                <c:pt idx="48">
                  <c:v>4398912.3598470343</c:v>
                </c:pt>
                <c:pt idx="49">
                  <c:v>4382518.5462188171</c:v>
                </c:pt>
                <c:pt idx="50">
                  <c:v>3936228.3007480926</c:v>
                </c:pt>
                <c:pt idx="51">
                  <c:v>3882065.999861401</c:v>
                </c:pt>
                <c:pt idx="52">
                  <c:v>3971752.3997143311</c:v>
                </c:pt>
                <c:pt idx="53">
                  <c:v>4377395.32819237</c:v>
                </c:pt>
                <c:pt idx="54">
                  <c:v>4416529.8174178284</c:v>
                </c:pt>
                <c:pt idx="55">
                  <c:v>3856552.5070026307</c:v>
                </c:pt>
                <c:pt idx="56">
                  <c:v>3667044.9011028716</c:v>
                </c:pt>
                <c:pt idx="57">
                  <c:v>3838626.0618794416</c:v>
                </c:pt>
                <c:pt idx="58">
                  <c:v>4440752.6418312769</c:v>
                </c:pt>
                <c:pt idx="59">
                  <c:v>4569699.409205813</c:v>
                </c:pt>
                <c:pt idx="60">
                  <c:v>4142706.6800648021</c:v>
                </c:pt>
                <c:pt idx="61">
                  <c:v>4420722.5179042667</c:v>
                </c:pt>
                <c:pt idx="62">
                  <c:v>3746165.316464107</c:v>
                </c:pt>
                <c:pt idx="63">
                  <c:v>3718628.0478982534</c:v>
                </c:pt>
                <c:pt idx="64">
                  <c:v>3720664.9952587364</c:v>
                </c:pt>
                <c:pt idx="65">
                  <c:v>4039051.4305088348</c:v>
                </c:pt>
                <c:pt idx="66">
                  <c:v>3957158.896871632</c:v>
                </c:pt>
                <c:pt idx="67">
                  <c:v>3677729.7965616127</c:v>
                </c:pt>
                <c:pt idx="68">
                  <c:v>3685281.3525444269</c:v>
                </c:pt>
                <c:pt idx="69">
                  <c:v>3921496.9238223634</c:v>
                </c:pt>
                <c:pt idx="70">
                  <c:v>4595129.8230018634</c:v>
                </c:pt>
                <c:pt idx="71">
                  <c:v>4897843.7919995766</c:v>
                </c:pt>
                <c:pt idx="72">
                  <c:v>4242271.8631942412</c:v>
                </c:pt>
                <c:pt idx="73">
                  <c:v>4393414.6358605297</c:v>
                </c:pt>
                <c:pt idx="74">
                  <c:v>3958411.1406383985</c:v>
                </c:pt>
                <c:pt idx="75">
                  <c:v>3808500.9931277251</c:v>
                </c:pt>
                <c:pt idx="76">
                  <c:v>3893900.6541524432</c:v>
                </c:pt>
                <c:pt idx="77">
                  <c:v>4336116.8724490497</c:v>
                </c:pt>
                <c:pt idx="78">
                  <c:v>4365420.8643699661</c:v>
                </c:pt>
                <c:pt idx="79">
                  <c:v>3882536.8982324735</c:v>
                </c:pt>
                <c:pt idx="80">
                  <c:v>3834895.5866829413</c:v>
                </c:pt>
                <c:pt idx="81">
                  <c:v>4162077.1077082874</c:v>
                </c:pt>
                <c:pt idx="82">
                  <c:v>4545344.3935014931</c:v>
                </c:pt>
                <c:pt idx="83">
                  <c:v>4879949.6026473809</c:v>
                </c:pt>
                <c:pt idx="84">
                  <c:v>4497392.7506717611</c:v>
                </c:pt>
                <c:pt idx="85">
                  <c:v>4563540.5697391173</c:v>
                </c:pt>
                <c:pt idx="86">
                  <c:v>3900761.6088840542</c:v>
                </c:pt>
                <c:pt idx="87">
                  <c:v>3716040.0183938816</c:v>
                </c:pt>
                <c:pt idx="88">
                  <c:v>3719183.985638984</c:v>
                </c:pt>
                <c:pt idx="89">
                  <c:v>4285044.0571413217</c:v>
                </c:pt>
                <c:pt idx="90">
                  <c:v>4152696.7663902696</c:v>
                </c:pt>
                <c:pt idx="91">
                  <c:v>3719087.029326614</c:v>
                </c:pt>
                <c:pt idx="92">
                  <c:v>3731695.7610593135</c:v>
                </c:pt>
                <c:pt idx="93">
                  <c:v>4110042.9255021899</c:v>
                </c:pt>
                <c:pt idx="94">
                  <c:v>4497736.4761592681</c:v>
                </c:pt>
                <c:pt idx="95">
                  <c:v>4647081.2463083407</c:v>
                </c:pt>
                <c:pt idx="96">
                  <c:v>4407541.4974705689</c:v>
                </c:pt>
                <c:pt idx="97">
                  <c:v>3959155.3062552703</c:v>
                </c:pt>
                <c:pt idx="98">
                  <c:v>3118088.2226056713</c:v>
                </c:pt>
                <c:pt idx="99">
                  <c:v>3109228.9236120684</c:v>
                </c:pt>
                <c:pt idx="100">
                  <c:v>3325214.5499802954</c:v>
                </c:pt>
                <c:pt idx="101">
                  <c:v>4106908.5774467844</c:v>
                </c:pt>
                <c:pt idx="102">
                  <c:v>3958195.247607423</c:v>
                </c:pt>
                <c:pt idx="103">
                  <c:v>3472762.6349444776</c:v>
                </c:pt>
                <c:pt idx="104">
                  <c:v>3558676.8321802141</c:v>
                </c:pt>
                <c:pt idx="105">
                  <c:v>3786592.5149354278</c:v>
                </c:pt>
                <c:pt idx="106">
                  <c:v>4338522.8891355721</c:v>
                </c:pt>
                <c:pt idx="107">
                  <c:v>4279230.3037358206</c:v>
                </c:pt>
                <c:pt idx="108">
                  <c:v>4162970.6492228899</c:v>
                </c:pt>
                <c:pt idx="109">
                  <c:v>4310574.3410223266</c:v>
                </c:pt>
                <c:pt idx="110">
                  <c:v>3499864.4409701372</c:v>
                </c:pt>
                <c:pt idx="111">
                  <c:v>3449365.510884</c:v>
                </c:pt>
                <c:pt idx="112">
                  <c:v>3805926.2205004706</c:v>
                </c:pt>
                <c:pt idx="113">
                  <c:v>4009300.3572593862</c:v>
                </c:pt>
                <c:pt idx="114">
                  <c:v>4425743.8346883422</c:v>
                </c:pt>
                <c:pt idx="115">
                  <c:v>3714372.6716474672</c:v>
                </c:pt>
                <c:pt idx="116">
                  <c:v>3697191.6858254434</c:v>
                </c:pt>
                <c:pt idx="117">
                  <c:v>3991825.0538231386</c:v>
                </c:pt>
                <c:pt idx="118">
                  <c:v>4425787.6537417248</c:v>
                </c:pt>
                <c:pt idx="119">
                  <c:v>4995885.9379631346</c:v>
                </c:pt>
                <c:pt idx="120">
                  <c:v>4428356.1601566728</c:v>
                </c:pt>
                <c:pt idx="121">
                  <c:v>4523172.7880383823</c:v>
                </c:pt>
                <c:pt idx="122">
                  <c:v>3868637.2841271041</c:v>
                </c:pt>
                <c:pt idx="123">
                  <c:v>3788890.88651188</c:v>
                </c:pt>
                <c:pt idx="124">
                  <c:v>3865705.9059356893</c:v>
                </c:pt>
                <c:pt idx="125">
                  <c:v>4195908.2985576345</c:v>
                </c:pt>
                <c:pt idx="126">
                  <c:v>4310846.9557176949</c:v>
                </c:pt>
                <c:pt idx="127">
                  <c:v>3821186.5417825268</c:v>
                </c:pt>
                <c:pt idx="128">
                  <c:v>3711235.7961246376</c:v>
                </c:pt>
                <c:pt idx="129">
                  <c:v>4045550.850878851</c:v>
                </c:pt>
                <c:pt idx="130">
                  <c:v>4657070.8399504488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B-40C9-9188-A6EA64C0D8C0}"/>
            </c:ext>
          </c:extLst>
        </c:ser>
        <c:ser>
          <c:idx val="1"/>
          <c:order val="1"/>
          <c:tx>
            <c:strRef>
              <c:f>'GSlt50 Normalized'!$Q$1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'GSlt50 Normalized'!$A:$A</c15:sqref>
                  </c15:fullRef>
                </c:ext>
              </c:extLst>
              <c:f>'GSlt50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Oct-21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'GSlt50 Normalized'!$Q$2:$Q$145</c15:sqref>
                  </c15:fullRef>
                </c:ext>
              </c:extLst>
              <c:f>'GSlt50 Normalized'!$Q$3:$Q$145</c:f>
              <c:numCache>
                <c:formatCode>_(* #,##0_);_(* \(#,##0\);_(* "-"??_);_(@_)</c:formatCode>
                <c:ptCount val="143"/>
                <c:pt idx="0">
                  <c:v>4449070.802317623</c:v>
                </c:pt>
                <c:pt idx="1">
                  <c:v>4394173.2075583376</c:v>
                </c:pt>
                <c:pt idx="2">
                  <c:v>3905572.7874856847</c:v>
                </c:pt>
                <c:pt idx="3">
                  <c:v>3803511.4558090735</c:v>
                </c:pt>
                <c:pt idx="4">
                  <c:v>3809495.9494986963</c:v>
                </c:pt>
                <c:pt idx="5">
                  <c:v>4214318.0399763416</c:v>
                </c:pt>
                <c:pt idx="6">
                  <c:v>4190479.7061575591</c:v>
                </c:pt>
                <c:pt idx="7">
                  <c:v>3727255.0942483828</c:v>
                </c:pt>
                <c:pt idx="8">
                  <c:v>3788598.5533156036</c:v>
                </c:pt>
                <c:pt idx="9">
                  <c:v>3993482.4756201017</c:v>
                </c:pt>
                <c:pt idx="10">
                  <c:v>4495776.4607549971</c:v>
                </c:pt>
                <c:pt idx="11">
                  <c:v>4763391.1209196895</c:v>
                </c:pt>
                <c:pt idx="12">
                  <c:v>4351528.3926054593</c:v>
                </c:pt>
                <c:pt idx="13">
                  <c:v>4394173.2075583376</c:v>
                </c:pt>
                <c:pt idx="14">
                  <c:v>3905572.7874856847</c:v>
                </c:pt>
                <c:pt idx="15">
                  <c:v>3803511.4558090735</c:v>
                </c:pt>
                <c:pt idx="16">
                  <c:v>3809495.9494986963</c:v>
                </c:pt>
                <c:pt idx="17">
                  <c:v>4214318.0399763416</c:v>
                </c:pt>
                <c:pt idx="18">
                  <c:v>4190479.7061575591</c:v>
                </c:pt>
                <c:pt idx="19">
                  <c:v>3727255.0942483828</c:v>
                </c:pt>
                <c:pt idx="20">
                  <c:v>3788598.5533156036</c:v>
                </c:pt>
                <c:pt idx="21">
                  <c:v>3993482.4756201017</c:v>
                </c:pt>
                <c:pt idx="22">
                  <c:v>4495776.4607549971</c:v>
                </c:pt>
                <c:pt idx="23">
                  <c:v>4763391.1209196895</c:v>
                </c:pt>
                <c:pt idx="24">
                  <c:v>4351528.3926054593</c:v>
                </c:pt>
                <c:pt idx="25">
                  <c:v>4394173.2075583376</c:v>
                </c:pt>
                <c:pt idx="26">
                  <c:v>3905572.7874856847</c:v>
                </c:pt>
                <c:pt idx="27">
                  <c:v>3803511.4558090735</c:v>
                </c:pt>
                <c:pt idx="28">
                  <c:v>3809495.9494986963</c:v>
                </c:pt>
                <c:pt idx="29">
                  <c:v>4214318.0399763416</c:v>
                </c:pt>
                <c:pt idx="30">
                  <c:v>4190479.7061575591</c:v>
                </c:pt>
                <c:pt idx="31">
                  <c:v>3727255.0942483828</c:v>
                </c:pt>
                <c:pt idx="32">
                  <c:v>3788598.5533156036</c:v>
                </c:pt>
                <c:pt idx="33">
                  <c:v>3993482.4756201017</c:v>
                </c:pt>
                <c:pt idx="34">
                  <c:v>4495776.4607549971</c:v>
                </c:pt>
                <c:pt idx="35">
                  <c:v>4763391.1209196895</c:v>
                </c:pt>
                <c:pt idx="36">
                  <c:v>4351528.3926054593</c:v>
                </c:pt>
                <c:pt idx="37">
                  <c:v>4394173.2075583376</c:v>
                </c:pt>
                <c:pt idx="38">
                  <c:v>3905572.7874856847</c:v>
                </c:pt>
                <c:pt idx="39">
                  <c:v>3803511.4558090735</c:v>
                </c:pt>
                <c:pt idx="40">
                  <c:v>3809495.9494986963</c:v>
                </c:pt>
                <c:pt idx="41">
                  <c:v>4214318.0399763416</c:v>
                </c:pt>
                <c:pt idx="42">
                  <c:v>4190479.7061575591</c:v>
                </c:pt>
                <c:pt idx="43">
                  <c:v>3727255.0942483828</c:v>
                </c:pt>
                <c:pt idx="44">
                  <c:v>3788598.5533156036</c:v>
                </c:pt>
                <c:pt idx="45">
                  <c:v>3993482.4756201017</c:v>
                </c:pt>
                <c:pt idx="46">
                  <c:v>4495776.4607549971</c:v>
                </c:pt>
                <c:pt idx="47">
                  <c:v>4763391.1209196895</c:v>
                </c:pt>
                <c:pt idx="48">
                  <c:v>4449070.802317623</c:v>
                </c:pt>
                <c:pt idx="49">
                  <c:v>4394173.2075583376</c:v>
                </c:pt>
                <c:pt idx="50">
                  <c:v>3905572.7874856847</c:v>
                </c:pt>
                <c:pt idx="51">
                  <c:v>3803511.4558090735</c:v>
                </c:pt>
                <c:pt idx="52">
                  <c:v>3809495.9494986963</c:v>
                </c:pt>
                <c:pt idx="53">
                  <c:v>4214318.0399763416</c:v>
                </c:pt>
                <c:pt idx="54">
                  <c:v>4190479.7061575591</c:v>
                </c:pt>
                <c:pt idx="55">
                  <c:v>3727255.0942483828</c:v>
                </c:pt>
                <c:pt idx="56">
                  <c:v>3788598.5533156036</c:v>
                </c:pt>
                <c:pt idx="57">
                  <c:v>3993482.4756201017</c:v>
                </c:pt>
                <c:pt idx="58">
                  <c:v>4495776.4607549971</c:v>
                </c:pt>
                <c:pt idx="59">
                  <c:v>4763391.1209196895</c:v>
                </c:pt>
                <c:pt idx="60">
                  <c:v>4351528.3926054593</c:v>
                </c:pt>
                <c:pt idx="61">
                  <c:v>4394173.2075583376</c:v>
                </c:pt>
                <c:pt idx="62">
                  <c:v>3905572.7874856847</c:v>
                </c:pt>
                <c:pt idx="63">
                  <c:v>3803511.4558090735</c:v>
                </c:pt>
                <c:pt idx="64">
                  <c:v>3809495.9494986963</c:v>
                </c:pt>
                <c:pt idx="65">
                  <c:v>4214318.0399763416</c:v>
                </c:pt>
                <c:pt idx="66">
                  <c:v>4190479.7061575591</c:v>
                </c:pt>
                <c:pt idx="67">
                  <c:v>3727255.0942483828</c:v>
                </c:pt>
                <c:pt idx="68">
                  <c:v>3788598.5533156036</c:v>
                </c:pt>
                <c:pt idx="69">
                  <c:v>3993482.4756201017</c:v>
                </c:pt>
                <c:pt idx="70">
                  <c:v>4495776.4607549971</c:v>
                </c:pt>
                <c:pt idx="71">
                  <c:v>4763391.1209196895</c:v>
                </c:pt>
                <c:pt idx="72">
                  <c:v>4351528.3926054593</c:v>
                </c:pt>
                <c:pt idx="73">
                  <c:v>4394173.2075583376</c:v>
                </c:pt>
                <c:pt idx="74">
                  <c:v>3905572.7874856847</c:v>
                </c:pt>
                <c:pt idx="75">
                  <c:v>3803511.4558090735</c:v>
                </c:pt>
                <c:pt idx="76">
                  <c:v>3809495.9494986963</c:v>
                </c:pt>
                <c:pt idx="77">
                  <c:v>4214318.0399763416</c:v>
                </c:pt>
                <c:pt idx="78">
                  <c:v>4190479.7061575591</c:v>
                </c:pt>
                <c:pt idx="79">
                  <c:v>3727255.0942483828</c:v>
                </c:pt>
                <c:pt idx="80">
                  <c:v>3788598.5533156036</c:v>
                </c:pt>
                <c:pt idx="81">
                  <c:v>3993482.4756201017</c:v>
                </c:pt>
                <c:pt idx="82">
                  <c:v>4495776.4607549971</c:v>
                </c:pt>
                <c:pt idx="83">
                  <c:v>4763391.1209196895</c:v>
                </c:pt>
                <c:pt idx="84">
                  <c:v>4351528.3926054593</c:v>
                </c:pt>
                <c:pt idx="85">
                  <c:v>4394173.2075583376</c:v>
                </c:pt>
                <c:pt idx="86">
                  <c:v>3905572.7874856847</c:v>
                </c:pt>
                <c:pt idx="87">
                  <c:v>3803511.4558090735</c:v>
                </c:pt>
                <c:pt idx="88">
                  <c:v>3809495.9494986963</c:v>
                </c:pt>
                <c:pt idx="89">
                  <c:v>4214318.0399763416</c:v>
                </c:pt>
                <c:pt idx="90">
                  <c:v>4190479.7061575591</c:v>
                </c:pt>
                <c:pt idx="91">
                  <c:v>3727255.0942483828</c:v>
                </c:pt>
                <c:pt idx="92">
                  <c:v>3788598.5533156036</c:v>
                </c:pt>
                <c:pt idx="93">
                  <c:v>3993482.4756201017</c:v>
                </c:pt>
                <c:pt idx="94">
                  <c:v>4495776.4607549971</c:v>
                </c:pt>
                <c:pt idx="95">
                  <c:v>4763391.1209196895</c:v>
                </c:pt>
                <c:pt idx="96">
                  <c:v>4449070.802317623</c:v>
                </c:pt>
                <c:pt idx="97">
                  <c:v>4175376.1194638847</c:v>
                </c:pt>
                <c:pt idx="98">
                  <c:v>3467978.6112967776</c:v>
                </c:pt>
                <c:pt idx="99">
                  <c:v>3365917.2796201664</c:v>
                </c:pt>
                <c:pt idx="100">
                  <c:v>3590698.8614042429</c:v>
                </c:pt>
                <c:pt idx="101">
                  <c:v>3995520.9518818883</c:v>
                </c:pt>
                <c:pt idx="102">
                  <c:v>3971682.6180631057</c:v>
                </c:pt>
                <c:pt idx="103">
                  <c:v>3508458.0061539295</c:v>
                </c:pt>
                <c:pt idx="104">
                  <c:v>3569801.4652211503</c:v>
                </c:pt>
                <c:pt idx="105">
                  <c:v>3774685.3875256483</c:v>
                </c:pt>
                <c:pt idx="106">
                  <c:v>4276979.3726605438</c:v>
                </c:pt>
                <c:pt idx="107">
                  <c:v>4544594.0328252362</c:v>
                </c:pt>
                <c:pt idx="108">
                  <c:v>4132731.304511006</c:v>
                </c:pt>
                <c:pt idx="109">
                  <c:v>4175376.1194638847</c:v>
                </c:pt>
                <c:pt idx="110">
                  <c:v>3686775.6993912314</c:v>
                </c:pt>
                <c:pt idx="111">
                  <c:v>3584714.3677146202</c:v>
                </c:pt>
                <c:pt idx="112">
                  <c:v>3590698.8614042429</c:v>
                </c:pt>
                <c:pt idx="113">
                  <c:v>3995520.9518818883</c:v>
                </c:pt>
                <c:pt idx="114">
                  <c:v>3971682.6180631057</c:v>
                </c:pt>
                <c:pt idx="115">
                  <c:v>3508458.0061539295</c:v>
                </c:pt>
                <c:pt idx="116">
                  <c:v>3569801.4652211503</c:v>
                </c:pt>
                <c:pt idx="117">
                  <c:v>3774685.3875256483</c:v>
                </c:pt>
                <c:pt idx="118">
                  <c:v>4276979.3726605438</c:v>
                </c:pt>
                <c:pt idx="119">
                  <c:v>4653992.5768724624</c:v>
                </c:pt>
                <c:pt idx="120">
                  <c:v>4242129.8485582322</c:v>
                </c:pt>
                <c:pt idx="121">
                  <c:v>4284774.6635111105</c:v>
                </c:pt>
                <c:pt idx="122">
                  <c:v>3796174.2434384581</c:v>
                </c:pt>
                <c:pt idx="123">
                  <c:v>3694112.9117618469</c:v>
                </c:pt>
                <c:pt idx="124">
                  <c:v>3700097.4054514696</c:v>
                </c:pt>
                <c:pt idx="125">
                  <c:v>4104919.495929115</c:v>
                </c:pt>
                <c:pt idx="126">
                  <c:v>4081081.1621103324</c:v>
                </c:pt>
                <c:pt idx="127">
                  <c:v>3617856.5502011562</c:v>
                </c:pt>
                <c:pt idx="128">
                  <c:v>3679200.009268377</c:v>
                </c:pt>
                <c:pt idx="129">
                  <c:v>3884083.931572875</c:v>
                </c:pt>
                <c:pt idx="130">
                  <c:v>4386377.91670777</c:v>
                </c:pt>
                <c:pt idx="131">
                  <c:v>4708691.848896076</c:v>
                </c:pt>
                <c:pt idx="132">
                  <c:v>4296829.1205818458</c:v>
                </c:pt>
                <c:pt idx="133">
                  <c:v>4339473.935534724</c:v>
                </c:pt>
                <c:pt idx="134">
                  <c:v>3850873.5154620712</c:v>
                </c:pt>
                <c:pt idx="135">
                  <c:v>3748812.18378546</c:v>
                </c:pt>
                <c:pt idx="136">
                  <c:v>3754796.6774750827</c:v>
                </c:pt>
                <c:pt idx="137">
                  <c:v>4159618.7679527281</c:v>
                </c:pt>
                <c:pt idx="138">
                  <c:v>4135780.4341339455</c:v>
                </c:pt>
                <c:pt idx="139">
                  <c:v>3672555.8222247693</c:v>
                </c:pt>
                <c:pt idx="140">
                  <c:v>3733899.2812919901</c:v>
                </c:pt>
                <c:pt idx="141">
                  <c:v>3938783.2035964881</c:v>
                </c:pt>
                <c:pt idx="142">
                  <c:v>4441077.1887313835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B-40C9-9188-A6EA64C0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GS &lt; 50 Predicted / Weather Normalized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'GSgt50 Normalized'!$D$1</c:f>
              <c:strCache>
                <c:ptCount val="1"/>
                <c:pt idx="0">
                  <c:v>GSgt50kWh_NoCDM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Normalized'!$A:$A</c15:sqref>
                  </c15:fullRef>
                </c:ext>
              </c:extLst>
              <c:f>'GSgt50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Normalized'!$D$2:$D$145</c15:sqref>
                  </c15:fullRef>
                </c:ext>
              </c:extLst>
              <c:f>'GSgt50 Normalized'!$D$3:$D$145</c:f>
              <c:numCache>
                <c:formatCode>_(* #,##0_);_(* \(#,##0\);_(* "-"??_);_(@_)</c:formatCode>
                <c:ptCount val="143"/>
                <c:pt idx="0">
                  <c:v>12549495.03305329</c:v>
                </c:pt>
                <c:pt idx="1">
                  <c:v>12553135.643534489</c:v>
                </c:pt>
                <c:pt idx="2">
                  <c:v>11619067.604390627</c:v>
                </c:pt>
                <c:pt idx="3">
                  <c:v>12288524.703281093</c:v>
                </c:pt>
                <c:pt idx="4">
                  <c:v>12347535.242569415</c:v>
                </c:pt>
                <c:pt idx="5">
                  <c:v>11338223.008228127</c:v>
                </c:pt>
                <c:pt idx="6">
                  <c:v>10258982.614362882</c:v>
                </c:pt>
                <c:pt idx="7">
                  <c:v>9533281.1343470141</c:v>
                </c:pt>
                <c:pt idx="8">
                  <c:v>10106751.698481917</c:v>
                </c:pt>
                <c:pt idx="9">
                  <c:v>9917339.5889235586</c:v>
                </c:pt>
                <c:pt idx="10">
                  <c:v>9958867.7395599764</c:v>
                </c:pt>
                <c:pt idx="11">
                  <c:v>10692657.034107799</c:v>
                </c:pt>
                <c:pt idx="12">
                  <c:v>10166752.947911724</c:v>
                </c:pt>
                <c:pt idx="13">
                  <c:v>10789213.093708768</c:v>
                </c:pt>
                <c:pt idx="14">
                  <c:v>9903437.9647538438</c:v>
                </c:pt>
                <c:pt idx="15">
                  <c:v>9646901.7420816738</c:v>
                </c:pt>
                <c:pt idx="16">
                  <c:v>9701178.3267219234</c:v>
                </c:pt>
                <c:pt idx="17">
                  <c:v>9800609.7680537496</c:v>
                </c:pt>
                <c:pt idx="18">
                  <c:v>9744716.6250400878</c:v>
                </c:pt>
                <c:pt idx="19">
                  <c:v>9457538.2541290503</c:v>
                </c:pt>
                <c:pt idx="20">
                  <c:v>9497829.763316147</c:v>
                </c:pt>
                <c:pt idx="21">
                  <c:v>9966500.9934218135</c:v>
                </c:pt>
                <c:pt idx="22">
                  <c:v>9693221.2935160697</c:v>
                </c:pt>
                <c:pt idx="23">
                  <c:v>10829684.906666959</c:v>
                </c:pt>
                <c:pt idx="24">
                  <c:v>9803563.8315219805</c:v>
                </c:pt>
                <c:pt idx="25">
                  <c:v>10617032.797877969</c:v>
                </c:pt>
                <c:pt idx="26">
                  <c:v>9754865.5506930631</c:v>
                </c:pt>
                <c:pt idx="27">
                  <c:v>9689042.1030413341</c:v>
                </c:pt>
                <c:pt idx="28">
                  <c:v>9790616.2826926522</c:v>
                </c:pt>
                <c:pt idx="29">
                  <c:v>9552500.4181358665</c:v>
                </c:pt>
                <c:pt idx="30">
                  <c:v>9591226.5870101005</c:v>
                </c:pt>
                <c:pt idx="31">
                  <c:v>9667433.871043684</c:v>
                </c:pt>
                <c:pt idx="32">
                  <c:v>10055225.090383133</c:v>
                </c:pt>
                <c:pt idx="33">
                  <c:v>10132226.276524026</c:v>
                </c:pt>
                <c:pt idx="34">
                  <c:v>10783625.008786412</c:v>
                </c:pt>
                <c:pt idx="35">
                  <c:v>11370092.636571625</c:v>
                </c:pt>
                <c:pt idx="36">
                  <c:v>10850281.984755067</c:v>
                </c:pt>
                <c:pt idx="37">
                  <c:v>11491955.372585705</c:v>
                </c:pt>
                <c:pt idx="38">
                  <c:v>10292324.925510194</c:v>
                </c:pt>
                <c:pt idx="39">
                  <c:v>10383319.270265797</c:v>
                </c:pt>
                <c:pt idx="40">
                  <c:v>10281781.957636029</c:v>
                </c:pt>
                <c:pt idx="41">
                  <c:v>10517589.231742615</c:v>
                </c:pt>
                <c:pt idx="42">
                  <c:v>10446595.793682598</c:v>
                </c:pt>
                <c:pt idx="43">
                  <c:v>10746820.170378376</c:v>
                </c:pt>
                <c:pt idx="44">
                  <c:v>10680720.742169244</c:v>
                </c:pt>
                <c:pt idx="45">
                  <c:v>10331734.796576479</c:v>
                </c:pt>
                <c:pt idx="46">
                  <c:v>10384820.161549082</c:v>
                </c:pt>
                <c:pt idx="47">
                  <c:v>11522349.908221055</c:v>
                </c:pt>
                <c:pt idx="48">
                  <c:v>11362355.364163456</c:v>
                </c:pt>
                <c:pt idx="49">
                  <c:v>11443549.347929325</c:v>
                </c:pt>
                <c:pt idx="50">
                  <c:v>10326762.677839415</c:v>
                </c:pt>
                <c:pt idx="51">
                  <c:v>10989936.556001863</c:v>
                </c:pt>
                <c:pt idx="52">
                  <c:v>10938490.763634181</c:v>
                </c:pt>
                <c:pt idx="53">
                  <c:v>11041565.465770569</c:v>
                </c:pt>
                <c:pt idx="54">
                  <c:v>11481801.456296286</c:v>
                </c:pt>
                <c:pt idx="55">
                  <c:v>10829491.170907196</c:v>
                </c:pt>
                <c:pt idx="56">
                  <c:v>11116512.222493669</c:v>
                </c:pt>
                <c:pt idx="57">
                  <c:v>10974336.167164927</c:v>
                </c:pt>
                <c:pt idx="58">
                  <c:v>10477480.747742252</c:v>
                </c:pt>
                <c:pt idx="59">
                  <c:v>11624581.712659625</c:v>
                </c:pt>
                <c:pt idx="60">
                  <c:v>10638201.885609536</c:v>
                </c:pt>
                <c:pt idx="61">
                  <c:v>11697306.266582021</c:v>
                </c:pt>
                <c:pt idx="62">
                  <c:v>9856283.4458161946</c:v>
                </c:pt>
                <c:pt idx="63">
                  <c:v>10617108.286173008</c:v>
                </c:pt>
                <c:pt idx="64">
                  <c:v>10524821.658453234</c:v>
                </c:pt>
                <c:pt idx="65">
                  <c:v>9893170.2734729256</c:v>
                </c:pt>
                <c:pt idx="66">
                  <c:v>10494250.710027773</c:v>
                </c:pt>
                <c:pt idx="67">
                  <c:v>10794718.500559</c:v>
                </c:pt>
                <c:pt idx="68">
                  <c:v>11272386.319090182</c:v>
                </c:pt>
                <c:pt idx="69">
                  <c:v>11216996.214449819</c:v>
                </c:pt>
                <c:pt idx="70">
                  <c:v>11074275.177085051</c:v>
                </c:pt>
                <c:pt idx="71">
                  <c:v>12542863.601587992</c:v>
                </c:pt>
                <c:pt idx="72">
                  <c:v>11050955.098477909</c:v>
                </c:pt>
                <c:pt idx="73">
                  <c:v>11850736.069767384</c:v>
                </c:pt>
                <c:pt idx="74">
                  <c:v>10837691.800263498</c:v>
                </c:pt>
                <c:pt idx="75">
                  <c:v>10950893.372869276</c:v>
                </c:pt>
                <c:pt idx="76">
                  <c:v>11001753.986700915</c:v>
                </c:pt>
                <c:pt idx="77">
                  <c:v>11787918.63296452</c:v>
                </c:pt>
                <c:pt idx="78">
                  <c:v>11534674.649010466</c:v>
                </c:pt>
                <c:pt idx="79">
                  <c:v>11087573.79965483</c:v>
                </c:pt>
                <c:pt idx="80">
                  <c:v>11325573.944869054</c:v>
                </c:pt>
                <c:pt idx="81">
                  <c:v>11461644.885273611</c:v>
                </c:pt>
                <c:pt idx="82">
                  <c:v>11332893.378963728</c:v>
                </c:pt>
                <c:pt idx="83">
                  <c:v>12195954.312040666</c:v>
                </c:pt>
                <c:pt idx="84">
                  <c:v>11087116.796586558</c:v>
                </c:pt>
                <c:pt idx="85">
                  <c:v>11679613.511286888</c:v>
                </c:pt>
                <c:pt idx="86">
                  <c:v>10720964.13390266</c:v>
                </c:pt>
                <c:pt idx="87">
                  <c:v>10786296.238970635</c:v>
                </c:pt>
                <c:pt idx="88">
                  <c:v>10639508.043809848</c:v>
                </c:pt>
                <c:pt idx="89">
                  <c:v>10989939.253596883</c:v>
                </c:pt>
                <c:pt idx="90">
                  <c:v>11287851.541658398</c:v>
                </c:pt>
                <c:pt idx="91">
                  <c:v>10973801.691083513</c:v>
                </c:pt>
                <c:pt idx="92">
                  <c:v>10994810.099256229</c:v>
                </c:pt>
                <c:pt idx="93">
                  <c:v>11425926.788960053</c:v>
                </c:pt>
                <c:pt idx="94">
                  <c:v>10940368.208733564</c:v>
                </c:pt>
                <c:pt idx="95">
                  <c:v>11445865.90152505</c:v>
                </c:pt>
                <c:pt idx="96">
                  <c:v>11045406.32920384</c:v>
                </c:pt>
                <c:pt idx="97">
                  <c:v>10552288.107463375</c:v>
                </c:pt>
                <c:pt idx="98">
                  <c:v>7673641.7246768596</c:v>
                </c:pt>
                <c:pt idx="99">
                  <c:v>8486801.760934066</c:v>
                </c:pt>
                <c:pt idx="100">
                  <c:v>9728759.0373805277</c:v>
                </c:pt>
                <c:pt idx="101">
                  <c:v>11057667.660557464</c:v>
                </c:pt>
                <c:pt idx="102">
                  <c:v>10827539.665122569</c:v>
                </c:pt>
                <c:pt idx="103">
                  <c:v>10281994.178883392</c:v>
                </c:pt>
                <c:pt idx="104">
                  <c:v>10755351.277068432</c:v>
                </c:pt>
                <c:pt idx="105">
                  <c:v>10843983.6726791</c:v>
                </c:pt>
                <c:pt idx="106">
                  <c:v>10858827.53470121</c:v>
                </c:pt>
                <c:pt idx="107">
                  <c:v>11453323.724993775</c:v>
                </c:pt>
                <c:pt idx="108">
                  <c:v>10780310.197336202</c:v>
                </c:pt>
                <c:pt idx="109">
                  <c:v>11309667.661438448</c:v>
                </c:pt>
                <c:pt idx="110">
                  <c:v>10243495.193654044</c:v>
                </c:pt>
                <c:pt idx="111">
                  <c:v>10144678.190297356</c:v>
                </c:pt>
                <c:pt idx="112">
                  <c:v>10688678.802195119</c:v>
                </c:pt>
                <c:pt idx="113">
                  <c:v>10522292.833011899</c:v>
                </c:pt>
                <c:pt idx="114">
                  <c:v>11673056.325333107</c:v>
                </c:pt>
                <c:pt idx="115">
                  <c:v>10332948.042390529</c:v>
                </c:pt>
                <c:pt idx="116">
                  <c:v>11068373.846905306</c:v>
                </c:pt>
                <c:pt idx="117">
                  <c:v>11033994.453547485</c:v>
                </c:pt>
                <c:pt idx="118">
                  <c:v>10863554.220225811</c:v>
                </c:pt>
                <c:pt idx="119">
                  <c:v>11557038.593661122</c:v>
                </c:pt>
                <c:pt idx="120">
                  <c:v>10839326.862401882</c:v>
                </c:pt>
                <c:pt idx="121">
                  <c:v>11637877.236663328</c:v>
                </c:pt>
                <c:pt idx="122">
                  <c:v>10493469.859046936</c:v>
                </c:pt>
                <c:pt idx="123">
                  <c:v>10919908.611988723</c:v>
                </c:pt>
                <c:pt idx="124">
                  <c:v>10942170.179956395</c:v>
                </c:pt>
                <c:pt idx="125">
                  <c:v>11023104.564715192</c:v>
                </c:pt>
                <c:pt idx="126">
                  <c:v>11383949.005192462</c:v>
                </c:pt>
                <c:pt idx="127">
                  <c:v>11028718.730794076</c:v>
                </c:pt>
                <c:pt idx="128">
                  <c:v>11045647.160293452</c:v>
                </c:pt>
                <c:pt idx="129">
                  <c:v>11177210.074787648</c:v>
                </c:pt>
                <c:pt idx="130">
                  <c:v>11012323.389235752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F-47DB-8F7A-DD8DFDFD0AA6}"/>
            </c:ext>
          </c:extLst>
        </c:ser>
        <c:ser>
          <c:idx val="1"/>
          <c:order val="1"/>
          <c:tx>
            <c:strRef>
              <c:f>'GSgt50 Normalized'!$U$1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'GSgt50 Normalized'!$A:$A</c15:sqref>
                  </c15:fullRef>
                </c:ext>
              </c:extLst>
              <c:f>'GSgt50 Normalized'!$A$2:$A$1048576</c:f>
              <c:strCache>
                <c:ptCount val="19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</c:v>
                </c:pt>
                <c:pt idx="159">
                  <c:v>Apr-25</c:v>
                </c:pt>
                <c:pt idx="160">
                  <c:v>May-25</c:v>
                </c:pt>
                <c:pt idx="161">
                  <c:v>Jun-25</c:v>
                </c:pt>
                <c:pt idx="162">
                  <c:v>Jul-25</c:v>
                </c:pt>
                <c:pt idx="163">
                  <c:v>Aug-25</c:v>
                </c:pt>
                <c:pt idx="164">
                  <c:v>Sep-25</c:v>
                </c:pt>
                <c:pt idx="165">
                  <c:v>Oct-25</c:v>
                </c:pt>
                <c:pt idx="166">
                  <c:v>Nov-25</c:v>
                </c:pt>
                <c:pt idx="167">
                  <c:v>Dec-25</c:v>
                </c:pt>
                <c:pt idx="168">
                  <c:v>Jan-26</c:v>
                </c:pt>
                <c:pt idx="169">
                  <c:v>Feb-26</c:v>
                </c:pt>
                <c:pt idx="170">
                  <c:v>Mar-26</c:v>
                </c:pt>
                <c:pt idx="171">
                  <c:v>Apr-26</c:v>
                </c:pt>
                <c:pt idx="172">
                  <c:v>May-26</c:v>
                </c:pt>
                <c:pt idx="173">
                  <c:v>Jun-26</c:v>
                </c:pt>
                <c:pt idx="174">
                  <c:v>Jul-26</c:v>
                </c:pt>
                <c:pt idx="175">
                  <c:v>Aug-26</c:v>
                </c:pt>
                <c:pt idx="176">
                  <c:v>Sep-26</c:v>
                </c:pt>
                <c:pt idx="177">
                  <c:v>Oct-26</c:v>
                </c:pt>
                <c:pt idx="178">
                  <c:v>Nov-26</c:v>
                </c:pt>
                <c:pt idx="179">
                  <c:v>Dec-26</c:v>
                </c:pt>
                <c:pt idx="180">
                  <c:v>Jan-27</c:v>
                </c:pt>
                <c:pt idx="181">
                  <c:v>Feb-27</c:v>
                </c:pt>
                <c:pt idx="182">
                  <c:v>Mar-27</c:v>
                </c:pt>
                <c:pt idx="183">
                  <c:v>Apr-27</c:v>
                </c:pt>
                <c:pt idx="184">
                  <c:v>May-27</c:v>
                </c:pt>
                <c:pt idx="185">
                  <c:v>Jun-27</c:v>
                </c:pt>
                <c:pt idx="186">
                  <c:v>Jul-27</c:v>
                </c:pt>
                <c:pt idx="187">
                  <c:v>Aug-27</c:v>
                </c:pt>
                <c:pt idx="188">
                  <c:v>Sep-27</c:v>
                </c:pt>
                <c:pt idx="189">
                  <c:v>Oct-27</c:v>
                </c:pt>
                <c:pt idx="190">
                  <c:v>Nov-27</c:v>
                </c:pt>
                <c:pt idx="191">
                  <c:v>Dec-27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'GSgt50 Normalized'!$U$2:$U$145</c15:sqref>
                  </c15:fullRef>
                </c:ext>
              </c:extLst>
              <c:f>'GSgt50 Normalized'!$U$3:$U$145</c:f>
              <c:numCache>
                <c:formatCode>_(* #,##0_);_(* \(#,##0\);_(* "-"??_);_(@_)</c:formatCode>
                <c:ptCount val="143"/>
                <c:pt idx="0">
                  <c:v>12149630.992908165</c:v>
                </c:pt>
                <c:pt idx="1">
                  <c:v>12515074.529729586</c:v>
                </c:pt>
                <c:pt idx="2">
                  <c:v>11952441.738560215</c:v>
                </c:pt>
                <c:pt idx="3">
                  <c:v>11979909.723715123</c:v>
                </c:pt>
                <c:pt idx="4">
                  <c:v>11650276.601933941</c:v>
                </c:pt>
                <c:pt idx="5">
                  <c:v>12105651.853150461</c:v>
                </c:pt>
                <c:pt idx="6">
                  <c:v>10168611.526356814</c:v>
                </c:pt>
                <c:pt idx="7">
                  <c:v>9750450.7261350825</c:v>
                </c:pt>
                <c:pt idx="8">
                  <c:v>10072087.122899694</c:v>
                </c:pt>
                <c:pt idx="9">
                  <c:v>10114656.618915165</c:v>
                </c:pt>
                <c:pt idx="10">
                  <c:v>10056910.878576791</c:v>
                </c:pt>
                <c:pt idx="11">
                  <c:v>10914054.731120158</c:v>
                </c:pt>
                <c:pt idx="12">
                  <c:v>10076744.455153167</c:v>
                </c:pt>
                <c:pt idx="13">
                  <c:v>10687039.065760234</c:v>
                </c:pt>
                <c:pt idx="14">
                  <c:v>10124406.274590861</c:v>
                </c:pt>
                <c:pt idx="15">
                  <c:v>10151874.259745769</c:v>
                </c:pt>
                <c:pt idx="16">
                  <c:v>9822241.1379645877</c:v>
                </c:pt>
                <c:pt idx="17">
                  <c:v>10277616.389181107</c:v>
                </c:pt>
                <c:pt idx="18">
                  <c:v>10243987.757085931</c:v>
                </c:pt>
                <c:pt idx="19">
                  <c:v>9825826.9568642005</c:v>
                </c:pt>
                <c:pt idx="20">
                  <c:v>10147463.35362881</c:v>
                </c:pt>
                <c:pt idx="21">
                  <c:v>10190032.849644281</c:v>
                </c:pt>
                <c:pt idx="22">
                  <c:v>10132287.109305907</c:v>
                </c:pt>
                <c:pt idx="23">
                  <c:v>11047530.347272884</c:v>
                </c:pt>
                <c:pt idx="24">
                  <c:v>10210220.071305891</c:v>
                </c:pt>
                <c:pt idx="25">
                  <c:v>10820514.681912959</c:v>
                </c:pt>
                <c:pt idx="26">
                  <c:v>10257881.890743587</c:v>
                </c:pt>
                <c:pt idx="27">
                  <c:v>10285349.875898495</c:v>
                </c:pt>
                <c:pt idx="28">
                  <c:v>9955716.7541173138</c:v>
                </c:pt>
                <c:pt idx="29">
                  <c:v>10411092.005333833</c:v>
                </c:pt>
                <c:pt idx="30">
                  <c:v>10377463.373238657</c:v>
                </c:pt>
                <c:pt idx="31">
                  <c:v>9959302.5730169229</c:v>
                </c:pt>
                <c:pt idx="32">
                  <c:v>10280938.969781537</c:v>
                </c:pt>
                <c:pt idx="33">
                  <c:v>10323508.465797007</c:v>
                </c:pt>
                <c:pt idx="34">
                  <c:v>10265762.725458633</c:v>
                </c:pt>
                <c:pt idx="35">
                  <c:v>11194405.32540183</c:v>
                </c:pt>
                <c:pt idx="36">
                  <c:v>10357095.049434837</c:v>
                </c:pt>
                <c:pt idx="37">
                  <c:v>10967389.660041906</c:v>
                </c:pt>
                <c:pt idx="38">
                  <c:v>10404756.868872533</c:v>
                </c:pt>
                <c:pt idx="39">
                  <c:v>10432224.854027441</c:v>
                </c:pt>
                <c:pt idx="40">
                  <c:v>10102591.732246259</c:v>
                </c:pt>
                <c:pt idx="41">
                  <c:v>10557966.983462779</c:v>
                </c:pt>
                <c:pt idx="42">
                  <c:v>10524338.351367602</c:v>
                </c:pt>
                <c:pt idx="43">
                  <c:v>10106177.55114587</c:v>
                </c:pt>
                <c:pt idx="44">
                  <c:v>10427813.947910482</c:v>
                </c:pt>
                <c:pt idx="45">
                  <c:v>10470383.443925953</c:v>
                </c:pt>
                <c:pt idx="46">
                  <c:v>10412637.703587579</c:v>
                </c:pt>
                <c:pt idx="47">
                  <c:v>11322119.199140908</c:v>
                </c:pt>
                <c:pt idx="48">
                  <c:v>10729659.996959561</c:v>
                </c:pt>
                <c:pt idx="49">
                  <c:v>11095103.533780985</c:v>
                </c:pt>
                <c:pt idx="50">
                  <c:v>10532470.742611611</c:v>
                </c:pt>
                <c:pt idx="51">
                  <c:v>10559938.727766519</c:v>
                </c:pt>
                <c:pt idx="52">
                  <c:v>10230305.605985338</c:v>
                </c:pt>
                <c:pt idx="53">
                  <c:v>10685680.857201857</c:v>
                </c:pt>
                <c:pt idx="54">
                  <c:v>10652052.225106681</c:v>
                </c:pt>
                <c:pt idx="55">
                  <c:v>10233891.424884949</c:v>
                </c:pt>
                <c:pt idx="56">
                  <c:v>10555527.821649561</c:v>
                </c:pt>
                <c:pt idx="57">
                  <c:v>10598097.317665031</c:v>
                </c:pt>
                <c:pt idx="58">
                  <c:v>10540351.577326657</c:v>
                </c:pt>
                <c:pt idx="59">
                  <c:v>11481998.750087388</c:v>
                </c:pt>
                <c:pt idx="60">
                  <c:v>10644688.474120395</c:v>
                </c:pt>
                <c:pt idx="61">
                  <c:v>11254983.084727462</c:v>
                </c:pt>
                <c:pt idx="62">
                  <c:v>10692350.293558091</c:v>
                </c:pt>
                <c:pt idx="63">
                  <c:v>10719818.278712999</c:v>
                </c:pt>
                <c:pt idx="64">
                  <c:v>10390185.156931818</c:v>
                </c:pt>
                <c:pt idx="65">
                  <c:v>10845560.408148337</c:v>
                </c:pt>
                <c:pt idx="66">
                  <c:v>10811931.77605316</c:v>
                </c:pt>
                <c:pt idx="67">
                  <c:v>10393770.975831427</c:v>
                </c:pt>
                <c:pt idx="68">
                  <c:v>10715407.37259604</c:v>
                </c:pt>
                <c:pt idx="69">
                  <c:v>10757976.868611511</c:v>
                </c:pt>
                <c:pt idx="70">
                  <c:v>10700231.128273137</c:v>
                </c:pt>
                <c:pt idx="71">
                  <c:v>11685185.246813012</c:v>
                </c:pt>
                <c:pt idx="72">
                  <c:v>10847874.97084602</c:v>
                </c:pt>
                <c:pt idx="73">
                  <c:v>11458169.581453089</c:v>
                </c:pt>
                <c:pt idx="74">
                  <c:v>10895536.790283715</c:v>
                </c:pt>
                <c:pt idx="75">
                  <c:v>10923004.775438624</c:v>
                </c:pt>
                <c:pt idx="76">
                  <c:v>10593371.653657442</c:v>
                </c:pt>
                <c:pt idx="77">
                  <c:v>11048746.904873962</c:v>
                </c:pt>
                <c:pt idx="78">
                  <c:v>11015118.272778785</c:v>
                </c:pt>
                <c:pt idx="79">
                  <c:v>10596957.472557053</c:v>
                </c:pt>
                <c:pt idx="80">
                  <c:v>10918593.869321665</c:v>
                </c:pt>
                <c:pt idx="81">
                  <c:v>10961163.365337135</c:v>
                </c:pt>
                <c:pt idx="82">
                  <c:v>10903417.624998761</c:v>
                </c:pt>
                <c:pt idx="83">
                  <c:v>11823127.596355658</c:v>
                </c:pt>
                <c:pt idx="84">
                  <c:v>10985817.320388667</c:v>
                </c:pt>
                <c:pt idx="85">
                  <c:v>11596111.930995733</c:v>
                </c:pt>
                <c:pt idx="86">
                  <c:v>11033479.139826361</c:v>
                </c:pt>
                <c:pt idx="87">
                  <c:v>11060947.124981269</c:v>
                </c:pt>
                <c:pt idx="88">
                  <c:v>10731314.003200088</c:v>
                </c:pt>
                <c:pt idx="89">
                  <c:v>11186689.254416607</c:v>
                </c:pt>
                <c:pt idx="90">
                  <c:v>11153060.622321431</c:v>
                </c:pt>
                <c:pt idx="91">
                  <c:v>10734899.822099699</c:v>
                </c:pt>
                <c:pt idx="92">
                  <c:v>11056536.218864311</c:v>
                </c:pt>
                <c:pt idx="93">
                  <c:v>11099105.714879781</c:v>
                </c:pt>
                <c:pt idx="94">
                  <c:v>11041359.974541407</c:v>
                </c:pt>
                <c:pt idx="95">
                  <c:v>11519354.521712201</c:v>
                </c:pt>
                <c:pt idx="96">
                  <c:v>10926895.319530854</c:v>
                </c:pt>
                <c:pt idx="97">
                  <c:v>10011316.836098555</c:v>
                </c:pt>
                <c:pt idx="98">
                  <c:v>8167662.0246754643</c:v>
                </c:pt>
                <c:pt idx="99">
                  <c:v>8195130.0098303724</c:v>
                </c:pt>
                <c:pt idx="100">
                  <c:v>9146518.9083029106</c:v>
                </c:pt>
                <c:pt idx="101">
                  <c:v>10882916.17977315</c:v>
                </c:pt>
                <c:pt idx="102">
                  <c:v>10849287.547677973</c:v>
                </c:pt>
                <c:pt idx="103">
                  <c:v>10431126.747456241</c:v>
                </c:pt>
                <c:pt idx="104">
                  <c:v>10752763.144220853</c:v>
                </c:pt>
                <c:pt idx="105">
                  <c:v>10795332.640236324</c:v>
                </c:pt>
                <c:pt idx="106">
                  <c:v>10737586.89989795</c:v>
                </c:pt>
                <c:pt idx="107">
                  <c:v>11822688.382939197</c:v>
                </c:pt>
                <c:pt idx="108">
                  <c:v>10985378.106972206</c:v>
                </c:pt>
                <c:pt idx="109">
                  <c:v>11595672.717579274</c:v>
                </c:pt>
                <c:pt idx="110">
                  <c:v>11033039.9264099</c:v>
                </c:pt>
                <c:pt idx="111">
                  <c:v>11060507.911564808</c:v>
                </c:pt>
                <c:pt idx="112">
                  <c:v>10730874.789783627</c:v>
                </c:pt>
                <c:pt idx="113">
                  <c:v>11186250.041000146</c:v>
                </c:pt>
                <c:pt idx="114">
                  <c:v>11152621.40890497</c:v>
                </c:pt>
                <c:pt idx="115">
                  <c:v>10734460.60868324</c:v>
                </c:pt>
                <c:pt idx="116">
                  <c:v>11056097.00544785</c:v>
                </c:pt>
                <c:pt idx="117">
                  <c:v>11098666.50146332</c:v>
                </c:pt>
                <c:pt idx="118">
                  <c:v>11040920.761124946</c:v>
                </c:pt>
                <c:pt idx="119">
                  <c:v>12047359.456555508</c:v>
                </c:pt>
                <c:pt idx="120">
                  <c:v>11210049.180588517</c:v>
                </c:pt>
                <c:pt idx="121">
                  <c:v>11820343.791195584</c:v>
                </c:pt>
                <c:pt idx="122">
                  <c:v>11257711.000026211</c:v>
                </c:pt>
                <c:pt idx="123">
                  <c:v>11285178.985181119</c:v>
                </c:pt>
                <c:pt idx="124">
                  <c:v>10955545.863399938</c:v>
                </c:pt>
                <c:pt idx="125">
                  <c:v>11410921.114616457</c:v>
                </c:pt>
                <c:pt idx="126">
                  <c:v>11377292.482521281</c:v>
                </c:pt>
                <c:pt idx="127">
                  <c:v>10959131.682299551</c:v>
                </c:pt>
                <c:pt idx="128">
                  <c:v>11280768.079064161</c:v>
                </c:pt>
                <c:pt idx="129">
                  <c:v>11323337.575079631</c:v>
                </c:pt>
                <c:pt idx="130">
                  <c:v>11265591.834741257</c:v>
                </c:pt>
                <c:pt idx="131">
                  <c:v>12127361.059279956</c:v>
                </c:pt>
                <c:pt idx="132">
                  <c:v>11290050.783312963</c:v>
                </c:pt>
                <c:pt idx="133">
                  <c:v>11900345.39392003</c:v>
                </c:pt>
                <c:pt idx="134">
                  <c:v>11337712.602750659</c:v>
                </c:pt>
                <c:pt idx="135">
                  <c:v>11365180.587905567</c:v>
                </c:pt>
                <c:pt idx="136">
                  <c:v>11035547.466124386</c:v>
                </c:pt>
                <c:pt idx="137">
                  <c:v>11490922.717340905</c:v>
                </c:pt>
                <c:pt idx="138">
                  <c:v>11457294.085245728</c:v>
                </c:pt>
                <c:pt idx="139">
                  <c:v>11039133.285023995</c:v>
                </c:pt>
                <c:pt idx="140">
                  <c:v>11360769.681788608</c:v>
                </c:pt>
                <c:pt idx="141">
                  <c:v>11403339.177804079</c:v>
                </c:pt>
                <c:pt idx="142">
                  <c:v>11345593.437465705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F-47DB-8F7A-DD8DFDFD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Summary'!$C$5:$C$14</c:f>
              <c:numCache>
                <c:formatCode>#,##0</c:formatCode>
                <c:ptCount val="10"/>
                <c:pt idx="0">
                  <c:v>116167786.81549217</c:v>
                </c:pt>
                <c:pt idx="1">
                  <c:v>121392228.07849385</c:v>
                </c:pt>
                <c:pt idx="2">
                  <c:v>122734566.43645296</c:v>
                </c:pt>
                <c:pt idx="3">
                  <c:v>120270467.35534467</c:v>
                </c:pt>
                <c:pt idx="4">
                  <c:v>119372519.11609088</c:v>
                </c:pt>
                <c:pt idx="5">
                  <c:v>116589912.08884086</c:v>
                </c:pt>
                <c:pt idx="6">
                  <c:v>127042388.53964818</c:v>
                </c:pt>
                <c:pt idx="7">
                  <c:v>125937193.66228408</c:v>
                </c:pt>
                <c:pt idx="8">
                  <c:v>134775705.68352982</c:v>
                </c:pt>
                <c:pt idx="9">
                  <c:v>136991339.41564736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B-4709-974A-7C135C073C34}"/>
            </c:ext>
          </c:extLst>
        </c:ser>
        <c:ser>
          <c:idx val="1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Summary'!$E$5:$E$14</c:f>
              <c:numCache>
                <c:formatCode>#,##0</c:formatCode>
                <c:ptCount val="10"/>
                <c:pt idx="0">
                  <c:v>116259185.99955964</c:v>
                </c:pt>
                <c:pt idx="1">
                  <c:v>121667910.4500396</c:v>
                </c:pt>
                <c:pt idx="2">
                  <c:v>123418601.83523291</c:v>
                </c:pt>
                <c:pt idx="3">
                  <c:v>121502966.31220472</c:v>
                </c:pt>
                <c:pt idx="4">
                  <c:v>121752962.61463046</c:v>
                </c:pt>
                <c:pt idx="5">
                  <c:v>121679899.81260221</c:v>
                </c:pt>
                <c:pt idx="6">
                  <c:v>133945646.92123963</c:v>
                </c:pt>
                <c:pt idx="7">
                  <c:v>133206959.71744621</c:v>
                </c:pt>
                <c:pt idx="8">
                  <c:v>142034261.03903428</c:v>
                </c:pt>
                <c:pt idx="9">
                  <c:v>143115525.9220123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B-4709-974A-7C135C073C34}"/>
            </c:ext>
          </c:extLst>
        </c:ser>
        <c:ser>
          <c:idx val="2"/>
          <c:order val="2"/>
          <c:tx>
            <c:v>Normal No CDM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Summary'!$G$5:$G$16</c:f>
              <c:numCache>
                <c:formatCode>#,##0</c:formatCode>
                <c:ptCount val="12"/>
                <c:pt idx="0">
                  <c:v>118128520.43323171</c:v>
                </c:pt>
                <c:pt idx="1">
                  <c:v>120008716.23368986</c:v>
                </c:pt>
                <c:pt idx="2">
                  <c:v>121143327.33578004</c:v>
                </c:pt>
                <c:pt idx="3">
                  <c:v>122337449.4243083</c:v>
                </c:pt>
                <c:pt idx="4">
                  <c:v>124286769.34130906</c:v>
                </c:pt>
                <c:pt idx="5">
                  <c:v>126297694.19394267</c:v>
                </c:pt>
                <c:pt idx="6">
                  <c:v>128590980.95001604</c:v>
                </c:pt>
                <c:pt idx="7">
                  <c:v>131204261.20693688</c:v>
                </c:pt>
                <c:pt idx="8">
                  <c:v>142083431.91038051</c:v>
                </c:pt>
                <c:pt idx="9">
                  <c:v>145264515.87046206</c:v>
                </c:pt>
                <c:pt idx="10">
                  <c:v>146805609.60475481</c:v>
                </c:pt>
                <c:pt idx="11">
                  <c:v>142781417.31114125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B-4709-974A-7C135C073C34}"/>
            </c:ext>
          </c:extLst>
        </c:ser>
        <c:ser>
          <c:idx val="3"/>
          <c:order val="3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Summary'!$I$5:$I$16</c:f>
              <c:numCache>
                <c:formatCode>#,##0</c:formatCode>
                <c:ptCount val="12"/>
                <c:pt idx="0">
                  <c:v>118037121.24916424</c:v>
                </c:pt>
                <c:pt idx="1">
                  <c:v>119733033.86214411</c:v>
                </c:pt>
                <c:pt idx="2">
                  <c:v>120459291.93700008</c:v>
                </c:pt>
                <c:pt idx="3">
                  <c:v>121104950.46744825</c:v>
                </c:pt>
                <c:pt idx="4">
                  <c:v>121906325.84276947</c:v>
                </c:pt>
                <c:pt idx="5">
                  <c:v>121207706.47018132</c:v>
                </c:pt>
                <c:pt idx="6">
                  <c:v>121687722.56842458</c:v>
                </c:pt>
                <c:pt idx="7">
                  <c:v>123934495.15177475</c:v>
                </c:pt>
                <c:pt idx="8">
                  <c:v>134824876.55487606</c:v>
                </c:pt>
                <c:pt idx="9">
                  <c:v>139140329.36409712</c:v>
                </c:pt>
                <c:pt idx="10">
                  <c:v>140636970.60292667</c:v>
                </c:pt>
                <c:pt idx="11">
                  <c:v>136659279.50561309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6B-4709-974A-7C135C073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kW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Summary'!$L$5:$L$14</c:f>
              <c:numCache>
                <c:formatCode>#,##0</c:formatCode>
                <c:ptCount val="10"/>
                <c:pt idx="0">
                  <c:v>46982247.802737318</c:v>
                </c:pt>
                <c:pt idx="1">
                  <c:v>48155224.007803261</c:v>
                </c:pt>
                <c:pt idx="2">
                  <c:v>47539952.04416579</c:v>
                </c:pt>
                <c:pt idx="3">
                  <c:v>45974372.866249599</c:v>
                </c:pt>
                <c:pt idx="4">
                  <c:v>46723063.147793487</c:v>
                </c:pt>
                <c:pt idx="5">
                  <c:v>45198527.697477043</c:v>
                </c:pt>
                <c:pt idx="6">
                  <c:v>47162012.796490081</c:v>
                </c:pt>
                <c:pt idx="7">
                  <c:v>46524843.615444981</c:v>
                </c:pt>
                <c:pt idx="8">
                  <c:v>42547308.685365744</c:v>
                </c:pt>
                <c:pt idx="9">
                  <c:v>44543870.170515344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2-485B-A14F-5B4915410F4F}"/>
            </c:ext>
          </c:extLst>
        </c:ser>
        <c:ser>
          <c:idx val="1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Summary'!$N$5:$N$14</c:f>
              <c:numCache>
                <c:formatCode>#,##0</c:formatCode>
                <c:ptCount val="10"/>
                <c:pt idx="0">
                  <c:v>47300955.913410679</c:v>
                </c:pt>
                <c:pt idx="1">
                  <c:v>49189696.778905198</c:v>
                </c:pt>
                <c:pt idx="2">
                  <c:v>49579267.559929997</c:v>
                </c:pt>
                <c:pt idx="3">
                  <c:v>48835654.625824697</c:v>
                </c:pt>
                <c:pt idx="4">
                  <c:v>49685006.185670987</c:v>
                </c:pt>
                <c:pt idx="5">
                  <c:v>48194435.190106705</c:v>
                </c:pt>
                <c:pt idx="6">
                  <c:v>50320734.801917113</c:v>
                </c:pt>
                <c:pt idx="7">
                  <c:v>49773171.551554158</c:v>
                </c:pt>
                <c:pt idx="8">
                  <c:v>45787968.442482114</c:v>
                </c:pt>
                <c:pt idx="9">
                  <c:v>47772152.723321155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2-485B-A14F-5B4915410F4F}"/>
            </c:ext>
          </c:extLst>
        </c:ser>
        <c:ser>
          <c:idx val="2"/>
          <c:order val="2"/>
          <c:tx>
            <c:strRef>
              <c:f>'Normalized Annual Summary'!$P$3</c:f>
              <c:strCache>
                <c:ptCount val="1"/>
                <c:pt idx="0">
                  <c:v>Normal Predicted 
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Summary'!$P$5:$P$16</c:f>
              <c:numCache>
                <c:formatCode>#,##0</c:formatCode>
                <c:ptCount val="12"/>
                <c:pt idx="0">
                  <c:v>49535125.653662093</c:v>
                </c:pt>
                <c:pt idx="1">
                  <c:v>49437583.243949927</c:v>
                </c:pt>
                <c:pt idx="2">
                  <c:v>49437583.243949927</c:v>
                </c:pt>
                <c:pt idx="3">
                  <c:v>49437583.243949927</c:v>
                </c:pt>
                <c:pt idx="4">
                  <c:v>49535125.653662093</c:v>
                </c:pt>
                <c:pt idx="5">
                  <c:v>49437583.243949927</c:v>
                </c:pt>
                <c:pt idx="6">
                  <c:v>49437583.243949927</c:v>
                </c:pt>
                <c:pt idx="7">
                  <c:v>49437583.243949927</c:v>
                </c:pt>
                <c:pt idx="8">
                  <c:v>46909560.596528649</c:v>
                </c:pt>
                <c:pt idx="9">
                  <c:v>46812018.186816484</c:v>
                </c:pt>
                <c:pt idx="10">
                  <c:v>48124800.715383209</c:v>
                </c:pt>
                <c:pt idx="11">
                  <c:v>48781191.979666561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2-485B-A14F-5B4915410F4F}"/>
            </c:ext>
          </c:extLst>
        </c:ser>
        <c:ser>
          <c:idx val="3"/>
          <c:order val="3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Summary'!$R$5:$R$16</c:f>
              <c:numCache>
                <c:formatCode>#,##0</c:formatCode>
                <c:ptCount val="12"/>
                <c:pt idx="0">
                  <c:v>49216417.542988732</c:v>
                </c:pt>
                <c:pt idx="1">
                  <c:v>48403110.472847991</c:v>
                </c:pt>
                <c:pt idx="2">
                  <c:v>47398267.728185721</c:v>
                </c:pt>
                <c:pt idx="3">
                  <c:v>46576301.484374829</c:v>
                </c:pt>
                <c:pt idx="4">
                  <c:v>46573182.615784593</c:v>
                </c:pt>
                <c:pt idx="5">
                  <c:v>46441675.751320265</c:v>
                </c:pt>
                <c:pt idx="6">
                  <c:v>46278861.238522895</c:v>
                </c:pt>
                <c:pt idx="7">
                  <c:v>46189255.30784075</c:v>
                </c:pt>
                <c:pt idx="8">
                  <c:v>43668900.839412279</c:v>
                </c:pt>
                <c:pt idx="9">
                  <c:v>43583735.634010673</c:v>
                </c:pt>
                <c:pt idx="10">
                  <c:v>44688367.787206084</c:v>
                </c:pt>
                <c:pt idx="11">
                  <c:v>45318433.555117361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2-485B-A14F-5B4915410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&gt; 50 kW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Summary'!$U$5:$U$14</c:f>
              <c:numCache>
                <c:formatCode>#,##0</c:formatCode>
                <c:ptCount val="10"/>
                <c:pt idx="0">
                  <c:v>135049591.48066023</c:v>
                </c:pt>
                <c:pt idx="1">
                  <c:v>117856754.09007391</c:v>
                </c:pt>
                <c:pt idx="2">
                  <c:v>118492869.73550032</c:v>
                </c:pt>
                <c:pt idx="3">
                  <c:v>125361860.30083103</c:v>
                </c:pt>
                <c:pt idx="4">
                  <c:v>129434913.97257897</c:v>
                </c:pt>
                <c:pt idx="5">
                  <c:v>125361028.46165898</c:v>
                </c:pt>
                <c:pt idx="6">
                  <c:v>130990632.90670583</c:v>
                </c:pt>
                <c:pt idx="7">
                  <c:v>126777959.96350293</c:v>
                </c:pt>
                <c:pt idx="8">
                  <c:v>115931845.39301684</c:v>
                </c:pt>
                <c:pt idx="9">
                  <c:v>122344797.93287337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6-412D-A1FF-55673271F993}"/>
            </c:ext>
          </c:extLst>
        </c:ser>
        <c:ser>
          <c:idx val="1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Summary'!$W$5:$W$14</c:f>
              <c:numCache>
                <c:formatCode>#,##0</c:formatCode>
                <c:ptCount val="10"/>
                <c:pt idx="0">
                  <c:v>135499673.70033386</c:v>
                </c:pt>
                <c:pt idx="1">
                  <c:v>119060557.80676265</c:v>
                </c:pt>
                <c:pt idx="2">
                  <c:v>120267042.72437716</c:v>
                </c:pt>
                <c:pt idx="3">
                  <c:v>127778037.0434228</c:v>
                </c:pt>
                <c:pt idx="4">
                  <c:v>132504631.8481642</c:v>
                </c:pt>
                <c:pt idx="5">
                  <c:v>129704100.44997838</c:v>
                </c:pt>
                <c:pt idx="6">
                  <c:v>136765173.22040319</c:v>
                </c:pt>
                <c:pt idx="7">
                  <c:v>133722150.61988589</c:v>
                </c:pt>
                <c:pt idx="8">
                  <c:v>123558126.85019588</c:v>
                </c:pt>
                <c:pt idx="9">
                  <c:v>130114373.49132909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6-412D-A1FF-55673271F993}"/>
            </c:ext>
          </c:extLst>
        </c:ser>
        <c:ser>
          <c:idx val="2"/>
          <c:order val="2"/>
          <c:tx>
            <c:strRef>
              <c:f>'Normalized Annual Summary'!$Y$3</c:f>
              <c:strCache>
                <c:ptCount val="1"/>
                <c:pt idx="0">
                  <c:v>Normal Predicted 
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Summary'!$Y$5:$Y$16</c:f>
              <c:numCache>
                <c:formatCode>#,##0</c:formatCode>
                <c:ptCount val="12"/>
                <c:pt idx="0">
                  <c:v>135257792.50797057</c:v>
                </c:pt>
                <c:pt idx="1">
                  <c:v>122593574.34004502</c:v>
                </c:pt>
                <c:pt idx="2">
                  <c:v>124195281.7338777</c:v>
                </c:pt>
                <c:pt idx="3">
                  <c:v>125957781.47142507</c:v>
                </c:pt>
                <c:pt idx="4">
                  <c:v>127735199.03007966</c:v>
                </c:pt>
                <c:pt idx="5">
                  <c:v>129408902.56765178</c:v>
                </c:pt>
                <c:pt idx="6">
                  <c:v>131847140.52835926</c:v>
                </c:pt>
                <c:pt idx="7">
                  <c:v>133502448.72287099</c:v>
                </c:pt>
                <c:pt idx="8">
                  <c:v>122415890.77941285</c:v>
                </c:pt>
                <c:pt idx="9">
                  <c:v>133497178.16187349</c:v>
                </c:pt>
                <c:pt idx="10">
                  <c:v>136193231.04526922</c:v>
                </c:pt>
                <c:pt idx="11">
                  <c:v>137153250.2779626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6-412D-A1FF-55673271F993}"/>
            </c:ext>
          </c:extLst>
        </c:ser>
        <c:ser>
          <c:idx val="3"/>
          <c:order val="3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Summary'!$AA$5:$AA$16</c:f>
              <c:numCache>
                <c:formatCode>#,##0</c:formatCode>
                <c:ptCount val="12"/>
                <c:pt idx="0">
                  <c:v>134807710.28829694</c:v>
                </c:pt>
                <c:pt idx="1">
                  <c:v>121389770.62335628</c:v>
                </c:pt>
                <c:pt idx="2">
                  <c:v>122421108.74500087</c:v>
                </c:pt>
                <c:pt idx="3">
                  <c:v>123541604.7288333</c:v>
                </c:pt>
                <c:pt idx="4">
                  <c:v>124665481.15449443</c:v>
                </c:pt>
                <c:pt idx="5">
                  <c:v>125065830.57933238</c:v>
                </c:pt>
                <c:pt idx="6">
                  <c:v>126072600.2146619</c:v>
                </c:pt>
                <c:pt idx="7">
                  <c:v>126558258.06648803</c:v>
                </c:pt>
                <c:pt idx="8">
                  <c:v>114789609.32223381</c:v>
                </c:pt>
                <c:pt idx="9">
                  <c:v>125727602.60341777</c:v>
                </c:pt>
                <c:pt idx="10">
                  <c:v>127786204.1886313</c:v>
                </c:pt>
                <c:pt idx="11">
                  <c:v>128482533.9416412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76-412D-A1FF-55673271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vs Temperatures (2011- 2022)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Weather!$EH$122:$EH$253</c:f>
              <c:numCache>
                <c:formatCode>_(* #,##0_);_(* \(#,##0\);_(* "-"??_);_(@_)</c:formatCode>
                <c:ptCount val="132"/>
                <c:pt idx="0">
                  <c:v>4478351.0672541764</c:v>
                </c:pt>
                <c:pt idx="1">
                  <c:v>4065707.5581034366</c:v>
                </c:pt>
                <c:pt idx="2">
                  <c:v>3961602.6327651269</c:v>
                </c:pt>
                <c:pt idx="3">
                  <c:v>3489558.9725733865</c:v>
                </c:pt>
                <c:pt idx="4">
                  <c:v>3594919.6695303437</c:v>
                </c:pt>
                <c:pt idx="5">
                  <c:v>3781481.9837417374</c:v>
                </c:pt>
                <c:pt idx="6">
                  <c:v>4207305.3270734232</c:v>
                </c:pt>
                <c:pt idx="7">
                  <c:v>4030620.2912917547</c:v>
                </c:pt>
                <c:pt idx="8">
                  <c:v>3577087.4095730796</c:v>
                </c:pt>
                <c:pt idx="9">
                  <c:v>3583266.3542476725</c:v>
                </c:pt>
                <c:pt idx="10">
                  <c:v>3885581.043925914</c:v>
                </c:pt>
                <c:pt idx="11">
                  <c:v>4326765.4926572656</c:v>
                </c:pt>
                <c:pt idx="12">
                  <c:v>4635815.4090870637</c:v>
                </c:pt>
                <c:pt idx="13">
                  <c:v>4293515.4118769756</c:v>
                </c:pt>
                <c:pt idx="14">
                  <c:v>4374623.3602313511</c:v>
                </c:pt>
                <c:pt idx="15">
                  <c:v>3746140.2054161387</c:v>
                </c:pt>
                <c:pt idx="16">
                  <c:v>3595184.8228466981</c:v>
                </c:pt>
                <c:pt idx="17">
                  <c:v>3650453.6258274256</c:v>
                </c:pt>
                <c:pt idx="18">
                  <c:v>4069837.8484544731</c:v>
                </c:pt>
                <c:pt idx="19">
                  <c:v>3921872.9498774898</c:v>
                </c:pt>
                <c:pt idx="20">
                  <c:v>3601551.1249350826</c:v>
                </c:pt>
                <c:pt idx="21">
                  <c:v>3638006.1988442158</c:v>
                </c:pt>
                <c:pt idx="22">
                  <c:v>3996946.5825713533</c:v>
                </c:pt>
                <c:pt idx="23">
                  <c:v>4631276.4678350054</c:v>
                </c:pt>
                <c:pt idx="24">
                  <c:v>4934336.5870424351</c:v>
                </c:pt>
                <c:pt idx="25">
                  <c:v>4526857.3424909981</c:v>
                </c:pt>
                <c:pt idx="26">
                  <c:v>4605272.0758394049</c:v>
                </c:pt>
                <c:pt idx="27">
                  <c:v>3814954.5675877719</c:v>
                </c:pt>
                <c:pt idx="28">
                  <c:v>3559502.1545901899</c:v>
                </c:pt>
                <c:pt idx="29">
                  <c:v>3502908.2119836737</c:v>
                </c:pt>
                <c:pt idx="30">
                  <c:v>3728634.3077657744</c:v>
                </c:pt>
                <c:pt idx="31">
                  <c:v>3693949.5644368851</c:v>
                </c:pt>
                <c:pt idx="32">
                  <c:v>3459435.1614624569</c:v>
                </c:pt>
                <c:pt idx="33">
                  <c:v>3530281.7067659004</c:v>
                </c:pt>
                <c:pt idx="34">
                  <c:v>3852411.9955413882</c:v>
                </c:pt>
                <c:pt idx="35">
                  <c:v>4331408.3686589152</c:v>
                </c:pt>
                <c:pt idx="36">
                  <c:v>4747575.1332602715</c:v>
                </c:pt>
                <c:pt idx="37">
                  <c:v>4458878.8390508816</c:v>
                </c:pt>
                <c:pt idx="38">
                  <c:v>4415788.6061008582</c:v>
                </c:pt>
                <c:pt idx="39">
                  <c:v>3591413.2612323491</c:v>
                </c:pt>
                <c:pt idx="40">
                  <c:v>3494942.4666425884</c:v>
                </c:pt>
                <c:pt idx="41">
                  <c:v>3453507.4561756663</c:v>
                </c:pt>
                <c:pt idx="42">
                  <c:v>3795705.2883885819</c:v>
                </c:pt>
                <c:pt idx="43">
                  <c:v>3871441.4692591028</c:v>
                </c:pt>
                <c:pt idx="44">
                  <c:v>3542652.7940073246</c:v>
                </c:pt>
                <c:pt idx="45">
                  <c:v>3362242.4135304871</c:v>
                </c:pt>
                <c:pt idx="46">
                  <c:v>3419201.7465737243</c:v>
                </c:pt>
                <c:pt idx="47">
                  <c:v>3821023.3920277664</c:v>
                </c:pt>
                <c:pt idx="48">
                  <c:v>4269798.7353650993</c:v>
                </c:pt>
                <c:pt idx="49">
                  <c:v>4152083.7733572423</c:v>
                </c:pt>
                <c:pt idx="50">
                  <c:v>4135689.9597290251</c:v>
                </c:pt>
                <c:pt idx="51">
                  <c:v>3689399.7142583006</c:v>
                </c:pt>
                <c:pt idx="52">
                  <c:v>3635237.4133716091</c:v>
                </c:pt>
                <c:pt idx="53">
                  <c:v>3724923.8132245392</c:v>
                </c:pt>
                <c:pt idx="54">
                  <c:v>4130566.7417025785</c:v>
                </c:pt>
                <c:pt idx="55">
                  <c:v>4169701.2309280368</c:v>
                </c:pt>
                <c:pt idx="56">
                  <c:v>3609723.9205128388</c:v>
                </c:pt>
                <c:pt idx="57">
                  <c:v>3420216.3146130797</c:v>
                </c:pt>
                <c:pt idx="58">
                  <c:v>3591797.4753896496</c:v>
                </c:pt>
                <c:pt idx="59">
                  <c:v>4193924.0553414854</c:v>
                </c:pt>
                <c:pt idx="60">
                  <c:v>4320040.4514866741</c:v>
                </c:pt>
                <c:pt idx="61">
                  <c:v>3893047.7223456632</c:v>
                </c:pt>
                <c:pt idx="62">
                  <c:v>4171063.5601851279</c:v>
                </c:pt>
                <c:pt idx="63">
                  <c:v>3496506.3587449682</c:v>
                </c:pt>
                <c:pt idx="64">
                  <c:v>3468969.0901791146</c:v>
                </c:pt>
                <c:pt idx="65">
                  <c:v>3471006.0375395976</c:v>
                </c:pt>
                <c:pt idx="66">
                  <c:v>3789392.472789696</c:v>
                </c:pt>
                <c:pt idx="67">
                  <c:v>3707499.9391524931</c:v>
                </c:pt>
                <c:pt idx="68">
                  <c:v>3428070.8388424739</c:v>
                </c:pt>
                <c:pt idx="69">
                  <c:v>3435622.3948252881</c:v>
                </c:pt>
                <c:pt idx="70">
                  <c:v>3671837.9661032245</c:v>
                </c:pt>
                <c:pt idx="71">
                  <c:v>4345470.8652827246</c:v>
                </c:pt>
                <c:pt idx="72">
                  <c:v>4634616.9582139906</c:v>
                </c:pt>
                <c:pt idx="73">
                  <c:v>3979045.0294086551</c:v>
                </c:pt>
                <c:pt idx="74">
                  <c:v>4130187.8020749432</c:v>
                </c:pt>
                <c:pt idx="75">
                  <c:v>3695184.3068528124</c:v>
                </c:pt>
                <c:pt idx="76">
                  <c:v>3545274.159342139</c:v>
                </c:pt>
                <c:pt idx="77">
                  <c:v>3630673.8203668571</c:v>
                </c:pt>
                <c:pt idx="78">
                  <c:v>4072890.0386634632</c:v>
                </c:pt>
                <c:pt idx="79">
                  <c:v>4102194.03058438</c:v>
                </c:pt>
                <c:pt idx="80">
                  <c:v>3619310.0644468875</c:v>
                </c:pt>
                <c:pt idx="81">
                  <c:v>3571668.7528973552</c:v>
                </c:pt>
                <c:pt idx="82">
                  <c:v>3898850.2739227014</c:v>
                </c:pt>
                <c:pt idx="83">
                  <c:v>4282117.5597159071</c:v>
                </c:pt>
                <c:pt idx="84">
                  <c:v>4609255.6079716161</c:v>
                </c:pt>
                <c:pt idx="85">
                  <c:v>4226698.7559959963</c:v>
                </c:pt>
                <c:pt idx="86">
                  <c:v>4292846.5750633525</c:v>
                </c:pt>
                <c:pt idx="87">
                  <c:v>3630067.6142082894</c:v>
                </c:pt>
                <c:pt idx="88">
                  <c:v>3445346.0237181168</c:v>
                </c:pt>
                <c:pt idx="89">
                  <c:v>3448489.9909632192</c:v>
                </c:pt>
                <c:pt idx="90">
                  <c:v>4014350.0624655569</c:v>
                </c:pt>
                <c:pt idx="91">
                  <c:v>3882002.7717145048</c:v>
                </c:pt>
                <c:pt idx="92">
                  <c:v>3448393.0346508492</c:v>
                </c:pt>
                <c:pt idx="93">
                  <c:v>3461001.7663835487</c:v>
                </c:pt>
                <c:pt idx="94">
                  <c:v>3839348.9308264251</c:v>
                </c:pt>
                <c:pt idx="95">
                  <c:v>4227042.4814835032</c:v>
                </c:pt>
                <c:pt idx="96">
                  <c:v>4377026.2665486429</c:v>
                </c:pt>
                <c:pt idx="97">
                  <c:v>4137486.5177108715</c:v>
                </c:pt>
                <c:pt idx="98">
                  <c:v>3689100.3264955725</c:v>
                </c:pt>
                <c:pt idx="99">
                  <c:v>2848033.2428459735</c:v>
                </c:pt>
                <c:pt idx="100">
                  <c:v>2839173.9438523706</c:v>
                </c:pt>
                <c:pt idx="101">
                  <c:v>3055159.5702205976</c:v>
                </c:pt>
                <c:pt idx="102">
                  <c:v>3836853.5976870866</c:v>
                </c:pt>
                <c:pt idx="103">
                  <c:v>3688140.2678477252</c:v>
                </c:pt>
                <c:pt idx="104">
                  <c:v>3202707.6551847798</c:v>
                </c:pt>
                <c:pt idx="105">
                  <c:v>3288621.8524205163</c:v>
                </c:pt>
                <c:pt idx="106">
                  <c:v>3516537.53517573</c:v>
                </c:pt>
                <c:pt idx="107">
                  <c:v>4068467.9093758743</c:v>
                </c:pt>
                <c:pt idx="108">
                  <c:v>4010206.7576686703</c:v>
                </c:pt>
                <c:pt idx="109">
                  <c:v>3893947.1031557391</c:v>
                </c:pt>
                <c:pt idx="110">
                  <c:v>4041550.7949551763</c:v>
                </c:pt>
                <c:pt idx="111">
                  <c:v>3230840.8949029865</c:v>
                </c:pt>
                <c:pt idx="112">
                  <c:v>3180341.9648168492</c:v>
                </c:pt>
                <c:pt idx="113">
                  <c:v>3536902.6744333198</c:v>
                </c:pt>
                <c:pt idx="114">
                  <c:v>3740276.8111922354</c:v>
                </c:pt>
                <c:pt idx="115">
                  <c:v>4156720.2886211914</c:v>
                </c:pt>
                <c:pt idx="116">
                  <c:v>3445349.1255803164</c:v>
                </c:pt>
                <c:pt idx="117">
                  <c:v>3428168.1397582926</c:v>
                </c:pt>
                <c:pt idx="118">
                  <c:v>3722801.5077559878</c:v>
                </c:pt>
                <c:pt idx="119">
                  <c:v>4156764.1076745745</c:v>
                </c:pt>
                <c:pt idx="120">
                  <c:v>4709516.5272817072</c:v>
                </c:pt>
                <c:pt idx="121">
                  <c:v>4141986.7494752454</c:v>
                </c:pt>
                <c:pt idx="122">
                  <c:v>4236803.3773569549</c:v>
                </c:pt>
                <c:pt idx="123">
                  <c:v>3582267.8734456766</c:v>
                </c:pt>
                <c:pt idx="124">
                  <c:v>3502521.4758304525</c:v>
                </c:pt>
                <c:pt idx="125">
                  <c:v>3579336.4952542619</c:v>
                </c:pt>
                <c:pt idx="126">
                  <c:v>3909538.887876207</c:v>
                </c:pt>
                <c:pt idx="127">
                  <c:v>4024477.5450362675</c:v>
                </c:pt>
                <c:pt idx="128">
                  <c:v>3534817.1311010993</c:v>
                </c:pt>
                <c:pt idx="129">
                  <c:v>3424866.3854432101</c:v>
                </c:pt>
                <c:pt idx="130">
                  <c:v>3759181.4401974236</c:v>
                </c:pt>
                <c:pt idx="131">
                  <c:v>4370701.4292690214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80-4F29-BB51-46480721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Streetlights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Summary'!$AD$5:$AD$14</c:f>
              <c:numCache>
                <c:formatCode>#,##0</c:formatCode>
                <c:ptCount val="10"/>
                <c:pt idx="0">
                  <c:v>2183242.595704949</c:v>
                </c:pt>
                <c:pt idx="1">
                  <c:v>2179269.1623746273</c:v>
                </c:pt>
                <c:pt idx="2">
                  <c:v>2180854.5378151261</c:v>
                </c:pt>
                <c:pt idx="3">
                  <c:v>2184356.0317460322</c:v>
                </c:pt>
                <c:pt idx="4">
                  <c:v>2060755.9669889463</c:v>
                </c:pt>
                <c:pt idx="5">
                  <c:v>1230929.4006204633</c:v>
                </c:pt>
                <c:pt idx="6">
                  <c:v>1204476.4371555073</c:v>
                </c:pt>
                <c:pt idx="7">
                  <c:v>1202687.0979789766</c:v>
                </c:pt>
                <c:pt idx="8">
                  <c:v>1224244.7245564894</c:v>
                </c:pt>
                <c:pt idx="9">
                  <c:v>1221562.7077497665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A-40D1-BF34-802A99E33E87}"/>
            </c:ext>
          </c:extLst>
        </c:ser>
        <c:ser>
          <c:idx val="3"/>
          <c:order val="1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Summary'!$AG$5:$AG$16</c:f>
              <c:numCache>
                <c:formatCode>#,##0</c:formatCode>
                <c:ptCount val="12"/>
                <c:pt idx="0">
                  <c:v>2183242.595704949</c:v>
                </c:pt>
                <c:pt idx="1">
                  <c:v>2179269.1623746273</c:v>
                </c:pt>
                <c:pt idx="2">
                  <c:v>2180854.5378151261</c:v>
                </c:pt>
                <c:pt idx="3">
                  <c:v>2184356.0317460322</c:v>
                </c:pt>
                <c:pt idx="4">
                  <c:v>2060755.9669889463</c:v>
                </c:pt>
                <c:pt idx="5">
                  <c:v>1230929.4006204633</c:v>
                </c:pt>
                <c:pt idx="6">
                  <c:v>1204476.4371555073</c:v>
                </c:pt>
                <c:pt idx="7">
                  <c:v>1202687.0979789766</c:v>
                </c:pt>
                <c:pt idx="8">
                  <c:v>1224244.7245564894</c:v>
                </c:pt>
                <c:pt idx="9">
                  <c:v>1221562.7077497665</c:v>
                </c:pt>
                <c:pt idx="10">
                  <c:v>1223161.4104996838</c:v>
                </c:pt>
                <c:pt idx="11">
                  <c:v>1231783.3032012344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0A-40D1-BF34-802A99E3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Summary'!$AF$3</c:f>
              <c:strCache>
                <c:ptCount val="1"/>
                <c:pt idx="0">
                  <c:v>Average / Connection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Summary'!$AC$5:$AC$16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Summary'!$AF$5:$AF$15</c:f>
              <c:numCache>
                <c:formatCode>#,##0</c:formatCode>
                <c:ptCount val="11"/>
                <c:pt idx="0">
                  <c:v>723.40708936545695</c:v>
                </c:pt>
                <c:pt idx="1">
                  <c:v>711.07567089473116</c:v>
                </c:pt>
                <c:pt idx="2">
                  <c:v>710.60753920336469</c:v>
                </c:pt>
                <c:pt idx="3">
                  <c:v>723.77602112194575</c:v>
                </c:pt>
                <c:pt idx="4">
                  <c:v>672.40589509387269</c:v>
                </c:pt>
                <c:pt idx="5">
                  <c:v>401.08484868701964</c:v>
                </c:pt>
                <c:pt idx="6">
                  <c:v>384.76553296595472</c:v>
                </c:pt>
                <c:pt idx="7">
                  <c:v>369.99115993918315</c:v>
                </c:pt>
                <c:pt idx="8">
                  <c:v>375.42003206270755</c:v>
                </c:pt>
                <c:pt idx="9">
                  <c:v>374.59757980673612</c:v>
                </c:pt>
                <c:pt idx="10">
                  <c:v>374.65699073426259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1-46A8-B017-05FF82A0415D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Summary'!$AC$5:$AC$16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('Normalized Annual Summary'!$AH$5:$AH$14,'Normalized Annual Summary'!$AF$15:$AF$16)</c:f>
              <c:numCache>
                <c:formatCode>General</c:formatCode>
                <c:ptCount val="12"/>
                <c:pt idx="10" formatCode="#,##0">
                  <c:v>374.65699073426259</c:v>
                </c:pt>
                <c:pt idx="11" formatCode="#,##0">
                  <c:v>374.65699073426259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1-46A8-B017-05FF82A04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608192"/>
        <c:axId val="177609728"/>
      </c:lineChart>
      <c:catAx>
        <c:axId val="17760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9728"/>
        <c:crosses val="autoZero"/>
        <c:auto val="1"/>
        <c:lblAlgn val="ctr"/>
        <c:lblOffset val="100"/>
        <c:noMultiLvlLbl val="0"/>
      </c:catAx>
      <c:valAx>
        <c:axId val="1776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per Device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Summary'!$AL$5:$AL$14</c:f>
              <c:numCache>
                <c:formatCode>#,##0</c:formatCode>
                <c:ptCount val="10"/>
                <c:pt idx="0">
                  <c:v>415833.05578056216</c:v>
                </c:pt>
                <c:pt idx="1">
                  <c:v>421513.74468586105</c:v>
                </c:pt>
                <c:pt idx="2">
                  <c:v>418633.19677978713</c:v>
                </c:pt>
                <c:pt idx="3">
                  <c:v>399799.029278378</c:v>
                </c:pt>
                <c:pt idx="4">
                  <c:v>399176.44803727948</c:v>
                </c:pt>
                <c:pt idx="5">
                  <c:v>400116.31481612264</c:v>
                </c:pt>
                <c:pt idx="6">
                  <c:v>397051.6081530652</c:v>
                </c:pt>
                <c:pt idx="7">
                  <c:v>394004.8908583041</c:v>
                </c:pt>
                <c:pt idx="8">
                  <c:v>396218.85414507356</c:v>
                </c:pt>
                <c:pt idx="9">
                  <c:v>396233.27731092443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9-4723-BD16-BC58DBE8F3FB}"/>
            </c:ext>
          </c:extLst>
        </c:ser>
        <c:ser>
          <c:idx val="3"/>
          <c:order val="1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Summary'!$AO$5:$AO$16</c:f>
              <c:numCache>
                <c:formatCode>#,##0</c:formatCode>
                <c:ptCount val="12"/>
                <c:pt idx="0">
                  <c:v>415833.05578056216</c:v>
                </c:pt>
                <c:pt idx="1">
                  <c:v>421513.74468586105</c:v>
                </c:pt>
                <c:pt idx="2">
                  <c:v>418633.19677978713</c:v>
                </c:pt>
                <c:pt idx="3">
                  <c:v>399799.029278378</c:v>
                </c:pt>
                <c:pt idx="4">
                  <c:v>399176.44803727948</c:v>
                </c:pt>
                <c:pt idx="5">
                  <c:v>400116.31481612264</c:v>
                </c:pt>
                <c:pt idx="6">
                  <c:v>397051.6081530652</c:v>
                </c:pt>
                <c:pt idx="7">
                  <c:v>394004.8908583041</c:v>
                </c:pt>
                <c:pt idx="8">
                  <c:v>396218.85414507356</c:v>
                </c:pt>
                <c:pt idx="9">
                  <c:v>396233.27731092443</c:v>
                </c:pt>
                <c:pt idx="10">
                  <c:v>395161.14936297113</c:v>
                </c:pt>
                <c:pt idx="11">
                  <c:v>395161.14936297113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9-4723-BD16-BC58DBE8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40896"/>
        <c:axId val="177842432"/>
      </c:lineChart>
      <c:catAx>
        <c:axId val="17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432"/>
        <c:crosses val="autoZero"/>
        <c:auto val="1"/>
        <c:lblAlgn val="ctr"/>
        <c:lblOffset val="100"/>
        <c:noMultiLvlLbl val="0"/>
      </c:catAx>
      <c:valAx>
        <c:axId val="177842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(kWh)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Summary'!$AN$3</c:f>
              <c:strCache>
                <c:ptCount val="1"/>
                <c:pt idx="0">
                  <c:v>Average / Connection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Summary'!$AK$5:$AK$16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'Normalized Annual Summary'!$AN$5:$AN$15</c:f>
              <c:numCache>
                <c:formatCode>#,##0</c:formatCode>
                <c:ptCount val="11"/>
                <c:pt idx="0">
                  <c:v>13861.101859352073</c:v>
                </c:pt>
                <c:pt idx="1">
                  <c:v>13670.716043865765</c:v>
                </c:pt>
                <c:pt idx="2">
                  <c:v>13396.262296953188</c:v>
                </c:pt>
                <c:pt idx="3">
                  <c:v>13108.164894373049</c:v>
                </c:pt>
                <c:pt idx="4">
                  <c:v>13305.881601242649</c:v>
                </c:pt>
                <c:pt idx="5">
                  <c:v>13337.210493870754</c:v>
                </c:pt>
                <c:pt idx="6">
                  <c:v>13235.053605102174</c:v>
                </c:pt>
                <c:pt idx="7">
                  <c:v>13133.496361943469</c:v>
                </c:pt>
                <c:pt idx="8">
                  <c:v>13207.295138169118</c:v>
                </c:pt>
                <c:pt idx="9">
                  <c:v>13207.775910364147</c:v>
                </c:pt>
                <c:pt idx="10">
                  <c:v>13172.038312099037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3-4783-82DB-CD2C2AE7AA31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Summary'!$AK$5:$AK$16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('Normalized Annual Summary'!$AH$5:$AH$14,'Normalized Annual Summary'!$AN$15:$AN$16)</c:f>
              <c:numCache>
                <c:formatCode>General</c:formatCode>
                <c:ptCount val="12"/>
                <c:pt idx="10" formatCode="#,##0">
                  <c:v>13172.038312099037</c:v>
                </c:pt>
                <c:pt idx="11" formatCode="#,##0">
                  <c:v>13172.038312099037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3-4783-82DB-CD2C2AE7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608192"/>
        <c:axId val="177609728"/>
      </c:lineChart>
      <c:catAx>
        <c:axId val="17760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9728"/>
        <c:crosses val="autoZero"/>
        <c:auto val="1"/>
        <c:lblAlgn val="ctr"/>
        <c:lblOffset val="100"/>
        <c:noMultiLvlLbl val="0"/>
      </c:catAx>
      <c:valAx>
        <c:axId val="1776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Consumption per Device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Count'!$B$2:$C$2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Count'!$B$4:$B$15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Count'!$C$4:$C$15</c:f>
              <c:numCache>
                <c:formatCode>#,##0</c:formatCode>
                <c:ptCount val="12"/>
                <c:pt idx="0">
                  <c:v>14008.958333333334</c:v>
                </c:pt>
                <c:pt idx="1">
                  <c:v>14287.041666666666</c:v>
                </c:pt>
                <c:pt idx="2">
                  <c:v>14432.416666666666</c:v>
                </c:pt>
                <c:pt idx="3">
                  <c:v>14585.416666666666</c:v>
                </c:pt>
                <c:pt idx="4">
                  <c:v>14798</c:v>
                </c:pt>
                <c:pt idx="5">
                  <c:v>15092.833333333334</c:v>
                </c:pt>
                <c:pt idx="6">
                  <c:v>15386.666666666666</c:v>
                </c:pt>
                <c:pt idx="7">
                  <c:v>15721.5</c:v>
                </c:pt>
                <c:pt idx="8">
                  <c:v>16164.166666666666</c:v>
                </c:pt>
                <c:pt idx="9">
                  <c:v>16421.416666666668</c:v>
                </c:pt>
                <c:pt idx="10">
                  <c:v>16651.916666666668</c:v>
                </c:pt>
                <c:pt idx="11">
                  <c:v>16937.743548173312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B-4EF8-BCB6-A0754130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Count'!$F$2:$G$2</c:f>
              <c:strCache>
                <c:ptCount val="1"/>
                <c:pt idx="0">
                  <c:v>GS &lt; 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Count'!$F$4:$F$15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Count'!$G$4:$G$15</c:f>
              <c:numCache>
                <c:formatCode>#,##0</c:formatCode>
                <c:ptCount val="12"/>
                <c:pt idx="0">
                  <c:v>1688.125</c:v>
                </c:pt>
                <c:pt idx="1">
                  <c:v>1697.2083333333333</c:v>
                </c:pt>
                <c:pt idx="2">
                  <c:v>1706.4166666666667</c:v>
                </c:pt>
                <c:pt idx="3">
                  <c:v>1713.9166666666667</c:v>
                </c:pt>
                <c:pt idx="4">
                  <c:v>1738.25</c:v>
                </c:pt>
                <c:pt idx="5">
                  <c:v>1740.8333333333333</c:v>
                </c:pt>
                <c:pt idx="6">
                  <c:v>1751.3333333333333</c:v>
                </c:pt>
                <c:pt idx="7">
                  <c:v>1761.0833333333333</c:v>
                </c:pt>
                <c:pt idx="8">
                  <c:v>1779.1666666666667</c:v>
                </c:pt>
                <c:pt idx="9">
                  <c:v>1805.5</c:v>
                </c:pt>
                <c:pt idx="10">
                  <c:v>1816.5</c:v>
                </c:pt>
                <c:pt idx="11">
                  <c:v>1830.2617658015215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E-4979-9CD2-1747B63DB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Count'!$J$2:$K$2</c:f>
              <c:strCache>
                <c:ptCount val="1"/>
                <c:pt idx="0">
                  <c:v>GS &gt; 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Count'!$J$4:$J$15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Count'!$K$4:$K$15</c:f>
              <c:numCache>
                <c:formatCode>#,##0</c:formatCode>
                <c:ptCount val="12"/>
                <c:pt idx="0">
                  <c:v>114.83333333333333</c:v>
                </c:pt>
                <c:pt idx="1">
                  <c:v>119.45833333333333</c:v>
                </c:pt>
                <c:pt idx="2">
                  <c:v>117.83333333333333</c:v>
                </c:pt>
                <c:pt idx="3">
                  <c:v>123.58333333333333</c:v>
                </c:pt>
                <c:pt idx="4">
                  <c:v>129.66666666666666</c:v>
                </c:pt>
                <c:pt idx="5">
                  <c:v>126.91666666666667</c:v>
                </c:pt>
                <c:pt idx="6">
                  <c:v>128.16666666666666</c:v>
                </c:pt>
                <c:pt idx="7">
                  <c:v>125.08333333333333</c:v>
                </c:pt>
                <c:pt idx="8">
                  <c:v>126.83333333333333</c:v>
                </c:pt>
                <c:pt idx="9">
                  <c:v>124.41666666666667</c:v>
                </c:pt>
                <c:pt idx="10">
                  <c:v>124.91666666666667</c:v>
                </c:pt>
                <c:pt idx="11">
                  <c:v>125.53833941816359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2-464E-A16E-BF425C7D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Count'!$N$2:$O$2</c:f>
              <c:strCache>
                <c:ptCount val="1"/>
                <c:pt idx="0">
                  <c:v>Streetlight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Count'!$N$4:$N$15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Count'!$O$4:$O$15</c:f>
              <c:numCache>
                <c:formatCode>#,##0</c:formatCode>
                <c:ptCount val="12"/>
                <c:pt idx="0">
                  <c:v>3018</c:v>
                </c:pt>
                <c:pt idx="1">
                  <c:v>3064.75</c:v>
                </c:pt>
                <c:pt idx="2">
                  <c:v>3069</c:v>
                </c:pt>
                <c:pt idx="3">
                  <c:v>3018</c:v>
                </c:pt>
                <c:pt idx="4">
                  <c:v>3064.75</c:v>
                </c:pt>
                <c:pt idx="5">
                  <c:v>3069</c:v>
                </c:pt>
                <c:pt idx="6">
                  <c:v>3130.4166666666665</c:v>
                </c:pt>
                <c:pt idx="7">
                  <c:v>3250.5833333333335</c:v>
                </c:pt>
                <c:pt idx="8">
                  <c:v>3261</c:v>
                </c:pt>
                <c:pt idx="9">
                  <c:v>3261</c:v>
                </c:pt>
                <c:pt idx="10">
                  <c:v>3264.75</c:v>
                </c:pt>
                <c:pt idx="11">
                  <c:v>3287.7627634470487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0-4CC6-A44B-26E50D1C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'Customer Count'!$R$2:$S$2</c:f>
              <c:strCache>
                <c:ptCount val="1"/>
                <c:pt idx="0">
                  <c:v>USL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'Customer Count'!$R$4:$R$15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'Customer Count'!$S$4:$S$15</c:f>
              <c:numCache>
                <c:formatCode>#,##0</c:formatCode>
                <c:ptCount val="12"/>
                <c:pt idx="0">
                  <c:v>30</c:v>
                </c:pt>
                <c:pt idx="1">
                  <c:v>30.833333333333332</c:v>
                </c:pt>
                <c:pt idx="2">
                  <c:v>31.25</c:v>
                </c:pt>
                <c:pt idx="3">
                  <c:v>30.5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B-4797-978D-E020977D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3735"/>
        <c:axId val="329876359"/>
      </c:lineChart>
      <c:catAx>
        <c:axId val="329873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6359"/>
        <c:crosses val="autoZero"/>
        <c:auto val="1"/>
        <c:lblAlgn val="ctr"/>
        <c:lblOffset val="100"/>
        <c:noMultiLvlLbl val="0"/>
      </c:catAx>
      <c:valAx>
        <c:axId val="329876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73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GS &gt;</a:t>
            </a:r>
            <a:r>
              <a:rPr lang="en-US" sz="1600" baseline="0"/>
              <a:t> 50 - </a:t>
            </a:r>
            <a:r>
              <a:rPr lang="en-US" sz="1600"/>
              <a:t>kW/kWh Ratio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 Forecast'!$E$3</c:f>
              <c:strCache>
                <c:ptCount val="1"/>
                <c:pt idx="0">
                  <c:v>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Forecast'!$E$5:$E$15</c:f>
              <c:numCache>
                <c:formatCode>0.000000</c:formatCode>
                <c:ptCount val="11"/>
                <c:pt idx="0">
                  <c:v>2.4068244593434952E-3</c:v>
                </c:pt>
                <c:pt idx="1">
                  <c:v>2.5099852976938073E-3</c:v>
                </c:pt>
                <c:pt idx="2">
                  <c:v>2.5036115731031281E-3</c:v>
                </c:pt>
                <c:pt idx="3">
                  <c:v>2.4633109245424381E-3</c:v>
                </c:pt>
                <c:pt idx="4">
                  <c:v>2.4513609215765296E-3</c:v>
                </c:pt>
                <c:pt idx="5">
                  <c:v>2.4594747967810332E-3</c:v>
                </c:pt>
                <c:pt idx="6">
                  <c:v>2.4461292604655909E-3</c:v>
                </c:pt>
                <c:pt idx="7">
                  <c:v>2.4135217989632147E-3</c:v>
                </c:pt>
                <c:pt idx="8">
                  <c:v>2.4992615188497019E-3</c:v>
                </c:pt>
                <c:pt idx="9">
                  <c:v>2.4257357485917095E-3</c:v>
                </c:pt>
                <c:pt idx="10">
                  <c:v>2.5039352734915294E-3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5-4CF5-8A32-0E61E06B2D03}"/>
            </c:ext>
          </c:extLst>
        </c:ser>
        <c:ser>
          <c:idx val="2"/>
          <c:order val="1"/>
          <c:tx>
            <c:v>Forecast Trend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Forecast'!$F$19:$F$20)</c:f>
              <c:numCache>
                <c:formatCode>General</c:formatCode>
                <c:ptCount val="12"/>
                <c:pt idx="10" formatCode="_-* #,##0.000000_-;\-* #,##0.000000_-;_-* &quot;-&quot;??_-;_-@_-">
                  <c:v>2.4464976220441009E-3</c:v>
                </c:pt>
                <c:pt idx="11" formatCode="_-* #,##0.000000_-;\-* #,##0.000000_-;_-* &quot;-&quot;??_-;_-@_-">
                  <c:v>2.4795430486767786E-3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5-4CF5-8A32-0E61E06B2D03}"/>
            </c:ext>
          </c:extLst>
        </c:ser>
        <c:ser>
          <c:idx val="3"/>
          <c:order val="2"/>
          <c:tx>
            <c:v>Forecast Avg</c:v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Forecast'!$E$19:$E$20)</c:f>
              <c:numCache>
                <c:formatCode>General</c:formatCode>
                <c:ptCount val="12"/>
                <c:pt idx="10" formatCode="_-* #,##0.000000_-;\-* #,##0.000000_-;_-* &quot;-&quot;??_-;_-@_-">
                  <c:v>2.4676327114058682E-3</c:v>
                </c:pt>
                <c:pt idx="11" formatCode="_-* #,##0.000000_-;\-* #,##0.000000_-;_-* &quot;-&quot;??_-;_-@_-">
                  <c:v>2.4676327114058682E-3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5-4CF5-8A32-0E61E06B2D03}"/>
            </c:ext>
          </c:extLst>
        </c:ser>
        <c:ser>
          <c:idx val="1"/>
          <c:order val="3"/>
          <c:tx>
            <c:strRef>
              <c:f>'kW Forecast'!$F$3</c:f>
              <c:strCache>
                <c:ptCount val="1"/>
                <c:pt idx="0">
                  <c:v>3-Yr MA</c:v>
                </c:pt>
              </c:strCache>
            </c:strRef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Forecast'!$F$5:$F$15</c:f>
              <c:numCache>
                <c:formatCode>0.000000</c:formatCode>
                <c:ptCount val="11"/>
                <c:pt idx="1">
                  <c:v>2.458404878518651E-3</c:v>
                </c:pt>
                <c:pt idx="2">
                  <c:v>2.4734737767134769E-3</c:v>
                </c:pt>
                <c:pt idx="3">
                  <c:v>2.4923025984464578E-3</c:v>
                </c:pt>
                <c:pt idx="4">
                  <c:v>2.4727611397406986E-3</c:v>
                </c:pt>
                <c:pt idx="5">
                  <c:v>2.4580488809666668E-3</c:v>
                </c:pt>
                <c:pt idx="6">
                  <c:v>2.4523216596077182E-3</c:v>
                </c:pt>
                <c:pt idx="7">
                  <c:v>2.4397086187366128E-3</c:v>
                </c:pt>
                <c:pt idx="8">
                  <c:v>2.4529708594261692E-3</c:v>
                </c:pt>
                <c:pt idx="9">
                  <c:v>2.4461730221348754E-3</c:v>
                </c:pt>
                <c:pt idx="10">
                  <c:v>2.4763108469776471E-3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2-40AC-A749-19D3C93A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95360"/>
        <c:axId val="177296896"/>
      </c:lineChart>
      <c:catAx>
        <c:axId val="17729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6896"/>
        <c:crosses val="autoZero"/>
        <c:auto val="1"/>
        <c:lblAlgn val="ctr"/>
        <c:lblOffset val="100"/>
        <c:noMultiLvlLbl val="0"/>
      </c:catAx>
      <c:valAx>
        <c:axId val="1772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kW/kWh Ratio</a:t>
                </a:r>
              </a:p>
            </c:rich>
          </c:tx>
          <c:overlay val="0"/>
        </c:title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vs Temperatures (2011- 2022)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Weather!$EI$122:$EI$253</c:f>
              <c:numCache>
                <c:formatCode>_(* #,##0_);_(* \(#,##0\);_(* "-"??_);_(@_)</c:formatCode>
                <c:ptCount val="132"/>
                <c:pt idx="0">
                  <c:v>12990962.837961996</c:v>
                </c:pt>
                <c:pt idx="1">
                  <c:v>12511988.18141382</c:v>
                </c:pt>
                <c:pt idx="2">
                  <c:v>12515628.791895019</c:v>
                </c:pt>
                <c:pt idx="3">
                  <c:v>11581560.752751157</c:v>
                </c:pt>
                <c:pt idx="4">
                  <c:v>12251017.851641623</c:v>
                </c:pt>
                <c:pt idx="5">
                  <c:v>12310028.390929945</c:v>
                </c:pt>
                <c:pt idx="6">
                  <c:v>11300716.156588657</c:v>
                </c:pt>
                <c:pt idx="7">
                  <c:v>10221475.762723412</c:v>
                </c:pt>
                <c:pt idx="8">
                  <c:v>9495774.282707544</c:v>
                </c:pt>
                <c:pt idx="9">
                  <c:v>10069244.846842447</c:v>
                </c:pt>
                <c:pt idx="10">
                  <c:v>9879832.7372840885</c:v>
                </c:pt>
                <c:pt idx="11">
                  <c:v>9921360.8879205063</c:v>
                </c:pt>
                <c:pt idx="12">
                  <c:v>10592340.05771707</c:v>
                </c:pt>
                <c:pt idx="13">
                  <c:v>10066435.971520996</c:v>
                </c:pt>
                <c:pt idx="14">
                  <c:v>10688896.11731804</c:v>
                </c:pt>
                <c:pt idx="15">
                  <c:v>9803120.9883631151</c:v>
                </c:pt>
                <c:pt idx="16">
                  <c:v>9546584.7656909451</c:v>
                </c:pt>
                <c:pt idx="17">
                  <c:v>9600861.3503311947</c:v>
                </c:pt>
                <c:pt idx="18">
                  <c:v>9700292.7916630208</c:v>
                </c:pt>
                <c:pt idx="19">
                  <c:v>9644399.6486493591</c:v>
                </c:pt>
                <c:pt idx="20">
                  <c:v>9357221.2777383216</c:v>
                </c:pt>
                <c:pt idx="21">
                  <c:v>9397512.7869254183</c:v>
                </c:pt>
                <c:pt idx="22">
                  <c:v>9866184.0170310847</c:v>
                </c:pt>
                <c:pt idx="23">
                  <c:v>9592904.3171253409</c:v>
                </c:pt>
                <c:pt idx="24">
                  <c:v>10681837.157593889</c:v>
                </c:pt>
                <c:pt idx="25">
                  <c:v>9655716.0824489109</c:v>
                </c:pt>
                <c:pt idx="26">
                  <c:v>10469185.0488049</c:v>
                </c:pt>
                <c:pt idx="27">
                  <c:v>9607017.8016199935</c:v>
                </c:pt>
                <c:pt idx="28">
                  <c:v>9541194.3539682645</c:v>
                </c:pt>
                <c:pt idx="29">
                  <c:v>9642768.5336195827</c:v>
                </c:pt>
                <c:pt idx="30">
                  <c:v>9404652.669062797</c:v>
                </c:pt>
                <c:pt idx="31">
                  <c:v>9443378.8379370309</c:v>
                </c:pt>
                <c:pt idx="32">
                  <c:v>9519586.1219706144</c:v>
                </c:pt>
                <c:pt idx="33">
                  <c:v>9907377.3413100634</c:v>
                </c:pt>
                <c:pt idx="34">
                  <c:v>9984378.5274509564</c:v>
                </c:pt>
                <c:pt idx="35">
                  <c:v>10635777.259713342</c:v>
                </c:pt>
                <c:pt idx="36">
                  <c:v>11168744.574688978</c:v>
                </c:pt>
                <c:pt idx="37">
                  <c:v>10648933.92287242</c:v>
                </c:pt>
                <c:pt idx="38">
                  <c:v>11290607.310703058</c:v>
                </c:pt>
                <c:pt idx="39">
                  <c:v>10090976.863627547</c:v>
                </c:pt>
                <c:pt idx="40">
                  <c:v>10181971.20838315</c:v>
                </c:pt>
                <c:pt idx="41">
                  <c:v>10080433.895753382</c:v>
                </c:pt>
                <c:pt idx="42">
                  <c:v>10316241.169859968</c:v>
                </c:pt>
                <c:pt idx="43">
                  <c:v>10245247.731799951</c:v>
                </c:pt>
                <c:pt idx="44">
                  <c:v>10545472.108495729</c:v>
                </c:pt>
                <c:pt idx="45">
                  <c:v>10479372.680286597</c:v>
                </c:pt>
                <c:pt idx="46">
                  <c:v>10130386.734693833</c:v>
                </c:pt>
                <c:pt idx="47">
                  <c:v>10183472.099666435</c:v>
                </c:pt>
                <c:pt idx="48">
                  <c:v>11266540.085255619</c:v>
                </c:pt>
                <c:pt idx="49">
                  <c:v>11106545.541198021</c:v>
                </c:pt>
                <c:pt idx="50">
                  <c:v>11187739.524963889</c:v>
                </c:pt>
                <c:pt idx="51">
                  <c:v>10070952.854873979</c:v>
                </c:pt>
                <c:pt idx="52">
                  <c:v>10734126.733036427</c:v>
                </c:pt>
                <c:pt idx="53">
                  <c:v>10682680.940668745</c:v>
                </c:pt>
                <c:pt idx="54">
                  <c:v>10785755.642805133</c:v>
                </c:pt>
                <c:pt idx="55">
                  <c:v>11225991.63333085</c:v>
                </c:pt>
                <c:pt idx="56">
                  <c:v>10573681.34794176</c:v>
                </c:pt>
                <c:pt idx="57">
                  <c:v>10860702.399528233</c:v>
                </c:pt>
                <c:pt idx="58">
                  <c:v>10718526.344199492</c:v>
                </c:pt>
                <c:pt idx="59">
                  <c:v>10221670.924776817</c:v>
                </c:pt>
                <c:pt idx="60">
                  <c:v>11262659.046966342</c:v>
                </c:pt>
                <c:pt idx="61">
                  <c:v>10276279.219916252</c:v>
                </c:pt>
                <c:pt idx="62">
                  <c:v>11335383.600888738</c:v>
                </c:pt>
                <c:pt idx="63">
                  <c:v>9494360.7801229116</c:v>
                </c:pt>
                <c:pt idx="64">
                  <c:v>10255185.620479725</c:v>
                </c:pt>
                <c:pt idx="65">
                  <c:v>10162898.99275995</c:v>
                </c:pt>
                <c:pt idx="66">
                  <c:v>9531247.6077796426</c:v>
                </c:pt>
                <c:pt idx="67">
                  <c:v>10132328.04433449</c:v>
                </c:pt>
                <c:pt idx="68">
                  <c:v>10432795.834865717</c:v>
                </c:pt>
                <c:pt idx="69">
                  <c:v>10910463.653396899</c:v>
                </c:pt>
                <c:pt idx="70">
                  <c:v>10855073.548756536</c:v>
                </c:pt>
                <c:pt idx="71">
                  <c:v>10712352.511391768</c:v>
                </c:pt>
                <c:pt idx="72">
                  <c:v>12061651.908779878</c:v>
                </c:pt>
                <c:pt idx="73">
                  <c:v>10569743.405669795</c:v>
                </c:pt>
                <c:pt idx="74">
                  <c:v>11369524.37695927</c:v>
                </c:pt>
                <c:pt idx="75">
                  <c:v>10356480.107455384</c:v>
                </c:pt>
                <c:pt idx="76">
                  <c:v>10469681.680061162</c:v>
                </c:pt>
                <c:pt idx="77">
                  <c:v>10520542.293892801</c:v>
                </c:pt>
                <c:pt idx="78">
                  <c:v>11306706.940156406</c:v>
                </c:pt>
                <c:pt idx="79">
                  <c:v>11053462.956202352</c:v>
                </c:pt>
                <c:pt idx="80">
                  <c:v>10606362.106846716</c:v>
                </c:pt>
                <c:pt idx="81">
                  <c:v>10844362.25206094</c:v>
                </c:pt>
                <c:pt idx="82">
                  <c:v>10980433.192465497</c:v>
                </c:pt>
                <c:pt idx="83">
                  <c:v>10851681.686155614</c:v>
                </c:pt>
                <c:pt idx="84">
                  <c:v>11617271.757342085</c:v>
                </c:pt>
                <c:pt idx="85">
                  <c:v>10508434.241887977</c:v>
                </c:pt>
                <c:pt idx="86">
                  <c:v>11100930.956588307</c:v>
                </c:pt>
                <c:pt idx="87">
                  <c:v>10142281.579204079</c:v>
                </c:pt>
                <c:pt idx="88">
                  <c:v>10207613.684272055</c:v>
                </c:pt>
                <c:pt idx="89">
                  <c:v>10060825.489111267</c:v>
                </c:pt>
                <c:pt idx="90">
                  <c:v>10411256.698898302</c:v>
                </c:pt>
                <c:pt idx="91">
                  <c:v>10709168.986959817</c:v>
                </c:pt>
                <c:pt idx="92">
                  <c:v>10395119.136384932</c:v>
                </c:pt>
                <c:pt idx="93">
                  <c:v>10416127.544557648</c:v>
                </c:pt>
                <c:pt idx="94">
                  <c:v>10847244.234261472</c:v>
                </c:pt>
                <c:pt idx="95">
                  <c:v>10361685.654034983</c:v>
                </c:pt>
                <c:pt idx="96">
                  <c:v>10810342.446760129</c:v>
                </c:pt>
                <c:pt idx="97">
                  <c:v>10409882.874438919</c:v>
                </c:pt>
                <c:pt idx="98">
                  <c:v>9916764.6526984535</c:v>
                </c:pt>
                <c:pt idx="99">
                  <c:v>7038118.2699119393</c:v>
                </c:pt>
                <c:pt idx="100">
                  <c:v>7851278.3061691457</c:v>
                </c:pt>
                <c:pt idx="101">
                  <c:v>9093235.5826156083</c:v>
                </c:pt>
                <c:pt idx="102">
                  <c:v>10422144.205792543</c:v>
                </c:pt>
                <c:pt idx="103">
                  <c:v>10192016.210357649</c:v>
                </c:pt>
                <c:pt idx="104">
                  <c:v>9646470.7241184711</c:v>
                </c:pt>
                <c:pt idx="105">
                  <c:v>10119827.822303513</c:v>
                </c:pt>
                <c:pt idx="106">
                  <c:v>10208460.217914181</c:v>
                </c:pt>
                <c:pt idx="107">
                  <c:v>10223304.079936288</c:v>
                </c:pt>
                <c:pt idx="108">
                  <c:v>10805859.095122466</c:v>
                </c:pt>
                <c:pt idx="109">
                  <c:v>10132845.567464894</c:v>
                </c:pt>
                <c:pt idx="110">
                  <c:v>10662203.03156714</c:v>
                </c:pt>
                <c:pt idx="111">
                  <c:v>9596030.5637827348</c:v>
                </c:pt>
                <c:pt idx="112">
                  <c:v>9497213.5604260471</c:v>
                </c:pt>
                <c:pt idx="113">
                  <c:v>10041214.17232381</c:v>
                </c:pt>
                <c:pt idx="114">
                  <c:v>9874828.2031405903</c:v>
                </c:pt>
                <c:pt idx="115">
                  <c:v>11025591.695461798</c:v>
                </c:pt>
                <c:pt idx="116">
                  <c:v>9685483.4125192203</c:v>
                </c:pt>
                <c:pt idx="117">
                  <c:v>10420909.217033997</c:v>
                </c:pt>
                <c:pt idx="118">
                  <c:v>10386529.823676176</c:v>
                </c:pt>
                <c:pt idx="119">
                  <c:v>10216089.590354502</c:v>
                </c:pt>
                <c:pt idx="120">
                  <c:v>10856453.022274628</c:v>
                </c:pt>
                <c:pt idx="121">
                  <c:v>10138741.291015388</c:v>
                </c:pt>
                <c:pt idx="122">
                  <c:v>10937291.665276835</c:v>
                </c:pt>
                <c:pt idx="123">
                  <c:v>9792884.2876604423</c:v>
                </c:pt>
                <c:pt idx="124">
                  <c:v>10219323.04060223</c:v>
                </c:pt>
                <c:pt idx="125">
                  <c:v>10241584.608569901</c:v>
                </c:pt>
                <c:pt idx="126">
                  <c:v>10322518.993328698</c:v>
                </c:pt>
                <c:pt idx="127">
                  <c:v>10683363.433805969</c:v>
                </c:pt>
                <c:pt idx="128">
                  <c:v>10328133.159407582</c:v>
                </c:pt>
                <c:pt idx="129">
                  <c:v>10345061.588906959</c:v>
                </c:pt>
                <c:pt idx="130">
                  <c:v>10476624.503401155</c:v>
                </c:pt>
                <c:pt idx="131">
                  <c:v>10311737.817849258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2-4D36-B7BB-E35E7660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Streetlights</a:t>
            </a:r>
            <a:r>
              <a:rPr lang="en-US" sz="1600" baseline="0"/>
              <a:t>- </a:t>
            </a:r>
            <a:r>
              <a:rPr lang="en-US" sz="1600"/>
              <a:t>kW/kWh Ratio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 Forecast'!$E$3</c:f>
              <c:strCache>
                <c:ptCount val="1"/>
                <c:pt idx="0">
                  <c:v>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Forecast'!$K$5:$K$15</c:f>
              <c:numCache>
                <c:formatCode>0.000000</c:formatCode>
                <c:ptCount val="11"/>
                <c:pt idx="0">
                  <c:v>2.7914625758903174E-3</c:v>
                </c:pt>
                <c:pt idx="1">
                  <c:v>2.8008472314402099E-3</c:v>
                </c:pt>
                <c:pt idx="2">
                  <c:v>2.8096967925879341E-3</c:v>
                </c:pt>
                <c:pt idx="3">
                  <c:v>2.6030829761094095E-3</c:v>
                </c:pt>
                <c:pt idx="4">
                  <c:v>2.8264579083134315E-3</c:v>
                </c:pt>
                <c:pt idx="5">
                  <c:v>3.0688356278563999E-3</c:v>
                </c:pt>
                <c:pt idx="6">
                  <c:v>2.8176557841304078E-3</c:v>
                </c:pt>
                <c:pt idx="7">
                  <c:v>2.8047029070723127E-3</c:v>
                </c:pt>
                <c:pt idx="8">
                  <c:v>2.8018907749369046E-3</c:v>
                </c:pt>
                <c:pt idx="9">
                  <c:v>2.8080425001830241E-3</c:v>
                </c:pt>
                <c:pt idx="10">
                  <c:v>2.8086562987599153E-3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4-44D9-90CB-61A4F809CDC5}"/>
            </c:ext>
          </c:extLst>
        </c:ser>
        <c:ser>
          <c:idx val="2"/>
          <c:order val="1"/>
          <c:tx>
            <c:v>Forecast Trend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Forecast'!$L$19:$L$20)</c:f>
              <c:numCache>
                <c:formatCode>General</c:formatCode>
                <c:ptCount val="12"/>
                <c:pt idx="10" formatCode="_-* #,##0.000000_-;\-* #,##0.000000_-;_-* &quot;-&quot;??_-;_-@_-">
                  <c:v>2.7327916740198244E-3</c:v>
                </c:pt>
                <c:pt idx="11" formatCode="_-* #,##0.000000_-;\-* #,##0.000000_-;_-* &quot;-&quot;??_-;_-@_-">
                  <c:v>2.7424480845192889E-3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4-44D9-90CB-61A4F809CDC5}"/>
            </c:ext>
          </c:extLst>
        </c:ser>
        <c:ser>
          <c:idx val="3"/>
          <c:order val="2"/>
          <c:tx>
            <c:v>Forecast Avg</c:v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('kW Forecast'!$G$5:$G$14,'kW Forecast'!$K$19:$K$20)</c:f>
              <c:numCache>
                <c:formatCode>General</c:formatCode>
                <c:ptCount val="12"/>
                <c:pt idx="10" formatCode="_-* #,##0.000000_-;\-* #,##0.000000_-;_-* &quot;-&quot;??_-;_-@_-">
                  <c:v>2.8149868801389949E-3</c:v>
                </c:pt>
                <c:pt idx="11" formatCode="_-* #,##0.000000_-;\-* #,##0.000000_-;_-* &quot;-&quot;??_-;_-@_-">
                  <c:v>2.8149868801389949E-3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4-44D9-90CB-61A4F809CDC5}"/>
            </c:ext>
          </c:extLst>
        </c:ser>
        <c:ser>
          <c:idx val="1"/>
          <c:order val="3"/>
          <c:tx>
            <c:strRef>
              <c:f>'kW Forecast'!$F$3</c:f>
              <c:strCache>
                <c:ptCount val="1"/>
                <c:pt idx="0">
                  <c:v>3-Yr MA</c:v>
                </c:pt>
              </c:strCache>
            </c:strRef>
          </c:tx>
          <c:marker>
            <c:symbol val="none"/>
          </c:marker>
          <c:cat>
            <c:numRef>
              <c:f>('kW Forecast'!$B$5:$B$14,'kW Forecast'!$B$19:$B$20)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'kW Forecast'!$L$5:$L$15</c:f>
              <c:numCache>
                <c:formatCode>0.000000</c:formatCode>
                <c:ptCount val="11"/>
                <c:pt idx="1">
                  <c:v>2.7961549036652636E-3</c:v>
                </c:pt>
                <c:pt idx="2">
                  <c:v>2.8006688666394873E-3</c:v>
                </c:pt>
                <c:pt idx="3">
                  <c:v>2.737875666712518E-3</c:v>
                </c:pt>
                <c:pt idx="4">
                  <c:v>2.7464125590035914E-3</c:v>
                </c:pt>
                <c:pt idx="5">
                  <c:v>2.8327921707597468E-3</c:v>
                </c:pt>
                <c:pt idx="6">
                  <c:v>2.9476467680849159E-3</c:v>
                </c:pt>
                <c:pt idx="7">
                  <c:v>2.9367692674643563E-3</c:v>
                </c:pt>
                <c:pt idx="8">
                  <c:v>2.8032968410046087E-3</c:v>
                </c:pt>
                <c:pt idx="9">
                  <c:v>2.8049666375599643E-3</c:v>
                </c:pt>
                <c:pt idx="10">
                  <c:v>2.8083493994714697E-3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44-44D9-90CB-61A4F809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95360"/>
        <c:axId val="177296896"/>
      </c:lineChart>
      <c:catAx>
        <c:axId val="17729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6896"/>
        <c:crosses val="autoZero"/>
        <c:auto val="1"/>
        <c:lblAlgn val="ctr"/>
        <c:lblOffset val="100"/>
        <c:noMultiLvlLbl val="0"/>
      </c:catAx>
      <c:valAx>
        <c:axId val="1772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kW/kWh Ratio</a:t>
                </a:r>
              </a:p>
            </c:rich>
          </c:tx>
          <c:overlay val="0"/>
        </c:title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Residential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Weather!$EG$122:$EG$253</c:f>
              <c:numCache>
                <c:formatCode>_(* #,##0_);_(* \(#,##0\);_(* "-"??_);_(@_)</c:formatCode>
                <c:ptCount val="132"/>
                <c:pt idx="0">
                  <c:v>12827420.298623217</c:v>
                </c:pt>
                <c:pt idx="1">
                  <c:v>11197440.04167104</c:v>
                </c:pt>
                <c:pt idx="2">
                  <c:v>10111651.608718148</c:v>
                </c:pt>
                <c:pt idx="3">
                  <c:v>8478796.54526967</c:v>
                </c:pt>
                <c:pt idx="4">
                  <c:v>7926945.9205015553</c:v>
                </c:pt>
                <c:pt idx="5">
                  <c:v>8454655.5354389474</c:v>
                </c:pt>
                <c:pt idx="6">
                  <c:v>9826603.0632330216</c:v>
                </c:pt>
                <c:pt idx="7">
                  <c:v>9147834.0091446079</c:v>
                </c:pt>
                <c:pt idx="8">
                  <c:v>7812356.94077376</c:v>
                </c:pt>
                <c:pt idx="9">
                  <c:v>8482688.6504607759</c:v>
                </c:pt>
                <c:pt idx="10">
                  <c:v>9857148.4128671885</c:v>
                </c:pt>
                <c:pt idx="11">
                  <c:v>12044245.788790239</c:v>
                </c:pt>
                <c:pt idx="12">
                  <c:v>13215525.720835192</c:v>
                </c:pt>
                <c:pt idx="13">
                  <c:v>11933004.618414706</c:v>
                </c:pt>
                <c:pt idx="14">
                  <c:v>11808394.102076609</c:v>
                </c:pt>
                <c:pt idx="15">
                  <c:v>9226248.1237747781</c:v>
                </c:pt>
                <c:pt idx="16">
                  <c:v>8145944.877643276</c:v>
                </c:pt>
                <c:pt idx="17">
                  <c:v>8158035.0975392917</c:v>
                </c:pt>
                <c:pt idx="18">
                  <c:v>9381527.0858831536</c:v>
                </c:pt>
                <c:pt idx="19">
                  <c:v>8900086.9413107354</c:v>
                </c:pt>
                <c:pt idx="20">
                  <c:v>7939283.2786467914</c:v>
                </c:pt>
                <c:pt idx="21">
                  <c:v>8433400.4425314926</c:v>
                </c:pt>
                <c:pt idx="22">
                  <c:v>10562999.854916623</c:v>
                </c:pt>
                <c:pt idx="23">
                  <c:v>13687777.934921203</c:v>
                </c:pt>
                <c:pt idx="24">
                  <c:v>14704397.908763388</c:v>
                </c:pt>
                <c:pt idx="25">
                  <c:v>12967153.882261178</c:v>
                </c:pt>
                <c:pt idx="26">
                  <c:v>12728700.391282</c:v>
                </c:pt>
                <c:pt idx="27">
                  <c:v>9846452.6827491652</c:v>
                </c:pt>
                <c:pt idx="28">
                  <c:v>8148601.8313937848</c:v>
                </c:pt>
                <c:pt idx="29">
                  <c:v>7885359.6153971031</c:v>
                </c:pt>
                <c:pt idx="30">
                  <c:v>8590753.1089520808</c:v>
                </c:pt>
                <c:pt idx="31">
                  <c:v>8488281.9783843793</c:v>
                </c:pt>
                <c:pt idx="32">
                  <c:v>7873770.8945107814</c:v>
                </c:pt>
                <c:pt idx="33">
                  <c:v>8547840.0610966906</c:v>
                </c:pt>
                <c:pt idx="34">
                  <c:v>10325715.434604436</c:v>
                </c:pt>
                <c:pt idx="35">
                  <c:v>12627538.647057986</c:v>
                </c:pt>
                <c:pt idx="36">
                  <c:v>14310997.558754904</c:v>
                </c:pt>
                <c:pt idx="37">
                  <c:v>13534834.082463285</c:v>
                </c:pt>
                <c:pt idx="38">
                  <c:v>12423634.157129707</c:v>
                </c:pt>
                <c:pt idx="39">
                  <c:v>9170383.7196450848</c:v>
                </c:pt>
                <c:pt idx="40">
                  <c:v>7979071.440675417</c:v>
                </c:pt>
                <c:pt idx="41">
                  <c:v>7688038.7902676361</c:v>
                </c:pt>
                <c:pt idx="42">
                  <c:v>9081583.0670188833</c:v>
                </c:pt>
                <c:pt idx="43">
                  <c:v>9402564.3072489761</c:v>
                </c:pt>
                <c:pt idx="44">
                  <c:v>8349296.8423407869</c:v>
                </c:pt>
                <c:pt idx="45">
                  <c:v>8336110.0678547379</c:v>
                </c:pt>
                <c:pt idx="46">
                  <c:v>8980827.0355639309</c:v>
                </c:pt>
                <c:pt idx="47">
                  <c:v>11013126.286381325</c:v>
                </c:pt>
                <c:pt idx="48">
                  <c:v>12387821.568398194</c:v>
                </c:pt>
                <c:pt idx="49">
                  <c:v>11677569.979080239</c:v>
                </c:pt>
                <c:pt idx="50">
                  <c:v>11211169.235502606</c:v>
                </c:pt>
                <c:pt idx="51">
                  <c:v>9324741.16342129</c:v>
                </c:pt>
                <c:pt idx="52">
                  <c:v>8202425.032766467</c:v>
                </c:pt>
                <c:pt idx="53">
                  <c:v>8210837.070834836</c:v>
                </c:pt>
                <c:pt idx="54">
                  <c:v>10177405.283162512</c:v>
                </c:pt>
                <c:pt idx="55">
                  <c:v>10526912.745510558</c:v>
                </c:pt>
                <c:pt idx="56">
                  <c:v>8416839.4938610476</c:v>
                </c:pt>
                <c:pt idx="57">
                  <c:v>8058372.0394760324</c:v>
                </c:pt>
                <c:pt idx="58">
                  <c:v>9135930.7174679395</c:v>
                </c:pt>
                <c:pt idx="59">
                  <c:v>12042494.786609141</c:v>
                </c:pt>
                <c:pt idx="60">
                  <c:v>12402016.336484401</c:v>
                </c:pt>
                <c:pt idx="61">
                  <c:v>10732724.525906282</c:v>
                </c:pt>
                <c:pt idx="62">
                  <c:v>11246900.818313407</c:v>
                </c:pt>
                <c:pt idx="63">
                  <c:v>8824164.5158211607</c:v>
                </c:pt>
                <c:pt idx="64">
                  <c:v>8161256.906336261</c:v>
                </c:pt>
                <c:pt idx="65">
                  <c:v>8070742.9147809604</c:v>
                </c:pt>
                <c:pt idx="66">
                  <c:v>9056278.6867618226</c:v>
                </c:pt>
                <c:pt idx="67">
                  <c:v>8724675.0009408221</c:v>
                </c:pt>
                <c:pt idx="68">
                  <c:v>8151924.7321264194</c:v>
                </c:pt>
                <c:pt idx="69">
                  <c:v>8318972.3384735566</c:v>
                </c:pt>
                <c:pt idx="70">
                  <c:v>9874516.6713623516</c:v>
                </c:pt>
                <c:pt idx="71">
                  <c:v>13025738.641533405</c:v>
                </c:pt>
                <c:pt idx="72">
                  <c:v>13883435.471597927</c:v>
                </c:pt>
                <c:pt idx="73">
                  <c:v>11384940.451659728</c:v>
                </c:pt>
                <c:pt idx="74">
                  <c:v>11501016.11392805</c:v>
                </c:pt>
                <c:pt idx="75">
                  <c:v>9828482.6727534514</c:v>
                </c:pt>
                <c:pt idx="76">
                  <c:v>8619745.1538112145</c:v>
                </c:pt>
                <c:pt idx="77">
                  <c:v>8910906.6055843309</c:v>
                </c:pt>
                <c:pt idx="78">
                  <c:v>10787521.686098501</c:v>
                </c:pt>
                <c:pt idx="79">
                  <c:v>10868070.741826534</c:v>
                </c:pt>
                <c:pt idx="80">
                  <c:v>8995048.0537879672</c:v>
                </c:pt>
                <c:pt idx="81">
                  <c:v>9113753.8751770835</c:v>
                </c:pt>
                <c:pt idx="82">
                  <c:v>10631086.823455051</c:v>
                </c:pt>
                <c:pt idx="83">
                  <c:v>12518380.889968332</c:v>
                </c:pt>
                <c:pt idx="84">
                  <c:v>13960982.808591014</c:v>
                </c:pt>
                <c:pt idx="85">
                  <c:v>12392903.762277057</c:v>
                </c:pt>
                <c:pt idx="86">
                  <c:v>12063604.824753724</c:v>
                </c:pt>
                <c:pt idx="87">
                  <c:v>9719917.2265057545</c:v>
                </c:pt>
                <c:pt idx="88">
                  <c:v>8671238.6385931578</c:v>
                </c:pt>
                <c:pt idx="89">
                  <c:v>8331102.5462989938</c:v>
                </c:pt>
                <c:pt idx="90">
                  <c:v>10609156.907327704</c:v>
                </c:pt>
                <c:pt idx="91">
                  <c:v>9801261.3353332076</c:v>
                </c:pt>
                <c:pt idx="92">
                  <c:v>8061127.0845380994</c:v>
                </c:pt>
                <c:pt idx="93">
                  <c:v>8747393.621830821</c:v>
                </c:pt>
                <c:pt idx="94">
                  <c:v>10760571.810268486</c:v>
                </c:pt>
                <c:pt idx="95">
                  <c:v>12817933.095966045</c:v>
                </c:pt>
                <c:pt idx="96">
                  <c:v>12866456.17026085</c:v>
                </c:pt>
                <c:pt idx="97">
                  <c:v>12122959.291194474</c:v>
                </c:pt>
                <c:pt idx="98">
                  <c:v>11708936.147119425</c:v>
                </c:pt>
                <c:pt idx="99">
                  <c:v>10594411.679266052</c:v>
                </c:pt>
                <c:pt idx="100">
                  <c:v>10075897.739323296</c:v>
                </c:pt>
                <c:pt idx="101">
                  <c:v>9987467.2126085386</c:v>
                </c:pt>
                <c:pt idx="102">
                  <c:v>13156024.823692113</c:v>
                </c:pt>
                <c:pt idx="103">
                  <c:v>11624511.125675922</c:v>
                </c:pt>
                <c:pt idx="104">
                  <c:v>8863050.2273658421</c:v>
                </c:pt>
                <c:pt idx="105">
                  <c:v>9752297.8944030479</c:v>
                </c:pt>
                <c:pt idx="106">
                  <c:v>10443762.540943094</c:v>
                </c:pt>
                <c:pt idx="107">
                  <c:v>13579930.831677185</c:v>
                </c:pt>
                <c:pt idx="108">
                  <c:v>14015137.930928187</c:v>
                </c:pt>
                <c:pt idx="109">
                  <c:v>13340787.779683679</c:v>
                </c:pt>
                <c:pt idx="110">
                  <c:v>12296411.319618419</c:v>
                </c:pt>
                <c:pt idx="111">
                  <c:v>10170203.826944141</c:v>
                </c:pt>
                <c:pt idx="112">
                  <c:v>9703321.1027398072</c:v>
                </c:pt>
                <c:pt idx="113">
                  <c:v>10757791.641526507</c:v>
                </c:pt>
                <c:pt idx="114">
                  <c:v>11134010.184669029</c:v>
                </c:pt>
                <c:pt idx="115">
                  <c:v>12880559.88235075</c:v>
                </c:pt>
                <c:pt idx="116">
                  <c:v>9119363.7730794698</c:v>
                </c:pt>
                <c:pt idx="117">
                  <c:v>9406750.7694920097</c:v>
                </c:pt>
                <c:pt idx="118">
                  <c:v>10917126.859799722</c:v>
                </c:pt>
                <c:pt idx="119">
                  <c:v>13249874.344815632</c:v>
                </c:pt>
                <c:pt idx="120">
                  <c:v>15971023.742888795</c:v>
                </c:pt>
                <c:pt idx="121">
                  <c:v>13531218.453115635</c:v>
                </c:pt>
                <c:pt idx="122">
                  <c:v>13009732.056150042</c:v>
                </c:pt>
                <c:pt idx="123">
                  <c:v>10581904.83307535</c:v>
                </c:pt>
                <c:pt idx="124">
                  <c:v>9694580.7971229069</c:v>
                </c:pt>
                <c:pt idx="125">
                  <c:v>9809452.2010768466</c:v>
                </c:pt>
                <c:pt idx="126">
                  <c:v>11378786.989411291</c:v>
                </c:pt>
                <c:pt idx="127">
                  <c:v>11801112.162802909</c:v>
                </c:pt>
                <c:pt idx="128">
                  <c:v>9529641.5840808935</c:v>
                </c:pt>
                <c:pt idx="129">
                  <c:v>9475179.0803979356</c:v>
                </c:pt>
                <c:pt idx="130">
                  <c:v>10521075.68956654</c:v>
                </c:pt>
                <c:pt idx="131">
                  <c:v>13447826.60696169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3D-4B16-93C4-08BDFF5F22F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Weather!$C$122:$C$249</c:f>
              <c:numCache>
                <c:formatCode>0</c:formatCode>
                <c:ptCount val="128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</c:numCache>
            </c:numRef>
          </c:xVal>
          <c:yVal>
            <c:numRef>
              <c:f>Weather!$EU$122:$EU$249</c:f>
              <c:numCache>
                <c:formatCode>_(* #,##0_);_(* \(#,##0\);_(* "-"??_);_(@_)</c:formatCode>
                <c:ptCount val="128"/>
                <c:pt idx="0">
                  <c:v>12312623.755489334</c:v>
                </c:pt>
                <c:pt idx="1">
                  <c:v>11563863.639046904</c:v>
                </c:pt>
                <c:pt idx="2">
                  <c:v>9900678.634663973</c:v>
                </c:pt>
                <c:pt idx="3">
                  <c:v>9904793.7257825527</c:v>
                </c:pt>
                <c:pt idx="4">
                  <c:v>8619890.1981956903</c:v>
                </c:pt>
                <c:pt idx="5">
                  <c:v>9667314.0074178986</c:v>
                </c:pt>
                <c:pt idx="6">
                  <c:v>10987305.243373977</c:v>
                </c:pt>
                <c:pt idx="7">
                  <c:v>10089677.880004343</c:v>
                </c:pt>
                <c:pt idx="8">
                  <c:v>8411268.8782113642</c:v>
                </c:pt>
                <c:pt idx="9">
                  <c:v>8675383.6697568279</c:v>
                </c:pt>
                <c:pt idx="10">
                  <c:v>10532281.199492414</c:v>
                </c:pt>
                <c:pt idx="11">
                  <c:v>11446899.83084463</c:v>
                </c:pt>
                <c:pt idx="12">
                  <c:v>12362477.181936204</c:v>
                </c:pt>
                <c:pt idx="13">
                  <c:v>12505326.42310128</c:v>
                </c:pt>
                <c:pt idx="14">
                  <c:v>11818883.089717437</c:v>
                </c:pt>
                <c:pt idx="15">
                  <c:v>9813416.4261616301</c:v>
                </c:pt>
                <c:pt idx="16">
                  <c:v>8738825.4888450727</c:v>
                </c:pt>
                <c:pt idx="17">
                  <c:v>8669942.3667138834</c:v>
                </c:pt>
                <c:pt idx="18">
                  <c:v>10244524.425834931</c:v>
                </c:pt>
                <c:pt idx="19">
                  <c:v>9373318.3975959625</c:v>
                </c:pt>
                <c:pt idx="20">
                  <c:v>8408301.2515842579</c:v>
                </c:pt>
                <c:pt idx="21">
                  <c:v>8570842.8887585998</c:v>
                </c:pt>
                <c:pt idx="22">
                  <c:v>10826608.159476828</c:v>
                </c:pt>
                <c:pt idx="23">
                  <c:v>13116030.897075452</c:v>
                </c:pt>
                <c:pt idx="24">
                  <c:v>14157200.53402357</c:v>
                </c:pt>
                <c:pt idx="25">
                  <c:v>13390224.742533244</c:v>
                </c:pt>
                <c:pt idx="26">
                  <c:v>13235870.864495814</c:v>
                </c:pt>
                <c:pt idx="27">
                  <c:v>9992521.9862310961</c:v>
                </c:pt>
                <c:pt idx="28">
                  <c:v>8345107.2188761104</c:v>
                </c:pt>
                <c:pt idx="29">
                  <c:v>8585017.510294728</c:v>
                </c:pt>
                <c:pt idx="30">
                  <c:v>8862369.8208243083</c:v>
                </c:pt>
                <c:pt idx="31">
                  <c:v>8930242.2739403248</c:v>
                </c:pt>
                <c:pt idx="32">
                  <c:v>8183559.6321891947</c:v>
                </c:pt>
                <c:pt idx="33">
                  <c:v>8715165.134643551</c:v>
                </c:pt>
                <c:pt idx="34">
                  <c:v>10841947.675306633</c:v>
                </c:pt>
                <c:pt idx="35">
                  <c:v>11798749.975190816</c:v>
                </c:pt>
                <c:pt idx="36">
                  <c:v>14143778.457672488</c:v>
                </c:pt>
                <c:pt idx="37">
                  <c:v>14546440.748204909</c:v>
                </c:pt>
                <c:pt idx="38">
                  <c:v>12437257.321606513</c:v>
                </c:pt>
                <c:pt idx="39">
                  <c:v>9772975.1659169905</c:v>
                </c:pt>
                <c:pt idx="40">
                  <c:v>8842550.1555143073</c:v>
                </c:pt>
                <c:pt idx="41">
                  <c:v>7671350.5063296966</c:v>
                </c:pt>
                <c:pt idx="42">
                  <c:v>9741183.6603831556</c:v>
                </c:pt>
                <c:pt idx="43">
                  <c:v>9402007.2345881481</c:v>
                </c:pt>
                <c:pt idx="44">
                  <c:v>9459964.0451150946</c:v>
                </c:pt>
                <c:pt idx="45">
                  <c:v>8891146.7491148319</c:v>
                </c:pt>
                <c:pt idx="46">
                  <c:v>9604156.9280067421</c:v>
                </c:pt>
                <c:pt idx="47">
                  <c:v>10422987.149205044</c:v>
                </c:pt>
                <c:pt idx="48">
                  <c:v>12778561.548819708</c:v>
                </c:pt>
                <c:pt idx="49">
                  <c:v>12253183.131648835</c:v>
                </c:pt>
                <c:pt idx="50">
                  <c:v>11158325.189296395</c:v>
                </c:pt>
                <c:pt idx="51">
                  <c:v>10472840.575651914</c:v>
                </c:pt>
                <c:pt idx="52">
                  <c:v>9007350.5796490666</c:v>
                </c:pt>
                <c:pt idx="53">
                  <c:v>8600903.7368860785</c:v>
                </c:pt>
                <c:pt idx="54">
                  <c:v>10874270.68650521</c:v>
                </c:pt>
                <c:pt idx="55">
                  <c:v>11222239.812552202</c:v>
                </c:pt>
                <c:pt idx="56">
                  <c:v>8691928.069157172</c:v>
                </c:pt>
                <c:pt idx="57">
                  <c:v>8596878.8307584077</c:v>
                </c:pt>
                <c:pt idx="58">
                  <c:v>9297749.0995744355</c:v>
                </c:pt>
                <c:pt idx="59">
                  <c:v>11955021.29270697</c:v>
                </c:pt>
                <c:pt idx="60">
                  <c:v>12123755.966834841</c:v>
                </c:pt>
                <c:pt idx="61">
                  <c:v>11207219.896003902</c:v>
                </c:pt>
                <c:pt idx="62">
                  <c:v>12076778.699606059</c:v>
                </c:pt>
                <c:pt idx="63">
                  <c:v>9196587.9541811328</c:v>
                </c:pt>
                <c:pt idx="64">
                  <c:v>8822826.9562729318</c:v>
                </c:pt>
                <c:pt idx="65">
                  <c:v>8725515.6858159043</c:v>
                </c:pt>
                <c:pt idx="66">
                  <c:v>9489043.2738977466</c:v>
                </c:pt>
                <c:pt idx="67">
                  <c:v>8953838.5878542494</c:v>
                </c:pt>
                <c:pt idx="68">
                  <c:v>9083268.6576352771</c:v>
                </c:pt>
                <c:pt idx="69">
                  <c:v>8352073.9470583908</c:v>
                </c:pt>
                <c:pt idx="70">
                  <c:v>10520776.562620059</c:v>
                </c:pt>
                <c:pt idx="71">
                  <c:v>13098773.94176692</c:v>
                </c:pt>
                <c:pt idx="72">
                  <c:v>13103567.540463734</c:v>
                </c:pt>
                <c:pt idx="73">
                  <c:v>11607964.747057598</c:v>
                </c:pt>
                <c:pt idx="74">
                  <c:v>11961732.33088251</c:v>
                </c:pt>
                <c:pt idx="75">
                  <c:v>10785383.210684221</c:v>
                </c:pt>
                <c:pt idx="76">
                  <c:v>8755645.9130213987</c:v>
                </c:pt>
                <c:pt idx="77">
                  <c:v>8333569.3449482638</c:v>
                </c:pt>
                <c:pt idx="78">
                  <c:v>10521868.832737871</c:v>
                </c:pt>
                <c:pt idx="79">
                  <c:v>10864869.328896653</c:v>
                </c:pt>
                <c:pt idx="80">
                  <c:v>9081300.0801552031</c:v>
                </c:pt>
                <c:pt idx="81">
                  <c:v>9469364.9315800034</c:v>
                </c:pt>
                <c:pt idx="82">
                  <c:v>11078751.450929273</c:v>
                </c:pt>
                <c:pt idx="83">
                  <c:v>11877364.993818574</c:v>
                </c:pt>
                <c:pt idx="84">
                  <c:v>13695097.619650647</c:v>
                </c:pt>
                <c:pt idx="85">
                  <c:v>12376857.978026649</c:v>
                </c:pt>
                <c:pt idx="86">
                  <c:v>12097870.533872042</c:v>
                </c:pt>
                <c:pt idx="87">
                  <c:v>10005944.062582178</c:v>
                </c:pt>
                <c:pt idx="88">
                  <c:v>8655436.3950152807</c:v>
                </c:pt>
                <c:pt idx="89">
                  <c:v>8107925.9537492562</c:v>
                </c:pt>
                <c:pt idx="90">
                  <c:v>10450945.189212369</c:v>
                </c:pt>
                <c:pt idx="91">
                  <c:v>9300652.3457831312</c:v>
                </c:pt>
                <c:pt idx="92">
                  <c:v>7943354.6037742766</c:v>
                </c:pt>
                <c:pt idx="93">
                  <c:v>8806666.3274545223</c:v>
                </c:pt>
                <c:pt idx="94">
                  <c:v>11272412.838280579</c:v>
                </c:pt>
                <c:pt idx="95">
                  <c:v>11827511.567371704</c:v>
                </c:pt>
                <c:pt idx="96">
                  <c:v>12121838.527356114</c:v>
                </c:pt>
                <c:pt idx="97">
                  <c:v>12235926.176340302</c:v>
                </c:pt>
                <c:pt idx="98">
                  <c:v>10897553.420189682</c:v>
                </c:pt>
                <c:pt idx="99">
                  <c:v>10077848.043034397</c:v>
                </c:pt>
                <c:pt idx="100">
                  <c:v>9364427.9488572404</c:v>
                </c:pt>
                <c:pt idx="101">
                  <c:v>8862857.4899578616</c:v>
                </c:pt>
                <c:pt idx="102">
                  <c:v>11295379.819937877</c:v>
                </c:pt>
                <c:pt idx="103">
                  <c:v>9896916.1707644071</c:v>
                </c:pt>
                <c:pt idx="104">
                  <c:v>8294800.6427692864</c:v>
                </c:pt>
                <c:pt idx="105">
                  <c:v>8927023.4848224353</c:v>
                </c:pt>
                <c:pt idx="106">
                  <c:v>9615895.6376984827</c:v>
                </c:pt>
                <c:pt idx="107">
                  <c:v>11688497.205164082</c:v>
                </c:pt>
                <c:pt idx="108">
                  <c:v>12341385.347670224</c:v>
                </c:pt>
                <c:pt idx="109">
                  <c:v>12426711.404473521</c:v>
                </c:pt>
                <c:pt idx="110">
                  <c:v>10655956.04587023</c:v>
                </c:pt>
                <c:pt idx="111">
                  <c:v>9395094.0782306027</c:v>
                </c:pt>
                <c:pt idx="112">
                  <c:v>8890656.1750142425</c:v>
                </c:pt>
                <c:pt idx="113">
                  <c:v>9729689.832104478</c:v>
                </c:pt>
                <c:pt idx="114">
                  <c:v>9364813.8131317459</c:v>
                </c:pt>
                <c:pt idx="115">
                  <c:v>11042415.41549683</c:v>
                </c:pt>
                <c:pt idx="116">
                  <c:v>8103220.9174944256</c:v>
                </c:pt>
                <c:pt idx="117">
                  <c:v>8538205.2769381292</c:v>
                </c:pt>
                <c:pt idx="118">
                  <c:v>10211110.086805839</c:v>
                </c:pt>
                <c:pt idx="119">
                  <c:v>11282958.755413571</c:v>
                </c:pt>
                <c:pt idx="120">
                  <c:v>14165829.011677835</c:v>
                </c:pt>
                <c:pt idx="121">
                  <c:v>12450679.397957593</c:v>
                </c:pt>
                <c:pt idx="122">
                  <c:v>11413344.639966927</c:v>
                </c:pt>
                <c:pt idx="123">
                  <c:v>9846734.6392529104</c:v>
                </c:pt>
                <c:pt idx="124">
                  <c:v>8945017.1780627295</c:v>
                </c:pt>
                <c:pt idx="125">
                  <c:v>8282859.4747647252</c:v>
                </c:pt>
                <c:pt idx="126">
                  <c:v>9626457.8332284056</c:v>
                </c:pt>
                <c:pt idx="127">
                  <c:v>9998806.9617372919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3D-4B16-93C4-08BDFF5F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Weather!$EH$122:$EH$253</c:f>
              <c:numCache>
                <c:formatCode>_(* #,##0_);_(* \(#,##0\);_(* "-"??_);_(@_)</c:formatCode>
                <c:ptCount val="132"/>
                <c:pt idx="0">
                  <c:v>4478351.0672541764</c:v>
                </c:pt>
                <c:pt idx="1">
                  <c:v>4065707.5581034366</c:v>
                </c:pt>
                <c:pt idx="2">
                  <c:v>3961602.6327651269</c:v>
                </c:pt>
                <c:pt idx="3">
                  <c:v>3489558.9725733865</c:v>
                </c:pt>
                <c:pt idx="4">
                  <c:v>3594919.6695303437</c:v>
                </c:pt>
                <c:pt idx="5">
                  <c:v>3781481.9837417374</c:v>
                </c:pt>
                <c:pt idx="6">
                  <c:v>4207305.3270734232</c:v>
                </c:pt>
                <c:pt idx="7">
                  <c:v>4030620.2912917547</c:v>
                </c:pt>
                <c:pt idx="8">
                  <c:v>3577087.4095730796</c:v>
                </c:pt>
                <c:pt idx="9">
                  <c:v>3583266.3542476725</c:v>
                </c:pt>
                <c:pt idx="10">
                  <c:v>3885581.043925914</c:v>
                </c:pt>
                <c:pt idx="11">
                  <c:v>4326765.4926572656</c:v>
                </c:pt>
                <c:pt idx="12">
                  <c:v>4635815.4090870637</c:v>
                </c:pt>
                <c:pt idx="13">
                  <c:v>4293515.4118769756</c:v>
                </c:pt>
                <c:pt idx="14">
                  <c:v>4374623.3602313511</c:v>
                </c:pt>
                <c:pt idx="15">
                  <c:v>3746140.2054161387</c:v>
                </c:pt>
                <c:pt idx="16">
                  <c:v>3595184.8228466981</c:v>
                </c:pt>
                <c:pt idx="17">
                  <c:v>3650453.6258274256</c:v>
                </c:pt>
                <c:pt idx="18">
                  <c:v>4069837.8484544731</c:v>
                </c:pt>
                <c:pt idx="19">
                  <c:v>3921872.9498774898</c:v>
                </c:pt>
                <c:pt idx="20">
                  <c:v>3601551.1249350826</c:v>
                </c:pt>
                <c:pt idx="21">
                  <c:v>3638006.1988442158</c:v>
                </c:pt>
                <c:pt idx="22">
                  <c:v>3996946.5825713533</c:v>
                </c:pt>
                <c:pt idx="23">
                  <c:v>4631276.4678350054</c:v>
                </c:pt>
                <c:pt idx="24">
                  <c:v>4934336.5870424351</c:v>
                </c:pt>
                <c:pt idx="25">
                  <c:v>4526857.3424909981</c:v>
                </c:pt>
                <c:pt idx="26">
                  <c:v>4605272.0758394049</c:v>
                </c:pt>
                <c:pt idx="27">
                  <c:v>3814954.5675877719</c:v>
                </c:pt>
                <c:pt idx="28">
                  <c:v>3559502.1545901899</c:v>
                </c:pt>
                <c:pt idx="29">
                  <c:v>3502908.2119836737</c:v>
                </c:pt>
                <c:pt idx="30">
                  <c:v>3728634.3077657744</c:v>
                </c:pt>
                <c:pt idx="31">
                  <c:v>3693949.5644368851</c:v>
                </c:pt>
                <c:pt idx="32">
                  <c:v>3459435.1614624569</c:v>
                </c:pt>
                <c:pt idx="33">
                  <c:v>3530281.7067659004</c:v>
                </c:pt>
                <c:pt idx="34">
                  <c:v>3852411.9955413882</c:v>
                </c:pt>
                <c:pt idx="35">
                  <c:v>4331408.3686589152</c:v>
                </c:pt>
                <c:pt idx="36">
                  <c:v>4747575.1332602715</c:v>
                </c:pt>
                <c:pt idx="37">
                  <c:v>4458878.8390508816</c:v>
                </c:pt>
                <c:pt idx="38">
                  <c:v>4415788.6061008582</c:v>
                </c:pt>
                <c:pt idx="39">
                  <c:v>3591413.2612323491</c:v>
                </c:pt>
                <c:pt idx="40">
                  <c:v>3494942.4666425884</c:v>
                </c:pt>
                <c:pt idx="41">
                  <c:v>3453507.4561756663</c:v>
                </c:pt>
                <c:pt idx="42">
                  <c:v>3795705.2883885819</c:v>
                </c:pt>
                <c:pt idx="43">
                  <c:v>3871441.4692591028</c:v>
                </c:pt>
                <c:pt idx="44">
                  <c:v>3542652.7940073246</c:v>
                </c:pt>
                <c:pt idx="45">
                  <c:v>3362242.4135304871</c:v>
                </c:pt>
                <c:pt idx="46">
                  <c:v>3419201.7465737243</c:v>
                </c:pt>
                <c:pt idx="47">
                  <c:v>3821023.3920277664</c:v>
                </c:pt>
                <c:pt idx="48">
                  <c:v>4269798.7353650993</c:v>
                </c:pt>
                <c:pt idx="49">
                  <c:v>4152083.7733572423</c:v>
                </c:pt>
                <c:pt idx="50">
                  <c:v>4135689.9597290251</c:v>
                </c:pt>
                <c:pt idx="51">
                  <c:v>3689399.7142583006</c:v>
                </c:pt>
                <c:pt idx="52">
                  <c:v>3635237.4133716091</c:v>
                </c:pt>
                <c:pt idx="53">
                  <c:v>3724923.8132245392</c:v>
                </c:pt>
                <c:pt idx="54">
                  <c:v>4130566.7417025785</c:v>
                </c:pt>
                <c:pt idx="55">
                  <c:v>4169701.2309280368</c:v>
                </c:pt>
                <c:pt idx="56">
                  <c:v>3609723.9205128388</c:v>
                </c:pt>
                <c:pt idx="57">
                  <c:v>3420216.3146130797</c:v>
                </c:pt>
                <c:pt idx="58">
                  <c:v>3591797.4753896496</c:v>
                </c:pt>
                <c:pt idx="59">
                  <c:v>4193924.0553414854</c:v>
                </c:pt>
                <c:pt idx="60">
                  <c:v>4320040.4514866741</c:v>
                </c:pt>
                <c:pt idx="61">
                  <c:v>3893047.7223456632</c:v>
                </c:pt>
                <c:pt idx="62">
                  <c:v>4171063.5601851279</c:v>
                </c:pt>
                <c:pt idx="63">
                  <c:v>3496506.3587449682</c:v>
                </c:pt>
                <c:pt idx="64">
                  <c:v>3468969.0901791146</c:v>
                </c:pt>
                <c:pt idx="65">
                  <c:v>3471006.0375395976</c:v>
                </c:pt>
                <c:pt idx="66">
                  <c:v>3789392.472789696</c:v>
                </c:pt>
                <c:pt idx="67">
                  <c:v>3707499.9391524931</c:v>
                </c:pt>
                <c:pt idx="68">
                  <c:v>3428070.8388424739</c:v>
                </c:pt>
                <c:pt idx="69">
                  <c:v>3435622.3948252881</c:v>
                </c:pt>
                <c:pt idx="70">
                  <c:v>3671837.9661032245</c:v>
                </c:pt>
                <c:pt idx="71">
                  <c:v>4345470.8652827246</c:v>
                </c:pt>
                <c:pt idx="72">
                  <c:v>4634616.9582139906</c:v>
                </c:pt>
                <c:pt idx="73">
                  <c:v>3979045.0294086551</c:v>
                </c:pt>
                <c:pt idx="74">
                  <c:v>4130187.8020749432</c:v>
                </c:pt>
                <c:pt idx="75">
                  <c:v>3695184.3068528124</c:v>
                </c:pt>
                <c:pt idx="76">
                  <c:v>3545274.159342139</c:v>
                </c:pt>
                <c:pt idx="77">
                  <c:v>3630673.8203668571</c:v>
                </c:pt>
                <c:pt idx="78">
                  <c:v>4072890.0386634632</c:v>
                </c:pt>
                <c:pt idx="79">
                  <c:v>4102194.03058438</c:v>
                </c:pt>
                <c:pt idx="80">
                  <c:v>3619310.0644468875</c:v>
                </c:pt>
                <c:pt idx="81">
                  <c:v>3571668.7528973552</c:v>
                </c:pt>
                <c:pt idx="82">
                  <c:v>3898850.2739227014</c:v>
                </c:pt>
                <c:pt idx="83">
                  <c:v>4282117.5597159071</c:v>
                </c:pt>
                <c:pt idx="84">
                  <c:v>4609255.6079716161</c:v>
                </c:pt>
                <c:pt idx="85">
                  <c:v>4226698.7559959963</c:v>
                </c:pt>
                <c:pt idx="86">
                  <c:v>4292846.5750633525</c:v>
                </c:pt>
                <c:pt idx="87">
                  <c:v>3630067.6142082894</c:v>
                </c:pt>
                <c:pt idx="88">
                  <c:v>3445346.0237181168</c:v>
                </c:pt>
                <c:pt idx="89">
                  <c:v>3448489.9909632192</c:v>
                </c:pt>
                <c:pt idx="90">
                  <c:v>4014350.0624655569</c:v>
                </c:pt>
                <c:pt idx="91">
                  <c:v>3882002.7717145048</c:v>
                </c:pt>
                <c:pt idx="92">
                  <c:v>3448393.0346508492</c:v>
                </c:pt>
                <c:pt idx="93">
                  <c:v>3461001.7663835487</c:v>
                </c:pt>
                <c:pt idx="94">
                  <c:v>3839348.9308264251</c:v>
                </c:pt>
                <c:pt idx="95">
                  <c:v>4227042.4814835032</c:v>
                </c:pt>
                <c:pt idx="96">
                  <c:v>4377026.2665486429</c:v>
                </c:pt>
                <c:pt idx="97">
                  <c:v>4137486.5177108715</c:v>
                </c:pt>
                <c:pt idx="98">
                  <c:v>3689100.3264955725</c:v>
                </c:pt>
                <c:pt idx="99">
                  <c:v>2848033.2428459735</c:v>
                </c:pt>
                <c:pt idx="100">
                  <c:v>2839173.9438523706</c:v>
                </c:pt>
                <c:pt idx="101">
                  <c:v>3055159.5702205976</c:v>
                </c:pt>
                <c:pt idx="102">
                  <c:v>3836853.5976870866</c:v>
                </c:pt>
                <c:pt idx="103">
                  <c:v>3688140.2678477252</c:v>
                </c:pt>
                <c:pt idx="104">
                  <c:v>3202707.6551847798</c:v>
                </c:pt>
                <c:pt idx="105">
                  <c:v>3288621.8524205163</c:v>
                </c:pt>
                <c:pt idx="106">
                  <c:v>3516537.53517573</c:v>
                </c:pt>
                <c:pt idx="107">
                  <c:v>4068467.9093758743</c:v>
                </c:pt>
                <c:pt idx="108">
                  <c:v>4010206.7576686703</c:v>
                </c:pt>
                <c:pt idx="109">
                  <c:v>3893947.1031557391</c:v>
                </c:pt>
                <c:pt idx="110">
                  <c:v>4041550.7949551763</c:v>
                </c:pt>
                <c:pt idx="111">
                  <c:v>3230840.8949029865</c:v>
                </c:pt>
                <c:pt idx="112">
                  <c:v>3180341.9648168492</c:v>
                </c:pt>
                <c:pt idx="113">
                  <c:v>3536902.6744333198</c:v>
                </c:pt>
                <c:pt idx="114">
                  <c:v>3740276.8111922354</c:v>
                </c:pt>
                <c:pt idx="115">
                  <c:v>4156720.2886211914</c:v>
                </c:pt>
                <c:pt idx="116">
                  <c:v>3445349.1255803164</c:v>
                </c:pt>
                <c:pt idx="117">
                  <c:v>3428168.1397582926</c:v>
                </c:pt>
                <c:pt idx="118">
                  <c:v>3722801.5077559878</c:v>
                </c:pt>
                <c:pt idx="119">
                  <c:v>4156764.1076745745</c:v>
                </c:pt>
                <c:pt idx="120">
                  <c:v>4709516.5272817072</c:v>
                </c:pt>
                <c:pt idx="121">
                  <c:v>4141986.7494752454</c:v>
                </c:pt>
                <c:pt idx="122">
                  <c:v>4236803.3773569549</c:v>
                </c:pt>
                <c:pt idx="123">
                  <c:v>3582267.8734456766</c:v>
                </c:pt>
                <c:pt idx="124">
                  <c:v>3502521.4758304525</c:v>
                </c:pt>
                <c:pt idx="125">
                  <c:v>3579336.4952542619</c:v>
                </c:pt>
                <c:pt idx="126">
                  <c:v>3909538.887876207</c:v>
                </c:pt>
                <c:pt idx="127">
                  <c:v>4024477.5450362675</c:v>
                </c:pt>
                <c:pt idx="128">
                  <c:v>3534817.1311010993</c:v>
                </c:pt>
                <c:pt idx="129">
                  <c:v>3424866.3854432101</c:v>
                </c:pt>
                <c:pt idx="130">
                  <c:v>3759181.4401974236</c:v>
                </c:pt>
                <c:pt idx="131">
                  <c:v>4370701.4292690214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65-4450-8070-63C16283B12A}"/>
            </c:ext>
          </c:extLst>
        </c:ser>
        <c:ser>
          <c:idx val="1"/>
          <c:order val="1"/>
          <c:tx>
            <c:strRef>
              <c:f>Weather!$EV$1</c:f>
              <c:strCache>
                <c:ptCount val="1"/>
                <c:pt idx="0">
                  <c:v>GSltPredcted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Weather!$EV$122:$EV$253</c:f>
              <c:numCache>
                <c:formatCode>_(* #,##0_);_(* \(#,##0\);_(* "-"??_);_(@_)</c:formatCode>
                <c:ptCount val="132"/>
                <c:pt idx="0">
                  <c:v>4235931.962437233</c:v>
                </c:pt>
                <c:pt idx="1">
                  <c:v>4065767.2015099623</c:v>
                </c:pt>
                <c:pt idx="2">
                  <c:v>3685408.2006386821</c:v>
                </c:pt>
                <c:pt idx="3">
                  <c:v>3684001.6422232529</c:v>
                </c:pt>
                <c:pt idx="4">
                  <c:v>3461146.9890829325</c:v>
                </c:pt>
                <c:pt idx="5">
                  <c:v>3760451.4583734712</c:v>
                </c:pt>
                <c:pt idx="6">
                  <c:v>4093449.9464974441</c:v>
                </c:pt>
                <c:pt idx="7">
                  <c:v>3926579.6346904887</c:v>
                </c:pt>
                <c:pt idx="8">
                  <c:v>3445331.0940363747</c:v>
                </c:pt>
                <c:pt idx="9">
                  <c:v>3403725.2683012541</c:v>
                </c:pt>
                <c:pt idx="10">
                  <c:v>3814079.5119333253</c:v>
                </c:pt>
                <c:pt idx="11">
                  <c:v>4028565.1889995472</c:v>
                </c:pt>
                <c:pt idx="12">
                  <c:v>4247873.3491689712</c:v>
                </c:pt>
                <c:pt idx="13">
                  <c:v>4295868.5381484572</c:v>
                </c:pt>
                <c:pt idx="14">
                  <c:v>4117666.3053825172</c:v>
                </c:pt>
                <c:pt idx="15">
                  <c:v>3662874.5733901775</c:v>
                </c:pt>
                <c:pt idx="16">
                  <c:v>3481177.6560296379</c:v>
                </c:pt>
                <c:pt idx="17">
                  <c:v>3514248.5666421708</c:v>
                </c:pt>
                <c:pt idx="18">
                  <c:v>3954185.3405943555</c:v>
                </c:pt>
                <c:pt idx="19">
                  <c:v>3782782.7487136312</c:v>
                </c:pt>
                <c:pt idx="20">
                  <c:v>3440629.0324089518</c:v>
                </c:pt>
                <c:pt idx="21">
                  <c:v>3417423.2769767339</c:v>
                </c:pt>
                <c:pt idx="22">
                  <c:v>3884579.6220610877</c:v>
                </c:pt>
                <c:pt idx="23">
                  <c:v>4428372.002460245</c:v>
                </c:pt>
                <c:pt idx="24">
                  <c:v>4677763.2715115482</c:v>
                </c:pt>
                <c:pt idx="25">
                  <c:v>4507828.1526368111</c:v>
                </c:pt>
                <c:pt idx="26">
                  <c:v>4457077.2590269241</c:v>
                </c:pt>
                <c:pt idx="27">
                  <c:v>3684791.0363570051</c:v>
                </c:pt>
                <c:pt idx="28">
                  <c:v>3363919.4806485255</c:v>
                </c:pt>
                <c:pt idx="29">
                  <c:v>3548447.3804040854</c:v>
                </c:pt>
                <c:pt idx="30">
                  <c:v>3661235.2376443679</c:v>
                </c:pt>
                <c:pt idx="31">
                  <c:v>3674521.2208585958</c:v>
                </c:pt>
                <c:pt idx="32">
                  <c:v>3452889.3282703515</c:v>
                </c:pt>
                <c:pt idx="33">
                  <c:v>3424494.9219614551</c:v>
                </c:pt>
                <c:pt idx="34">
                  <c:v>3888253.8949016226</c:v>
                </c:pt>
                <c:pt idx="35">
                  <c:v>4112843.8222793154</c:v>
                </c:pt>
                <c:pt idx="36">
                  <c:v>4674548.2827760801</c:v>
                </c:pt>
                <c:pt idx="37">
                  <c:v>4784776.4679921251</c:v>
                </c:pt>
                <c:pt idx="38">
                  <c:v>4265785.4292665785</c:v>
                </c:pt>
                <c:pt idx="39">
                  <c:v>3632203.0063268505</c:v>
                </c:pt>
                <c:pt idx="40">
                  <c:v>3522988.6138358866</c:v>
                </c:pt>
                <c:pt idx="41">
                  <c:v>3391329.8544242484</c:v>
                </c:pt>
                <c:pt idx="42">
                  <c:v>3833461.8804475954</c:v>
                </c:pt>
                <c:pt idx="43">
                  <c:v>3796379.5889349389</c:v>
                </c:pt>
                <c:pt idx="44">
                  <c:v>3750617.4575918065</c:v>
                </c:pt>
                <c:pt idx="45">
                  <c:v>3433970.1066142051</c:v>
                </c:pt>
                <c:pt idx="46">
                  <c:v>3612630.9230071916</c:v>
                </c:pt>
                <c:pt idx="47">
                  <c:v>3783307.4768938459</c:v>
                </c:pt>
                <c:pt idx="48">
                  <c:v>4347537.9999684785</c:v>
                </c:pt>
                <c:pt idx="49">
                  <c:v>4230879.8372814972</c:v>
                </c:pt>
                <c:pt idx="50">
                  <c:v>3959442.9311869852</c:v>
                </c:pt>
                <c:pt idx="51">
                  <c:v>3799841.7046762528</c:v>
                </c:pt>
                <c:pt idx="52">
                  <c:v>3501532.482316507</c:v>
                </c:pt>
                <c:pt idx="53">
                  <c:v>3538801.7137196613</c:v>
                </c:pt>
                <c:pt idx="54">
                  <c:v>4072436.6479736054</c:v>
                </c:pt>
                <c:pt idx="55">
                  <c:v>4137124.6453901287</c:v>
                </c:pt>
                <c:pt idx="56">
                  <c:v>3571629.3263329174</c:v>
                </c:pt>
                <c:pt idx="57">
                  <c:v>3450961.8706812775</c:v>
                </c:pt>
                <c:pt idx="58">
                  <c:v>3531086.6399021582</c:v>
                </c:pt>
                <c:pt idx="59">
                  <c:v>4150275.4768422637</c:v>
                </c:pt>
                <c:pt idx="60">
                  <c:v>4190692.478088147</c:v>
                </c:pt>
                <c:pt idx="61">
                  <c:v>3984933.1990181957</c:v>
                </c:pt>
                <c:pt idx="62">
                  <c:v>4179440.017514009</c:v>
                </c:pt>
                <c:pt idx="63">
                  <c:v>3518761.2333313767</c:v>
                </c:pt>
                <c:pt idx="64">
                  <c:v>3455816.9091391698</c:v>
                </c:pt>
                <c:pt idx="65">
                  <c:v>3548163.1280631744</c:v>
                </c:pt>
                <c:pt idx="66">
                  <c:v>3814920.7346912669</c:v>
                </c:pt>
                <c:pt idx="67">
                  <c:v>3680600.4343231996</c:v>
                </c:pt>
                <c:pt idx="68">
                  <c:v>3605974.4657587591</c:v>
                </c:pt>
                <c:pt idx="69">
                  <c:v>3452187.4466440286</c:v>
                </c:pt>
                <c:pt idx="70">
                  <c:v>3811323.8073029243</c:v>
                </c:pt>
                <c:pt idx="71">
                  <c:v>4424238.4455146436</c:v>
                </c:pt>
                <c:pt idx="72">
                  <c:v>4425386.655777311</c:v>
                </c:pt>
                <c:pt idx="73">
                  <c:v>4080923.5769771687</c:v>
                </c:pt>
                <c:pt idx="74">
                  <c:v>4151882.9712099982</c:v>
                </c:pt>
                <c:pt idx="75">
                  <c:v>3874705.0138021503</c:v>
                </c:pt>
                <c:pt idx="76">
                  <c:v>3497323.3142405194</c:v>
                </c:pt>
                <c:pt idx="77">
                  <c:v>3469162.7596015749</c:v>
                </c:pt>
                <c:pt idx="78">
                  <c:v>4006924.5996345785</c:v>
                </c:pt>
                <c:pt idx="79">
                  <c:v>4064196.1387485703</c:v>
                </c:pt>
                <c:pt idx="80">
                  <c:v>3601273.1046093558</c:v>
                </c:pt>
                <c:pt idx="81">
                  <c:v>3591028.1189595237</c:v>
                </c:pt>
                <c:pt idx="82">
                  <c:v>3944975.4818773791</c:v>
                </c:pt>
                <c:pt idx="83">
                  <c:v>4131674.4705870561</c:v>
                </c:pt>
                <c:pt idx="84">
                  <c:v>4567075.8021904361</c:v>
                </c:pt>
                <c:pt idx="85">
                  <c:v>4265096.5031089783</c:v>
                </c:pt>
                <c:pt idx="86">
                  <c:v>4184492.1426697448</c:v>
                </c:pt>
                <c:pt idx="87">
                  <c:v>3688006.0250924733</c:v>
                </c:pt>
                <c:pt idx="88">
                  <c:v>3410283.7193705514</c:v>
                </c:pt>
                <c:pt idx="89">
                  <c:v>3382419.6720632198</c:v>
                </c:pt>
                <c:pt idx="90">
                  <c:v>3993739.7848745226</c:v>
                </c:pt>
                <c:pt idx="91">
                  <c:v>3779898.5704848692</c:v>
                </c:pt>
                <c:pt idx="92">
                  <c:v>3411965.7842755867</c:v>
                </c:pt>
                <c:pt idx="93">
                  <c:v>3415564.7861007997</c:v>
                </c:pt>
                <c:pt idx="94">
                  <c:v>3991363.1764891315</c:v>
                </c:pt>
                <c:pt idx="95">
                  <c:v>4119733.0838553179</c:v>
                </c:pt>
                <c:pt idx="96">
                  <c:v>4190233.1939830803</c:v>
                </c:pt>
                <c:pt idx="97">
                  <c:v>4226746.2803358957</c:v>
                </c:pt>
                <c:pt idx="98">
                  <c:v>3896980.2928978931</c:v>
                </c:pt>
                <c:pt idx="99">
                  <c:v>3705229.1790324803</c:v>
                </c:pt>
                <c:pt idx="100">
                  <c:v>3573517.5639021639</c:v>
                </c:pt>
                <c:pt idx="101">
                  <c:v>3610574.6584539898</c:v>
                </c:pt>
                <c:pt idx="102">
                  <c:v>4150721.485611436</c:v>
                </c:pt>
                <c:pt idx="103">
                  <c:v>3886613.1649490702</c:v>
                </c:pt>
                <c:pt idx="104">
                  <c:v>3445311.1405367483</c:v>
                </c:pt>
                <c:pt idx="105">
                  <c:v>3445275.07604266</c:v>
                </c:pt>
                <c:pt idx="106">
                  <c:v>3655888.3462281227</c:v>
                </c:pt>
                <c:pt idx="107">
                  <c:v>4086434.9862379711</c:v>
                </c:pt>
                <c:pt idx="108">
                  <c:v>4242821.2240132354</c:v>
                </c:pt>
                <c:pt idx="109">
                  <c:v>4277037.8898407165</c:v>
                </c:pt>
                <c:pt idx="110">
                  <c:v>3854510.5159903131</c:v>
                </c:pt>
                <c:pt idx="111">
                  <c:v>3582089.2304982659</c:v>
                </c:pt>
                <c:pt idx="112">
                  <c:v>3490360.5362188946</c:v>
                </c:pt>
                <c:pt idx="113">
                  <c:v>3818595.0075318022</c:v>
                </c:pt>
                <c:pt idx="114">
                  <c:v>3778250.4686398623</c:v>
                </c:pt>
                <c:pt idx="115">
                  <c:v>4102514.5066449824</c:v>
                </c:pt>
                <c:pt idx="116">
                  <c:v>3458930.0356917428</c:v>
                </c:pt>
                <c:pt idx="117">
                  <c:v>3492013.541410042</c:v>
                </c:pt>
                <c:pt idx="118">
                  <c:v>3737791.0918484125</c:v>
                </c:pt>
                <c:pt idx="119">
                  <c:v>3989296.3980163308</c:v>
                </c:pt>
                <c:pt idx="120">
                  <c:v>4679830.0499843489</c:v>
                </c:pt>
                <c:pt idx="121">
                  <c:v>4282778.9411540516</c:v>
                </c:pt>
                <c:pt idx="122">
                  <c:v>4020527.7171608768</c:v>
                </c:pt>
                <c:pt idx="123">
                  <c:v>3662347.376663649</c:v>
                </c:pt>
                <c:pt idx="124">
                  <c:v>3517775.4597270992</c:v>
                </c:pt>
                <c:pt idx="125">
                  <c:v>3494350.9230263084</c:v>
                </c:pt>
                <c:pt idx="126">
                  <c:v>3840466.3132888749</c:v>
                </c:pt>
                <c:pt idx="127">
                  <c:v>3909686.5907791676</c:v>
                </c:pt>
                <c:pt idx="128">
                  <c:v>3553005.564666003</c:v>
                </c:pt>
                <c:pt idx="129">
                  <c:v>3433518.8746317206</c:v>
                </c:pt>
                <c:pt idx="130">
                  <c:v>3728649.5196144483</c:v>
                </c:pt>
                <c:pt idx="131">
                  <c:v>4084368.2077651699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65-4450-8070-63C16283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vs Temperatures (2011-2022)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Weather!$EI$122:$EI$253</c:f>
              <c:numCache>
                <c:formatCode>_(* #,##0_);_(* \(#,##0\);_(* "-"??_);_(@_)</c:formatCode>
                <c:ptCount val="132"/>
                <c:pt idx="0">
                  <c:v>12990962.837961996</c:v>
                </c:pt>
                <c:pt idx="1">
                  <c:v>12511988.18141382</c:v>
                </c:pt>
                <c:pt idx="2">
                  <c:v>12515628.791895019</c:v>
                </c:pt>
                <c:pt idx="3">
                  <c:v>11581560.752751157</c:v>
                </c:pt>
                <c:pt idx="4">
                  <c:v>12251017.851641623</c:v>
                </c:pt>
                <c:pt idx="5">
                  <c:v>12310028.390929945</c:v>
                </c:pt>
                <c:pt idx="6">
                  <c:v>11300716.156588657</c:v>
                </c:pt>
                <c:pt idx="7">
                  <c:v>10221475.762723412</c:v>
                </c:pt>
                <c:pt idx="8">
                  <c:v>9495774.282707544</c:v>
                </c:pt>
                <c:pt idx="9">
                  <c:v>10069244.846842447</c:v>
                </c:pt>
                <c:pt idx="10">
                  <c:v>9879832.7372840885</c:v>
                </c:pt>
                <c:pt idx="11">
                  <c:v>9921360.8879205063</c:v>
                </c:pt>
                <c:pt idx="12">
                  <c:v>10592340.05771707</c:v>
                </c:pt>
                <c:pt idx="13">
                  <c:v>10066435.971520996</c:v>
                </c:pt>
                <c:pt idx="14">
                  <c:v>10688896.11731804</c:v>
                </c:pt>
                <c:pt idx="15">
                  <c:v>9803120.9883631151</c:v>
                </c:pt>
                <c:pt idx="16">
                  <c:v>9546584.7656909451</c:v>
                </c:pt>
                <c:pt idx="17">
                  <c:v>9600861.3503311947</c:v>
                </c:pt>
                <c:pt idx="18">
                  <c:v>9700292.7916630208</c:v>
                </c:pt>
                <c:pt idx="19">
                  <c:v>9644399.6486493591</c:v>
                </c:pt>
                <c:pt idx="20">
                  <c:v>9357221.2777383216</c:v>
                </c:pt>
                <c:pt idx="21">
                  <c:v>9397512.7869254183</c:v>
                </c:pt>
                <c:pt idx="22">
                  <c:v>9866184.0170310847</c:v>
                </c:pt>
                <c:pt idx="23">
                  <c:v>9592904.3171253409</c:v>
                </c:pt>
                <c:pt idx="24">
                  <c:v>10681837.157593889</c:v>
                </c:pt>
                <c:pt idx="25">
                  <c:v>9655716.0824489109</c:v>
                </c:pt>
                <c:pt idx="26">
                  <c:v>10469185.0488049</c:v>
                </c:pt>
                <c:pt idx="27">
                  <c:v>9607017.8016199935</c:v>
                </c:pt>
                <c:pt idx="28">
                  <c:v>9541194.3539682645</c:v>
                </c:pt>
                <c:pt idx="29">
                  <c:v>9642768.5336195827</c:v>
                </c:pt>
                <c:pt idx="30">
                  <c:v>9404652.669062797</c:v>
                </c:pt>
                <c:pt idx="31">
                  <c:v>9443378.8379370309</c:v>
                </c:pt>
                <c:pt idx="32">
                  <c:v>9519586.1219706144</c:v>
                </c:pt>
                <c:pt idx="33">
                  <c:v>9907377.3413100634</c:v>
                </c:pt>
                <c:pt idx="34">
                  <c:v>9984378.5274509564</c:v>
                </c:pt>
                <c:pt idx="35">
                  <c:v>10635777.259713342</c:v>
                </c:pt>
                <c:pt idx="36">
                  <c:v>11168744.574688978</c:v>
                </c:pt>
                <c:pt idx="37">
                  <c:v>10648933.92287242</c:v>
                </c:pt>
                <c:pt idx="38">
                  <c:v>11290607.310703058</c:v>
                </c:pt>
                <c:pt idx="39">
                  <c:v>10090976.863627547</c:v>
                </c:pt>
                <c:pt idx="40">
                  <c:v>10181971.20838315</c:v>
                </c:pt>
                <c:pt idx="41">
                  <c:v>10080433.895753382</c:v>
                </c:pt>
                <c:pt idx="42">
                  <c:v>10316241.169859968</c:v>
                </c:pt>
                <c:pt idx="43">
                  <c:v>10245247.731799951</c:v>
                </c:pt>
                <c:pt idx="44">
                  <c:v>10545472.108495729</c:v>
                </c:pt>
                <c:pt idx="45">
                  <c:v>10479372.680286597</c:v>
                </c:pt>
                <c:pt idx="46">
                  <c:v>10130386.734693833</c:v>
                </c:pt>
                <c:pt idx="47">
                  <c:v>10183472.099666435</c:v>
                </c:pt>
                <c:pt idx="48">
                  <c:v>11266540.085255619</c:v>
                </c:pt>
                <c:pt idx="49">
                  <c:v>11106545.541198021</c:v>
                </c:pt>
                <c:pt idx="50">
                  <c:v>11187739.524963889</c:v>
                </c:pt>
                <c:pt idx="51">
                  <c:v>10070952.854873979</c:v>
                </c:pt>
                <c:pt idx="52">
                  <c:v>10734126.733036427</c:v>
                </c:pt>
                <c:pt idx="53">
                  <c:v>10682680.940668745</c:v>
                </c:pt>
                <c:pt idx="54">
                  <c:v>10785755.642805133</c:v>
                </c:pt>
                <c:pt idx="55">
                  <c:v>11225991.63333085</c:v>
                </c:pt>
                <c:pt idx="56">
                  <c:v>10573681.34794176</c:v>
                </c:pt>
                <c:pt idx="57">
                  <c:v>10860702.399528233</c:v>
                </c:pt>
                <c:pt idx="58">
                  <c:v>10718526.344199492</c:v>
                </c:pt>
                <c:pt idx="59">
                  <c:v>10221670.924776817</c:v>
                </c:pt>
                <c:pt idx="60">
                  <c:v>11262659.046966342</c:v>
                </c:pt>
                <c:pt idx="61">
                  <c:v>10276279.219916252</c:v>
                </c:pt>
                <c:pt idx="62">
                  <c:v>11335383.600888738</c:v>
                </c:pt>
                <c:pt idx="63">
                  <c:v>9494360.7801229116</c:v>
                </c:pt>
                <c:pt idx="64">
                  <c:v>10255185.620479725</c:v>
                </c:pt>
                <c:pt idx="65">
                  <c:v>10162898.99275995</c:v>
                </c:pt>
                <c:pt idx="66">
                  <c:v>9531247.6077796426</c:v>
                </c:pt>
                <c:pt idx="67">
                  <c:v>10132328.04433449</c:v>
                </c:pt>
                <c:pt idx="68">
                  <c:v>10432795.834865717</c:v>
                </c:pt>
                <c:pt idx="69">
                  <c:v>10910463.653396899</c:v>
                </c:pt>
                <c:pt idx="70">
                  <c:v>10855073.548756536</c:v>
                </c:pt>
                <c:pt idx="71">
                  <c:v>10712352.511391768</c:v>
                </c:pt>
                <c:pt idx="72">
                  <c:v>12061651.908779878</c:v>
                </c:pt>
                <c:pt idx="73">
                  <c:v>10569743.405669795</c:v>
                </c:pt>
                <c:pt idx="74">
                  <c:v>11369524.37695927</c:v>
                </c:pt>
                <c:pt idx="75">
                  <c:v>10356480.107455384</c:v>
                </c:pt>
                <c:pt idx="76">
                  <c:v>10469681.680061162</c:v>
                </c:pt>
                <c:pt idx="77">
                  <c:v>10520542.293892801</c:v>
                </c:pt>
                <c:pt idx="78">
                  <c:v>11306706.940156406</c:v>
                </c:pt>
                <c:pt idx="79">
                  <c:v>11053462.956202352</c:v>
                </c:pt>
                <c:pt idx="80">
                  <c:v>10606362.106846716</c:v>
                </c:pt>
                <c:pt idx="81">
                  <c:v>10844362.25206094</c:v>
                </c:pt>
                <c:pt idx="82">
                  <c:v>10980433.192465497</c:v>
                </c:pt>
                <c:pt idx="83">
                  <c:v>10851681.686155614</c:v>
                </c:pt>
                <c:pt idx="84">
                  <c:v>11617271.757342085</c:v>
                </c:pt>
                <c:pt idx="85">
                  <c:v>10508434.241887977</c:v>
                </c:pt>
                <c:pt idx="86">
                  <c:v>11100930.956588307</c:v>
                </c:pt>
                <c:pt idx="87">
                  <c:v>10142281.579204079</c:v>
                </c:pt>
                <c:pt idx="88">
                  <c:v>10207613.684272055</c:v>
                </c:pt>
                <c:pt idx="89">
                  <c:v>10060825.489111267</c:v>
                </c:pt>
                <c:pt idx="90">
                  <c:v>10411256.698898302</c:v>
                </c:pt>
                <c:pt idx="91">
                  <c:v>10709168.986959817</c:v>
                </c:pt>
                <c:pt idx="92">
                  <c:v>10395119.136384932</c:v>
                </c:pt>
                <c:pt idx="93">
                  <c:v>10416127.544557648</c:v>
                </c:pt>
                <c:pt idx="94">
                  <c:v>10847244.234261472</c:v>
                </c:pt>
                <c:pt idx="95">
                  <c:v>10361685.654034983</c:v>
                </c:pt>
                <c:pt idx="96">
                  <c:v>10810342.446760129</c:v>
                </c:pt>
                <c:pt idx="97">
                  <c:v>10409882.874438919</c:v>
                </c:pt>
                <c:pt idx="98">
                  <c:v>9916764.6526984535</c:v>
                </c:pt>
                <c:pt idx="99">
                  <c:v>7038118.2699119393</c:v>
                </c:pt>
                <c:pt idx="100">
                  <c:v>7851278.3061691457</c:v>
                </c:pt>
                <c:pt idx="101">
                  <c:v>9093235.5826156083</c:v>
                </c:pt>
                <c:pt idx="102">
                  <c:v>10422144.205792543</c:v>
                </c:pt>
                <c:pt idx="103">
                  <c:v>10192016.210357649</c:v>
                </c:pt>
                <c:pt idx="104">
                  <c:v>9646470.7241184711</c:v>
                </c:pt>
                <c:pt idx="105">
                  <c:v>10119827.822303513</c:v>
                </c:pt>
                <c:pt idx="106">
                  <c:v>10208460.217914181</c:v>
                </c:pt>
                <c:pt idx="107">
                  <c:v>10223304.079936288</c:v>
                </c:pt>
                <c:pt idx="108">
                  <c:v>10805859.095122466</c:v>
                </c:pt>
                <c:pt idx="109">
                  <c:v>10132845.567464894</c:v>
                </c:pt>
                <c:pt idx="110">
                  <c:v>10662203.03156714</c:v>
                </c:pt>
                <c:pt idx="111">
                  <c:v>9596030.5637827348</c:v>
                </c:pt>
                <c:pt idx="112">
                  <c:v>9497213.5604260471</c:v>
                </c:pt>
                <c:pt idx="113">
                  <c:v>10041214.17232381</c:v>
                </c:pt>
                <c:pt idx="114">
                  <c:v>9874828.2031405903</c:v>
                </c:pt>
                <c:pt idx="115">
                  <c:v>11025591.695461798</c:v>
                </c:pt>
                <c:pt idx="116">
                  <c:v>9685483.4125192203</c:v>
                </c:pt>
                <c:pt idx="117">
                  <c:v>10420909.217033997</c:v>
                </c:pt>
                <c:pt idx="118">
                  <c:v>10386529.823676176</c:v>
                </c:pt>
                <c:pt idx="119">
                  <c:v>10216089.590354502</c:v>
                </c:pt>
                <c:pt idx="120">
                  <c:v>10856453.022274628</c:v>
                </c:pt>
                <c:pt idx="121">
                  <c:v>10138741.291015388</c:v>
                </c:pt>
                <c:pt idx="122">
                  <c:v>10937291.665276835</c:v>
                </c:pt>
                <c:pt idx="123">
                  <c:v>9792884.2876604423</c:v>
                </c:pt>
                <c:pt idx="124">
                  <c:v>10219323.04060223</c:v>
                </c:pt>
                <c:pt idx="125">
                  <c:v>10241584.608569901</c:v>
                </c:pt>
                <c:pt idx="126">
                  <c:v>10322518.993328698</c:v>
                </c:pt>
                <c:pt idx="127">
                  <c:v>10683363.433805969</c:v>
                </c:pt>
                <c:pt idx="128">
                  <c:v>10328133.159407582</c:v>
                </c:pt>
                <c:pt idx="129">
                  <c:v>10345061.588906959</c:v>
                </c:pt>
                <c:pt idx="130">
                  <c:v>10476624.503401155</c:v>
                </c:pt>
                <c:pt idx="131">
                  <c:v>10311737.817849258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98-4412-943F-651FE0588BF6}"/>
            </c:ext>
          </c:extLst>
        </c:ser>
        <c:ser>
          <c:idx val="1"/>
          <c:order val="1"/>
          <c:tx>
            <c:strRef>
              <c:f>Weather!$EW$1</c:f>
              <c:strCache>
                <c:ptCount val="1"/>
                <c:pt idx="0">
                  <c:v>GSgtPredicted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Weather!$C$122:$C$253</c:f>
              <c:numCache>
                <c:formatCode>0</c:formatCode>
                <c:ptCount val="132"/>
                <c:pt idx="0">
                  <c:v>-2.4419354838709673</c:v>
                </c:pt>
                <c:pt idx="1">
                  <c:v>-1.0206896551724136</c:v>
                </c:pt>
                <c:pt idx="2">
                  <c:v>6.4</c:v>
                </c:pt>
                <c:pt idx="3">
                  <c:v>5.4033333333333333</c:v>
                </c:pt>
                <c:pt idx="4">
                  <c:v>14.480645161290326</c:v>
                </c:pt>
                <c:pt idx="5">
                  <c:v>19.233333333333331</c:v>
                </c:pt>
                <c:pt idx="6">
                  <c:v>22.048387096774196</c:v>
                </c:pt>
                <c:pt idx="7">
                  <c:v>20.743008736673687</c:v>
                </c:pt>
                <c:pt idx="8">
                  <c:v>15.806666666666667</c:v>
                </c:pt>
                <c:pt idx="9">
                  <c:v>10.384944220544654</c:v>
                </c:pt>
                <c:pt idx="10">
                  <c:v>3.1333333333333337</c:v>
                </c:pt>
                <c:pt idx="11">
                  <c:v>0.47096774193548407</c:v>
                </c:pt>
                <c:pt idx="12">
                  <c:v>-2.6096774193548389</c:v>
                </c:pt>
                <c:pt idx="13">
                  <c:v>-5.135714285714287</c:v>
                </c:pt>
                <c:pt idx="14">
                  <c:v>-0.78064516129032269</c:v>
                </c:pt>
                <c:pt idx="15">
                  <c:v>5.7099999999999991</c:v>
                </c:pt>
                <c:pt idx="16">
                  <c:v>13.2258064516129</c:v>
                </c:pt>
                <c:pt idx="17">
                  <c:v>16.883887847281404</c:v>
                </c:pt>
                <c:pt idx="18">
                  <c:v>20.958064516129028</c:v>
                </c:pt>
                <c:pt idx="19">
                  <c:v>19.616129032258069</c:v>
                </c:pt>
                <c:pt idx="20">
                  <c:v>15.35333333333333</c:v>
                </c:pt>
                <c:pt idx="21">
                  <c:v>10.427416330816985</c:v>
                </c:pt>
                <c:pt idx="22">
                  <c:v>2.1099999999999985</c:v>
                </c:pt>
                <c:pt idx="23">
                  <c:v>-5.1451612903225827</c:v>
                </c:pt>
                <c:pt idx="24">
                  <c:v>-8.6483870967741936</c:v>
                </c:pt>
                <c:pt idx="25">
                  <c:v>-8.4321428571428552</c:v>
                </c:pt>
                <c:pt idx="26">
                  <c:v>-5.5483870967741913</c:v>
                </c:pt>
                <c:pt idx="27">
                  <c:v>5.0100000000000007</c:v>
                </c:pt>
                <c:pt idx="28">
                  <c:v>12.404299059254333</c:v>
                </c:pt>
                <c:pt idx="29">
                  <c:v>17.47666666666667</c:v>
                </c:pt>
                <c:pt idx="30">
                  <c:v>18.664516129032254</c:v>
                </c:pt>
                <c:pt idx="31">
                  <c:v>18.703225806451613</c:v>
                </c:pt>
                <c:pt idx="32">
                  <c:v>15.836666666666668</c:v>
                </c:pt>
                <c:pt idx="33">
                  <c:v>10.335483870967741</c:v>
                </c:pt>
                <c:pt idx="34">
                  <c:v>2.057221180614738</c:v>
                </c:pt>
                <c:pt idx="35">
                  <c:v>-0.7118299730037333</c:v>
                </c:pt>
                <c:pt idx="36">
                  <c:v>-8.6026891800502554</c:v>
                </c:pt>
                <c:pt idx="37">
                  <c:v>-12.739285714285716</c:v>
                </c:pt>
                <c:pt idx="38">
                  <c:v>-2.8612903225806448</c:v>
                </c:pt>
                <c:pt idx="39">
                  <c:v>5.7733333333333325</c:v>
                </c:pt>
                <c:pt idx="40">
                  <c:v>13.774730174788454</c:v>
                </c:pt>
                <c:pt idx="41">
                  <c:v>15.873333333333333</c:v>
                </c:pt>
                <c:pt idx="42">
                  <c:v>20.013439852207814</c:v>
                </c:pt>
                <c:pt idx="43">
                  <c:v>19.72258064516129</c:v>
                </c:pt>
                <c:pt idx="44">
                  <c:v>19.413887847281398</c:v>
                </c:pt>
                <c:pt idx="45">
                  <c:v>9.7967741935483872</c:v>
                </c:pt>
                <c:pt idx="46">
                  <c:v>6.7472211806147362</c:v>
                </c:pt>
                <c:pt idx="47">
                  <c:v>3.9166656586594231</c:v>
                </c:pt>
                <c:pt idx="48">
                  <c:v>-4.0102200937996555</c:v>
                </c:pt>
                <c:pt idx="49">
                  <c:v>-3.5</c:v>
                </c:pt>
                <c:pt idx="50">
                  <c:v>1.442472110272327</c:v>
                </c:pt>
                <c:pt idx="51">
                  <c:v>3.3416635418442127</c:v>
                </c:pt>
                <c:pt idx="52">
                  <c:v>11.948387096774194</c:v>
                </c:pt>
                <c:pt idx="53">
                  <c:v>17.300554513948068</c:v>
                </c:pt>
                <c:pt idx="54">
                  <c:v>21.884407594143298</c:v>
                </c:pt>
                <c:pt idx="55">
                  <c:v>22.391932459849244</c:v>
                </c:pt>
                <c:pt idx="56">
                  <c:v>17.866666666666667</c:v>
                </c:pt>
                <c:pt idx="57">
                  <c:v>11.748387096774195</c:v>
                </c:pt>
                <c:pt idx="58">
                  <c:v>7.4361059030736874</c:v>
                </c:pt>
                <c:pt idx="59">
                  <c:v>-1.2387096774193549</c:v>
                </c:pt>
                <c:pt idx="60">
                  <c:v>-1.8064516129032251</c:v>
                </c:pt>
                <c:pt idx="61">
                  <c:v>-0.30000000000000054</c:v>
                </c:pt>
                <c:pt idx="62">
                  <c:v>-1.6478504703728338</c:v>
                </c:pt>
                <c:pt idx="63">
                  <c:v>8.0533333333333328</c:v>
                </c:pt>
                <c:pt idx="64">
                  <c:v>11.148387096774194</c:v>
                </c:pt>
                <c:pt idx="65">
                  <c:v>17.220000000000002</c:v>
                </c:pt>
                <c:pt idx="66">
                  <c:v>19.867741935483874</c:v>
                </c:pt>
                <c:pt idx="67">
                  <c:v>18.816129032258058</c:v>
                </c:pt>
                <c:pt idx="68">
                  <c:v>17.433333333333334</c:v>
                </c:pt>
                <c:pt idx="69">
                  <c:v>13.074193548387097</c:v>
                </c:pt>
                <c:pt idx="70">
                  <c:v>3.1733333333333338</c:v>
                </c:pt>
                <c:pt idx="71">
                  <c:v>-5.0860235213908309</c:v>
                </c:pt>
                <c:pt idx="72">
                  <c:v>-5.1026891800502527</c:v>
                </c:pt>
                <c:pt idx="73">
                  <c:v>-1.792857142857144</c:v>
                </c:pt>
                <c:pt idx="74">
                  <c:v>-1.2602170697779262</c:v>
                </c:pt>
                <c:pt idx="75">
                  <c:v>2.2533333333333334</c:v>
                </c:pt>
                <c:pt idx="76">
                  <c:v>14.38709677419355</c:v>
                </c:pt>
                <c:pt idx="77">
                  <c:v>16.783887847281406</c:v>
                </c:pt>
                <c:pt idx="78">
                  <c:v>21.37096774193548</c:v>
                </c:pt>
                <c:pt idx="79">
                  <c:v>21.819354838709678</c:v>
                </c:pt>
                <c:pt idx="80">
                  <c:v>17.296666666666667</c:v>
                </c:pt>
                <c:pt idx="81">
                  <c:v>8.9532258064516146</c:v>
                </c:pt>
                <c:pt idx="82">
                  <c:v>1.2333333333333336</c:v>
                </c:pt>
                <c:pt idx="83">
                  <c:v>-0.97741935483870968</c:v>
                </c:pt>
                <c:pt idx="84">
                  <c:v>-7.0935483870967744</c:v>
                </c:pt>
                <c:pt idx="85">
                  <c:v>-4.6571428571428566</c:v>
                </c:pt>
                <c:pt idx="86">
                  <c:v>-1.7177419354838708</c:v>
                </c:pt>
                <c:pt idx="87">
                  <c:v>4.9633333333333338</c:v>
                </c:pt>
                <c:pt idx="88">
                  <c:v>10.354838709677422</c:v>
                </c:pt>
                <c:pt idx="89">
                  <c:v>15.359999999999998</c:v>
                </c:pt>
                <c:pt idx="90">
                  <c:v>21.268278561885225</c:v>
                </c:pt>
                <c:pt idx="91">
                  <c:v>19.593548387096778</c:v>
                </c:pt>
                <c:pt idx="92">
                  <c:v>16.440000000000001</c:v>
                </c:pt>
                <c:pt idx="93">
                  <c:v>9.9741935483870972</c:v>
                </c:pt>
                <c:pt idx="94">
                  <c:v>0.55999999999999994</c:v>
                </c:pt>
                <c:pt idx="95">
                  <c:v>-0.80967741935483806</c:v>
                </c:pt>
                <c:pt idx="96">
                  <c:v>-1.8</c:v>
                </c:pt>
                <c:pt idx="97">
                  <c:v>-3.4379310344827592</c:v>
                </c:pt>
                <c:pt idx="98">
                  <c:v>2.3193548387096774</c:v>
                </c:pt>
                <c:pt idx="99">
                  <c:v>4.7133333333333338</c:v>
                </c:pt>
                <c:pt idx="100">
                  <c:v>10.523117271562649</c:v>
                </c:pt>
                <c:pt idx="101">
                  <c:v>17.636666666666667</c:v>
                </c:pt>
                <c:pt idx="102">
                  <c:v>22.496774193548394</c:v>
                </c:pt>
                <c:pt idx="103">
                  <c:v>20.429837197666551</c:v>
                </c:pt>
                <c:pt idx="104">
                  <c:v>15.946666666666665</c:v>
                </c:pt>
                <c:pt idx="105">
                  <c:v>8.9709677419354801</c:v>
                </c:pt>
                <c:pt idx="106">
                  <c:v>7.7766666666666682</c:v>
                </c:pt>
                <c:pt idx="107">
                  <c:v>-0.34139885746960846</c:v>
                </c:pt>
                <c:pt idx="108">
                  <c:v>-2.5387096774193547</c:v>
                </c:pt>
                <c:pt idx="109">
                  <c:v>-4.8428571428571416</c:v>
                </c:pt>
                <c:pt idx="110">
                  <c:v>3.1322580645161291</c:v>
                </c:pt>
                <c:pt idx="111">
                  <c:v>7.5066666666666659</c:v>
                </c:pt>
                <c:pt idx="112">
                  <c:v>11.870967741935486</c:v>
                </c:pt>
                <c:pt idx="113">
                  <c:v>20.009999999999998</c:v>
                </c:pt>
                <c:pt idx="114">
                  <c:v>19.581181787691683</c:v>
                </c:pt>
                <c:pt idx="115">
                  <c:v>22.120428091512398</c:v>
                </c:pt>
                <c:pt idx="116">
                  <c:v>16.866666666666664</c:v>
                </c:pt>
                <c:pt idx="117">
                  <c:v>14.029032258064516</c:v>
                </c:pt>
                <c:pt idx="118">
                  <c:v>4.2499999999999991</c:v>
                </c:pt>
                <c:pt idx="119">
                  <c:v>1.0241935483870963</c:v>
                </c:pt>
                <c:pt idx="120">
                  <c:v>-8.67741935483871</c:v>
                </c:pt>
                <c:pt idx="121">
                  <c:v>-4.9321428571428578</c:v>
                </c:pt>
                <c:pt idx="122">
                  <c:v>0.5838709677419357</c:v>
                </c:pt>
                <c:pt idx="123">
                  <c:v>5.5500000000000007</c:v>
                </c:pt>
                <c:pt idx="124">
                  <c:v>14.316129032258067</c:v>
                </c:pt>
                <c:pt idx="125">
                  <c:v>17.244999999999997</c:v>
                </c:pt>
                <c:pt idx="126">
                  <c:v>20.067741935483873</c:v>
                </c:pt>
                <c:pt idx="127">
                  <c:v>20.609677419354842</c:v>
                </c:pt>
                <c:pt idx="128">
                  <c:v>17.009999999999998</c:v>
                </c:pt>
                <c:pt idx="129">
                  <c:v>10.370967741935486</c:v>
                </c:pt>
                <c:pt idx="130">
                  <c:v>6.003333333333333</c:v>
                </c:pt>
                <c:pt idx="131">
                  <c:v>-0.31290322580645158</c:v>
                </c:pt>
              </c:numCache>
            </c:numRef>
          </c:xVal>
          <c:yVal>
            <c:numRef>
              <c:f>Weather!$EW$122:$EW$253</c:f>
              <c:numCache>
                <c:formatCode>_(* #,##0_);_(* \(#,##0\);_(* "-"??_);_(@_)</c:formatCode>
                <c:ptCount val="132"/>
                <c:pt idx="0">
                  <c:v>10768811.220676798</c:v>
                </c:pt>
                <c:pt idx="1">
                  <c:v>10623717.584548179</c:v>
                </c:pt>
                <c:pt idx="2">
                  <c:v>10294864.81190527</c:v>
                </c:pt>
                <c:pt idx="3">
                  <c:v>10298789.582513668</c:v>
                </c:pt>
                <c:pt idx="4">
                  <c:v>10069732.060470333</c:v>
                </c:pt>
                <c:pt idx="5">
                  <c:v>10375954.239732143</c:v>
                </c:pt>
                <c:pt idx="6">
                  <c:v>10723160.190105557</c:v>
                </c:pt>
                <c:pt idx="7">
                  <c:v>10432053.006840296</c:v>
                </c:pt>
                <c:pt idx="8">
                  <c:v>10003966.18698822</c:v>
                </c:pt>
                <c:pt idx="9">
                  <c:v>10052500.037145142</c:v>
                </c:pt>
                <c:pt idx="10">
                  <c:v>10423819.053851131</c:v>
                </c:pt>
                <c:pt idx="11">
                  <c:v>10601052.509506321</c:v>
                </c:pt>
                <c:pt idx="12">
                  <c:v>10778471.744465131</c:v>
                </c:pt>
                <c:pt idx="13">
                  <c:v>10806152.860704778</c:v>
                </c:pt>
                <c:pt idx="14">
                  <c:v>10673134.879311576</c:v>
                </c:pt>
                <c:pt idx="15">
                  <c:v>10281512.10727684</c:v>
                </c:pt>
                <c:pt idx="16">
                  <c:v>10056786.962667029</c:v>
                </c:pt>
                <c:pt idx="17">
                  <c:v>10111446.723994551</c:v>
                </c:pt>
                <c:pt idx="18">
                  <c:v>10499540.943811474</c:v>
                </c:pt>
                <c:pt idx="19">
                  <c:v>10226770.219632052</c:v>
                </c:pt>
                <c:pt idx="20">
                  <c:v>10019003.54833479</c:v>
                </c:pt>
                <c:pt idx="21">
                  <c:v>10033376.471488265</c:v>
                </c:pt>
                <c:pt idx="22">
                  <c:v>10480853.300063021</c:v>
                </c:pt>
                <c:pt idx="23">
                  <c:v>10924494.277111858</c:v>
                </c:pt>
                <c:pt idx="24">
                  <c:v>11126250.600845125</c:v>
                </c:pt>
                <c:pt idx="25">
                  <c:v>10977627.157947691</c:v>
                </c:pt>
                <c:pt idx="26">
                  <c:v>10947716.690064583</c:v>
                </c:pt>
                <c:pt idx="27">
                  <c:v>10319225.305912064</c:v>
                </c:pt>
                <c:pt idx="28">
                  <c:v>9998085.4045694191</c:v>
                </c:pt>
                <c:pt idx="29">
                  <c:v>10087437.204470791</c:v>
                </c:pt>
                <c:pt idx="30">
                  <c:v>10125156.463505933</c:v>
                </c:pt>
                <c:pt idx="31">
                  <c:v>10091991.827609485</c:v>
                </c:pt>
                <c:pt idx="32">
                  <c:v>9965216.4693669491</c:v>
                </c:pt>
                <c:pt idx="33">
                  <c:v>10054347.067934565</c:v>
                </c:pt>
                <c:pt idx="34">
                  <c:v>10483825.768920971</c:v>
                </c:pt>
                <c:pt idx="35">
                  <c:v>10669233.513935518</c:v>
                </c:pt>
                <c:pt idx="36">
                  <c:v>11123649.69059442</c:v>
                </c:pt>
                <c:pt idx="37">
                  <c:v>11201676.998115571</c:v>
                </c:pt>
                <c:pt idx="38">
                  <c:v>10792962.530147631</c:v>
                </c:pt>
                <c:pt idx="39">
                  <c:v>10276681.845382674</c:v>
                </c:pt>
                <c:pt idx="40">
                  <c:v>10116012.631565748</c:v>
                </c:pt>
                <c:pt idx="41">
                  <c:v>9809290.5831025038</c:v>
                </c:pt>
                <c:pt idx="42">
                  <c:v>10360915.938016195</c:v>
                </c:pt>
                <c:pt idx="43">
                  <c:v>10237916.037479984</c:v>
                </c:pt>
                <c:pt idx="44">
                  <c:v>10293745.74841829</c:v>
                </c:pt>
                <c:pt idx="45">
                  <c:v>10099239.205191525</c:v>
                </c:pt>
                <c:pt idx="46">
                  <c:v>10241066.030321259</c:v>
                </c:pt>
                <c:pt idx="47">
                  <c:v>10402640.213238249</c:v>
                </c:pt>
                <c:pt idx="48">
                  <c:v>10859099.962236989</c:v>
                </c:pt>
                <c:pt idx="49">
                  <c:v>10757292.903852247</c:v>
                </c:pt>
                <c:pt idx="50">
                  <c:v>10545132.939116161</c:v>
                </c:pt>
                <c:pt idx="51">
                  <c:v>10412300.737026582</c:v>
                </c:pt>
                <c:pt idx="52">
                  <c:v>10145686.33001939</c:v>
                </c:pt>
                <c:pt idx="53">
                  <c:v>10061277.430508625</c:v>
                </c:pt>
                <c:pt idx="54">
                  <c:v>10703753.044554541</c:v>
                </c:pt>
                <c:pt idx="55">
                  <c:v>10810492.345085137</c:v>
                </c:pt>
                <c:pt idx="56">
                  <c:v>10077711.166832319</c:v>
                </c:pt>
                <c:pt idx="57">
                  <c:v>10017309.591924941</c:v>
                </c:pt>
                <c:pt idx="58">
                  <c:v>10184163.752179023</c:v>
                </c:pt>
                <c:pt idx="59">
                  <c:v>10699515.540425871</c:v>
                </c:pt>
                <c:pt idx="60">
                  <c:v>10732212.697863305</c:v>
                </c:pt>
                <c:pt idx="61">
                  <c:v>10554607.683600873</c:v>
                </c:pt>
                <c:pt idx="62">
                  <c:v>10723109.511985838</c:v>
                </c:pt>
                <c:pt idx="63">
                  <c:v>10158296.439619042</c:v>
                </c:pt>
                <c:pt idx="64">
                  <c:v>10087805.105602574</c:v>
                </c:pt>
                <c:pt idx="65">
                  <c:v>10100791.789837971</c:v>
                </c:pt>
                <c:pt idx="66">
                  <c:v>10206444.939809719</c:v>
                </c:pt>
                <c:pt idx="67">
                  <c:v>10078321.375607779</c:v>
                </c:pt>
                <c:pt idx="68">
                  <c:v>10203182.830657709</c:v>
                </c:pt>
                <c:pt idx="69">
                  <c:v>9957772.2360528652</c:v>
                </c:pt>
                <c:pt idx="70">
                  <c:v>10421589.702207671</c:v>
                </c:pt>
                <c:pt idx="71">
                  <c:v>10921150.249646667</c:v>
                </c:pt>
                <c:pt idx="72">
                  <c:v>10922079.146164775</c:v>
                </c:pt>
                <c:pt idx="73">
                  <c:v>10632263.432514781</c:v>
                </c:pt>
                <c:pt idx="74">
                  <c:v>10700815.995551223</c:v>
                </c:pt>
                <c:pt idx="75">
                  <c:v>10472864.790007286</c:v>
                </c:pt>
                <c:pt idx="76">
                  <c:v>10100843.302149525</c:v>
                </c:pt>
                <c:pt idx="77">
                  <c:v>10018026.900982631</c:v>
                </c:pt>
                <c:pt idx="78">
                  <c:v>10590544.695506938</c:v>
                </c:pt>
                <c:pt idx="79">
                  <c:v>10696093.044118872</c:v>
                </c:pt>
                <c:pt idx="80">
                  <c:v>10231026.320968639</c:v>
                </c:pt>
                <c:pt idx="81">
                  <c:v>10246294.495346799</c:v>
                </c:pt>
                <c:pt idx="82">
                  <c:v>10529713.256915553</c:v>
                </c:pt>
                <c:pt idx="83">
                  <c:v>10684467.416832505</c:v>
                </c:pt>
                <c:pt idx="84">
                  <c:v>11036704.976499422</c:v>
                </c:pt>
                <c:pt idx="85">
                  <c:v>10781258.434019458</c:v>
                </c:pt>
                <c:pt idx="86">
                  <c:v>10727196.656665517</c:v>
                </c:pt>
                <c:pt idx="87">
                  <c:v>10321826.216162769</c:v>
                </c:pt>
                <c:pt idx="88">
                  <c:v>10040370.571175756</c:v>
                </c:pt>
                <c:pt idx="89">
                  <c:v>9942947.2985340469</c:v>
                </c:pt>
                <c:pt idx="90">
                  <c:v>10558199.45292191</c:v>
                </c:pt>
                <c:pt idx="91">
                  <c:v>10165204.755513806</c:v>
                </c:pt>
                <c:pt idx="92">
                  <c:v>9874319.3997700475</c:v>
                </c:pt>
                <c:pt idx="93">
                  <c:v>10095249.861102367</c:v>
                </c:pt>
                <c:pt idx="94">
                  <c:v>10567240.676247155</c:v>
                </c:pt>
                <c:pt idx="95">
                  <c:v>10674806.893044172</c:v>
                </c:pt>
                <c:pt idx="96">
                  <c:v>10731841.139256062</c:v>
                </c:pt>
                <c:pt idx="97">
                  <c:v>10753948.876387056</c:v>
                </c:pt>
                <c:pt idx="98">
                  <c:v>10494600.968531035</c:v>
                </c:pt>
                <c:pt idx="99">
                  <c:v>10335759.663934404</c:v>
                </c:pt>
                <c:pt idx="100">
                  <c:v>10231985.727490421</c:v>
                </c:pt>
                <c:pt idx="101">
                  <c:v>10127388.63625752</c:v>
                </c:pt>
                <c:pt idx="102">
                  <c:v>10833942.645959282</c:v>
                </c:pt>
                <c:pt idx="103">
                  <c:v>10365428.452537088</c:v>
                </c:pt>
                <c:pt idx="104">
                  <c:v>9980383.9180444218</c:v>
                </c:pt>
                <c:pt idx="105">
                  <c:v>10111895.603070145</c:v>
                </c:pt>
                <c:pt idx="106">
                  <c:v>10233217.429473843</c:v>
                </c:pt>
                <c:pt idx="107">
                  <c:v>10647868.894019011</c:v>
                </c:pt>
                <c:pt idx="108">
                  <c:v>10774384.599785453</c:v>
                </c:pt>
                <c:pt idx="109">
                  <c:v>10790918.95780779</c:v>
                </c:pt>
                <c:pt idx="110">
                  <c:v>10447784.584018344</c:v>
                </c:pt>
                <c:pt idx="111">
                  <c:v>10189562.114230847</c:v>
                </c:pt>
                <c:pt idx="112">
                  <c:v>10122563.598395936</c:v>
                </c:pt>
                <c:pt idx="113">
                  <c:v>10391436.614674762</c:v>
                </c:pt>
                <c:pt idx="114">
                  <c:v>10222038.698697781</c:v>
                </c:pt>
                <c:pt idx="115">
                  <c:v>10768006.457267215</c:v>
                </c:pt>
                <c:pt idx="116">
                  <c:v>9900227.8805784527</c:v>
                </c:pt>
                <c:pt idx="117">
                  <c:v>10000627.801739279</c:v>
                </c:pt>
                <c:pt idx="118">
                  <c:v>10361582.987137832</c:v>
                </c:pt>
                <c:pt idx="119">
                  <c:v>10569284.248586996</c:v>
                </c:pt>
                <c:pt idx="120">
                  <c:v>11127922.61457772</c:v>
                </c:pt>
                <c:pt idx="121">
                  <c:v>10795563.440398335</c:v>
                </c:pt>
                <c:pt idx="122">
                  <c:v>10594550.233879559</c:v>
                </c:pt>
                <c:pt idx="123">
                  <c:v>10289686.396636199</c:v>
                </c:pt>
                <c:pt idx="124">
                  <c:v>10139844.312924556</c:v>
                </c:pt>
                <c:pt idx="125">
                  <c:v>9971966.2766699716</c:v>
                </c:pt>
                <c:pt idx="126">
                  <c:v>10309949.716081811</c:v>
                </c:pt>
                <c:pt idx="127">
                  <c:v>10402133.657449145</c:v>
                </c:pt>
                <c:pt idx="128">
                  <c:v>10082849.354222341</c:v>
                </c:pt>
                <c:pt idx="129">
                  <c:v>10054663.874938464</c:v>
                </c:pt>
                <c:pt idx="130">
                  <c:v>10325724.760430701</c:v>
                </c:pt>
                <c:pt idx="131">
                  <c:v>10646196.880286416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98-4412-943F-651FE058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80136"/>
        <c:axId val="899274888"/>
      </c:scatterChart>
      <c:valAx>
        <c:axId val="899280136"/>
        <c:scaling>
          <c:orientation val="minMax"/>
          <c:max val="28"/>
          <c:min val="-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74888"/>
        <c:crosses val="autoZero"/>
        <c:crossBetween val="midCat"/>
        <c:majorUnit val="2"/>
      </c:valAx>
      <c:valAx>
        <c:axId val="899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28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Residential!$D$1</c:f>
              <c:strCache>
                <c:ptCount val="1"/>
                <c:pt idx="0">
                  <c:v>Res_NoCDM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Residential!$A:$A</c15:sqref>
                  </c15:fullRef>
                </c:ext>
              </c:extLst>
              <c:f>Residential!$A$2:$A$1048576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Residential!$D$2:$D$133</c15:sqref>
                  </c15:fullRef>
                </c:ext>
              </c:extLst>
              <c:f>Residential!$D$3:$D$133</c:f>
              <c:numCache>
                <c:formatCode>_(* #,##0_);_(* \(#,##0\);_(* "-"??_);_(@_)</c:formatCode>
                <c:ptCount val="131"/>
                <c:pt idx="0">
                  <c:v>11205056.640343329</c:v>
                </c:pt>
                <c:pt idx="1">
                  <c:v>10119268.207390437</c:v>
                </c:pt>
                <c:pt idx="2">
                  <c:v>8486413.1439419594</c:v>
                </c:pt>
                <c:pt idx="3">
                  <c:v>7934562.5191738447</c:v>
                </c:pt>
                <c:pt idx="4">
                  <c:v>8462272.1341112368</c:v>
                </c:pt>
                <c:pt idx="5">
                  <c:v>9834219.661905311</c:v>
                </c:pt>
                <c:pt idx="6">
                  <c:v>9155450.6078168973</c:v>
                </c:pt>
                <c:pt idx="7">
                  <c:v>7819973.5394460494</c:v>
                </c:pt>
                <c:pt idx="8">
                  <c:v>8490305.2491330653</c:v>
                </c:pt>
                <c:pt idx="9">
                  <c:v>9864765.0115394779</c:v>
                </c:pt>
                <c:pt idx="10">
                  <c:v>12051862.387462528</c:v>
                </c:pt>
                <c:pt idx="11">
                  <c:v>13238499.251797339</c:v>
                </c:pt>
                <c:pt idx="12">
                  <c:v>11955978.149376852</c:v>
                </c:pt>
                <c:pt idx="13">
                  <c:v>11831367.633038756</c:v>
                </c:pt>
                <c:pt idx="14">
                  <c:v>9249221.6547369249</c:v>
                </c:pt>
                <c:pt idx="15">
                  <c:v>8168918.4086054219</c:v>
                </c:pt>
                <c:pt idx="16">
                  <c:v>8181008.6285014376</c:v>
                </c:pt>
                <c:pt idx="17">
                  <c:v>9404500.6168453004</c:v>
                </c:pt>
                <c:pt idx="18">
                  <c:v>8923060.4722728822</c:v>
                </c:pt>
                <c:pt idx="19">
                  <c:v>7962256.8096089372</c:v>
                </c:pt>
                <c:pt idx="20">
                  <c:v>8456373.9734936394</c:v>
                </c:pt>
                <c:pt idx="21">
                  <c:v>10585973.38587877</c:v>
                </c:pt>
                <c:pt idx="22">
                  <c:v>13710751.46588335</c:v>
                </c:pt>
                <c:pt idx="23">
                  <c:v>14761400.858661719</c:v>
                </c:pt>
                <c:pt idx="24">
                  <c:v>13024156.832159508</c:v>
                </c:pt>
                <c:pt idx="25">
                  <c:v>12785703.34118033</c:v>
                </c:pt>
                <c:pt idx="26">
                  <c:v>9903455.6326474957</c:v>
                </c:pt>
                <c:pt idx="27">
                  <c:v>8205604.7812921144</c:v>
                </c:pt>
                <c:pt idx="28">
                  <c:v>7942362.5652954327</c:v>
                </c:pt>
                <c:pt idx="29">
                  <c:v>8647756.0588504113</c:v>
                </c:pt>
                <c:pt idx="30">
                  <c:v>8545284.9282827098</c:v>
                </c:pt>
                <c:pt idx="31">
                  <c:v>7930773.844409111</c:v>
                </c:pt>
                <c:pt idx="32">
                  <c:v>8604843.0109950211</c:v>
                </c:pt>
                <c:pt idx="33">
                  <c:v>10382718.384502767</c:v>
                </c:pt>
                <c:pt idx="34">
                  <c:v>12684541.596956316</c:v>
                </c:pt>
                <c:pt idx="35">
                  <c:v>14413705.80515991</c:v>
                </c:pt>
                <c:pt idx="36">
                  <c:v>13637542.32886829</c:v>
                </c:pt>
                <c:pt idx="37">
                  <c:v>12526342.403534712</c:v>
                </c:pt>
                <c:pt idx="38">
                  <c:v>9273091.9660500903</c:v>
                </c:pt>
                <c:pt idx="39">
                  <c:v>8081779.6870804215</c:v>
                </c:pt>
                <c:pt idx="40">
                  <c:v>7790747.0366726406</c:v>
                </c:pt>
                <c:pt idx="41">
                  <c:v>9184291.3134238888</c:v>
                </c:pt>
                <c:pt idx="42">
                  <c:v>9505272.5536539815</c:v>
                </c:pt>
                <c:pt idx="43">
                  <c:v>8452005.0887457915</c:v>
                </c:pt>
                <c:pt idx="44">
                  <c:v>8438818.3142597433</c:v>
                </c:pt>
                <c:pt idx="45">
                  <c:v>9083535.2819689363</c:v>
                </c:pt>
                <c:pt idx="46">
                  <c:v>11115834.53278633</c:v>
                </c:pt>
                <c:pt idx="47">
                  <c:v>12586191.859943159</c:v>
                </c:pt>
                <c:pt idx="48">
                  <c:v>11875940.270625204</c:v>
                </c:pt>
                <c:pt idx="49">
                  <c:v>11409539.527047571</c:v>
                </c:pt>
                <c:pt idx="50">
                  <c:v>9523111.4549662545</c:v>
                </c:pt>
                <c:pt idx="51">
                  <c:v>8400795.3243114315</c:v>
                </c:pt>
                <c:pt idx="52">
                  <c:v>8409207.3623798005</c:v>
                </c:pt>
                <c:pt idx="53">
                  <c:v>10375775.574707476</c:v>
                </c:pt>
                <c:pt idx="54">
                  <c:v>10725283.037055522</c:v>
                </c:pt>
                <c:pt idx="55">
                  <c:v>8615209.7854060121</c:v>
                </c:pt>
                <c:pt idx="56">
                  <c:v>8256742.3310209969</c:v>
                </c:pt>
                <c:pt idx="57">
                  <c:v>9334301.009012904</c:v>
                </c:pt>
                <c:pt idx="58">
                  <c:v>12240865.078154106</c:v>
                </c:pt>
                <c:pt idx="59">
                  <c:v>12826181.980131179</c:v>
                </c:pt>
                <c:pt idx="60">
                  <c:v>11156890.16955306</c:v>
                </c:pt>
                <c:pt idx="61">
                  <c:v>11671066.461960185</c:v>
                </c:pt>
                <c:pt idx="62">
                  <c:v>9248330.1594679393</c:v>
                </c:pt>
                <c:pt idx="63">
                  <c:v>8585422.5499830395</c:v>
                </c:pt>
                <c:pt idx="64">
                  <c:v>8494908.5584277399</c:v>
                </c:pt>
                <c:pt idx="65">
                  <c:v>9480444.3304086011</c:v>
                </c:pt>
                <c:pt idx="66">
                  <c:v>9148840.6445876006</c:v>
                </c:pt>
                <c:pt idx="67">
                  <c:v>8576090.3757731989</c:v>
                </c:pt>
                <c:pt idx="68">
                  <c:v>8743137.9821203351</c:v>
                </c:pt>
                <c:pt idx="69">
                  <c:v>10298682.31500913</c:v>
                </c:pt>
                <c:pt idx="70">
                  <c:v>13449904.285180183</c:v>
                </c:pt>
                <c:pt idx="71">
                  <c:v>14458707.003397215</c:v>
                </c:pt>
                <c:pt idx="72">
                  <c:v>11960211.983459016</c:v>
                </c:pt>
                <c:pt idx="73">
                  <c:v>12076287.645727338</c:v>
                </c:pt>
                <c:pt idx="74">
                  <c:v>10403754.20455274</c:v>
                </c:pt>
                <c:pt idx="75">
                  <c:v>9195016.685610503</c:v>
                </c:pt>
                <c:pt idx="76">
                  <c:v>9486178.1373836193</c:v>
                </c:pt>
                <c:pt idx="77">
                  <c:v>11362793.21789779</c:v>
                </c:pt>
                <c:pt idx="78">
                  <c:v>11443342.273625823</c:v>
                </c:pt>
                <c:pt idx="79">
                  <c:v>9570319.5855872557</c:v>
                </c:pt>
                <c:pt idx="80">
                  <c:v>9689025.406976372</c:v>
                </c:pt>
                <c:pt idx="81">
                  <c:v>11206358.355254339</c:v>
                </c:pt>
                <c:pt idx="82">
                  <c:v>13093652.42176762</c:v>
                </c:pt>
                <c:pt idx="83">
                  <c:v>14566796.646521192</c:v>
                </c:pt>
                <c:pt idx="84">
                  <c:v>12998717.600207236</c:v>
                </c:pt>
                <c:pt idx="85">
                  <c:v>12669418.662683902</c:v>
                </c:pt>
                <c:pt idx="86">
                  <c:v>10325731.064435933</c:v>
                </c:pt>
                <c:pt idx="87">
                  <c:v>9277052.476523336</c:v>
                </c:pt>
                <c:pt idx="88">
                  <c:v>8936916.384229172</c:v>
                </c:pt>
                <c:pt idx="89">
                  <c:v>11214970.745257882</c:v>
                </c:pt>
                <c:pt idx="90">
                  <c:v>10407075.173263386</c:v>
                </c:pt>
                <c:pt idx="91">
                  <c:v>8666940.9224682767</c:v>
                </c:pt>
                <c:pt idx="92">
                  <c:v>9353207.4597609993</c:v>
                </c:pt>
                <c:pt idx="93">
                  <c:v>11366385.648198664</c:v>
                </c:pt>
                <c:pt idx="94">
                  <c:v>13423746.933896223</c:v>
                </c:pt>
                <c:pt idx="95">
                  <c:v>13471335.783219554</c:v>
                </c:pt>
                <c:pt idx="96">
                  <c:v>12727838.904153178</c:v>
                </c:pt>
                <c:pt idx="97">
                  <c:v>12313815.760078128</c:v>
                </c:pt>
                <c:pt idx="98">
                  <c:v>11199291.292224756</c:v>
                </c:pt>
                <c:pt idx="99">
                  <c:v>10680777.352281999</c:v>
                </c:pt>
                <c:pt idx="100">
                  <c:v>10592346.825567242</c:v>
                </c:pt>
                <c:pt idx="101">
                  <c:v>13760904.436650816</c:v>
                </c:pt>
                <c:pt idx="102">
                  <c:v>12229390.738634625</c:v>
                </c:pt>
                <c:pt idx="103">
                  <c:v>9467929.8403245453</c:v>
                </c:pt>
                <c:pt idx="104">
                  <c:v>10357177.507361751</c:v>
                </c:pt>
                <c:pt idx="105">
                  <c:v>11048642.153901797</c:v>
                </c:pt>
                <c:pt idx="106">
                  <c:v>14184810.444635889</c:v>
                </c:pt>
                <c:pt idx="107">
                  <c:v>14525486.8064586</c:v>
                </c:pt>
                <c:pt idx="108">
                  <c:v>13851136.655214092</c:v>
                </c:pt>
                <c:pt idx="109">
                  <c:v>12806760.195148831</c:v>
                </c:pt>
                <c:pt idx="110">
                  <c:v>10680552.702474553</c:v>
                </c:pt>
                <c:pt idx="111">
                  <c:v>10213669.97827022</c:v>
                </c:pt>
                <c:pt idx="112">
                  <c:v>11268140.51705692</c:v>
                </c:pt>
                <c:pt idx="113">
                  <c:v>11644359.060199441</c:v>
                </c:pt>
                <c:pt idx="114">
                  <c:v>13390908.757881163</c:v>
                </c:pt>
                <c:pt idx="115">
                  <c:v>9629712.6486098822</c:v>
                </c:pt>
                <c:pt idx="116">
                  <c:v>9917099.6450224221</c:v>
                </c:pt>
                <c:pt idx="117">
                  <c:v>11427475.735330135</c:v>
                </c:pt>
                <c:pt idx="118">
                  <c:v>13760223.220346045</c:v>
                </c:pt>
                <c:pt idx="119">
                  <c:v>16485076.993041139</c:v>
                </c:pt>
                <c:pt idx="120">
                  <c:v>14045271.703267979</c:v>
                </c:pt>
                <c:pt idx="121">
                  <c:v>13523785.306302385</c:v>
                </c:pt>
                <c:pt idx="122">
                  <c:v>11095958.083227694</c:v>
                </c:pt>
                <c:pt idx="123">
                  <c:v>10208634.047275251</c:v>
                </c:pt>
                <c:pt idx="124">
                  <c:v>10323505.45122919</c:v>
                </c:pt>
                <c:pt idx="125">
                  <c:v>11892840.239563635</c:v>
                </c:pt>
                <c:pt idx="126">
                  <c:v>12315165.412955252</c:v>
                </c:pt>
                <c:pt idx="127">
                  <c:v>10043694.834233237</c:v>
                </c:pt>
                <c:pt idx="128">
                  <c:v>9989232.3305502795</c:v>
                </c:pt>
                <c:pt idx="129">
                  <c:v>11035128.939718883</c:v>
                </c:pt>
                <c:pt idx="130">
                  <c:v>13961879.857114034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D-4EEA-BDF8-2B4B6FE0AB63}"/>
            </c:ext>
          </c:extLst>
        </c:ser>
        <c:ser>
          <c:idx val="1"/>
          <c:order val="1"/>
          <c:tx>
            <c:strRef>
              <c:f>Residential!$U$1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Residential!$A:$A</c15:sqref>
                  </c15:fullRef>
                </c:ext>
              </c:extLst>
              <c:f>Residential!$A$2:$A$1048576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Residential!$U$2:$U$133</c15:sqref>
                  </c15:fullRef>
                </c:ext>
              </c:extLst>
              <c:f>Residential!$U$3:$U$133</c:f>
              <c:numCache>
                <c:formatCode>_(* #,##0_);_(* \(#,##0\);_(* "-"??_);_(@_)</c:formatCode>
                <c:ptCount val="131"/>
                <c:pt idx="0">
                  <c:v>10977754.493081385</c:v>
                </c:pt>
                <c:pt idx="1">
                  <c:v>9368445.9142906424</c:v>
                </c:pt>
                <c:pt idx="2">
                  <c:v>9127914.7444908861</c:v>
                </c:pt>
                <c:pt idx="3">
                  <c:v>7977934.3893007282</c:v>
                </c:pt>
                <c:pt idx="4">
                  <c:v>8861680.896035336</c:v>
                </c:pt>
                <c:pt idx="5">
                  <c:v>10050519.806455892</c:v>
                </c:pt>
                <c:pt idx="6">
                  <c:v>9424131.699353952</c:v>
                </c:pt>
                <c:pt idx="7">
                  <c:v>7544833.8927541282</c:v>
                </c:pt>
                <c:pt idx="8">
                  <c:v>8354521.8680726681</c:v>
                </c:pt>
                <c:pt idx="9">
                  <c:v>9875499.6160864457</c:v>
                </c:pt>
                <c:pt idx="10">
                  <c:v>11698210.15805535</c:v>
                </c:pt>
                <c:pt idx="11">
                  <c:v>12564005.298597047</c:v>
                </c:pt>
                <c:pt idx="12">
                  <c:v>11831514.373264007</c:v>
                </c:pt>
                <c:pt idx="13">
                  <c:v>11436945.431398468</c:v>
                </c:pt>
                <c:pt idx="14">
                  <c:v>9256063.3727887403</c:v>
                </c:pt>
                <c:pt idx="15">
                  <c:v>8335022.7264587115</c:v>
                </c:pt>
                <c:pt idx="16">
                  <c:v>8398816.2190106548</c:v>
                </c:pt>
                <c:pt idx="17">
                  <c:v>9739444.5647648554</c:v>
                </c:pt>
                <c:pt idx="18">
                  <c:v>9146857.659949651</c:v>
                </c:pt>
                <c:pt idx="19">
                  <c:v>7700289.83862097</c:v>
                </c:pt>
                <c:pt idx="20">
                  <c:v>8405761.4420248047</c:v>
                </c:pt>
                <c:pt idx="21">
                  <c:v>10287153.91489117</c:v>
                </c:pt>
                <c:pt idx="22">
                  <c:v>13368617.081133183</c:v>
                </c:pt>
                <c:pt idx="23">
                  <c:v>14353175.743571177</c:v>
                </c:pt>
                <c:pt idx="24">
                  <c:v>12784718.976857845</c:v>
                </c:pt>
                <c:pt idx="25">
                  <c:v>12862739.982616657</c:v>
                </c:pt>
                <c:pt idx="26">
                  <c:v>9530938.7395368051</c:v>
                </c:pt>
                <c:pt idx="27">
                  <c:v>8182327.2983579505</c:v>
                </c:pt>
                <c:pt idx="28">
                  <c:v>8428425.502717426</c:v>
                </c:pt>
                <c:pt idx="29">
                  <c:v>8845293.9741782825</c:v>
                </c:pt>
                <c:pt idx="30">
                  <c:v>8936648.1113539841</c:v>
                </c:pt>
                <c:pt idx="31">
                  <c:v>7596383.5600595716</c:v>
                </c:pt>
                <c:pt idx="32">
                  <c:v>8607348.2597590722</c:v>
                </c:pt>
                <c:pt idx="33">
                  <c:v>10438892.368333919</c:v>
                </c:pt>
                <c:pt idx="34">
                  <c:v>12200356.790911619</c:v>
                </c:pt>
                <c:pt idx="35">
                  <c:v>14498529.029328872</c:v>
                </c:pt>
                <c:pt idx="36">
                  <c:v>13984082.758708</c:v>
                </c:pt>
                <c:pt idx="37">
                  <c:v>12210961.571849903</c:v>
                </c:pt>
                <c:pt idx="38">
                  <c:v>9362352.8218251597</c:v>
                </c:pt>
                <c:pt idx="39">
                  <c:v>8625841.1448049117</c:v>
                </c:pt>
                <c:pt idx="40">
                  <c:v>7922729.7006360181</c:v>
                </c:pt>
                <c:pt idx="41">
                  <c:v>9551956.3437279202</c:v>
                </c:pt>
                <c:pt idx="42">
                  <c:v>9325600.5864922591</c:v>
                </c:pt>
                <c:pt idx="43">
                  <c:v>8508544.3855719753</c:v>
                </c:pt>
                <c:pt idx="44">
                  <c:v>8866478.5131754167</c:v>
                </c:pt>
                <c:pt idx="45">
                  <c:v>9254672.9752121828</c:v>
                </c:pt>
                <c:pt idx="46">
                  <c:v>11021671.540021783</c:v>
                </c:pt>
                <c:pt idx="47">
                  <c:v>13282337.57741965</c:v>
                </c:pt>
                <c:pt idx="48">
                  <c:v>12167469.230328958</c:v>
                </c:pt>
                <c:pt idx="49">
                  <c:v>11107257.060743004</c:v>
                </c:pt>
                <c:pt idx="50">
                  <c:v>10168877.322076892</c:v>
                </c:pt>
                <c:pt idx="51">
                  <c:v>8984458.703723466</c:v>
                </c:pt>
                <c:pt idx="52">
                  <c:v>8685249.6893792972</c:v>
                </c:pt>
                <c:pt idx="53">
                  <c:v>10466113.646040022</c:v>
                </c:pt>
                <c:pt idx="54">
                  <c:v>10733665.100745093</c:v>
                </c:pt>
                <c:pt idx="55">
                  <c:v>8113028.1611357555</c:v>
                </c:pt>
                <c:pt idx="56">
                  <c:v>8735850.2768606376</c:v>
                </c:pt>
                <c:pt idx="57">
                  <c:v>9207016.0135636814</c:v>
                </c:pt>
                <c:pt idx="58">
                  <c:v>12636255.47887592</c:v>
                </c:pt>
                <c:pt idx="59">
                  <c:v>12855651.813516544</c:v>
                </c:pt>
                <c:pt idx="60">
                  <c:v>11093084.873805063</c:v>
                </c:pt>
                <c:pt idx="61">
                  <c:v>12162760.04873685</c:v>
                </c:pt>
                <c:pt idx="62">
                  <c:v>9094228.3144776411</c:v>
                </c:pt>
                <c:pt idx="63">
                  <c:v>9029945.0679972097</c:v>
                </c:pt>
                <c:pt idx="64">
                  <c:v>8880844.4259336088</c:v>
                </c:pt>
                <c:pt idx="65">
                  <c:v>9829720.5943258293</c:v>
                </c:pt>
                <c:pt idx="66">
                  <c:v>9385619.5018922146</c:v>
                </c:pt>
                <c:pt idx="67">
                  <c:v>8688831.976430282</c:v>
                </c:pt>
                <c:pt idx="68">
                  <c:v>8667099.0683177058</c:v>
                </c:pt>
                <c:pt idx="69">
                  <c:v>10552736.620324928</c:v>
                </c:pt>
                <c:pt idx="70">
                  <c:v>13912937.449047007</c:v>
                </c:pt>
                <c:pt idx="71">
                  <c:v>14002021.53617071</c:v>
                </c:pt>
                <c:pt idx="72">
                  <c:v>11643744.063471988</c:v>
                </c:pt>
                <c:pt idx="73">
                  <c:v>12306972.027836455</c:v>
                </c:pt>
                <c:pt idx="74">
                  <c:v>10862141.738691218</c:v>
                </c:pt>
                <c:pt idx="75">
                  <c:v>9012162.1804789938</c:v>
                </c:pt>
                <c:pt idx="76">
                  <c:v>8886714.0370052122</c:v>
                </c:pt>
                <c:pt idx="77">
                  <c:v>10638444.562959323</c:v>
                </c:pt>
                <c:pt idx="78">
                  <c:v>10849410.587287817</c:v>
                </c:pt>
                <c:pt idx="79">
                  <c:v>8859035.547353467</c:v>
                </c:pt>
                <c:pt idx="80">
                  <c:v>9890285.2632662654</c:v>
                </c:pt>
                <c:pt idx="81">
                  <c:v>11255328.826776799</c:v>
                </c:pt>
                <c:pt idx="82">
                  <c:v>12909481.171407729</c:v>
                </c:pt>
                <c:pt idx="83">
                  <c:v>14708702.739567377</c:v>
                </c:pt>
                <c:pt idx="84">
                  <c:v>12591639.186623599</c:v>
                </c:pt>
                <c:pt idx="85">
                  <c:v>12564485.931497224</c:v>
                </c:pt>
                <c:pt idx="86">
                  <c:v>10328655.730666909</c:v>
                </c:pt>
                <c:pt idx="87">
                  <c:v>9357427.0088326614</c:v>
                </c:pt>
                <c:pt idx="88">
                  <c:v>9029609.70120156</c:v>
                </c:pt>
                <c:pt idx="89">
                  <c:v>10803856.56696762</c:v>
                </c:pt>
                <c:pt idx="90">
                  <c:v>10005097.526815634</c:v>
                </c:pt>
                <c:pt idx="91">
                  <c:v>8273068.8795190305</c:v>
                </c:pt>
                <c:pt idx="92">
                  <c:v>9574145.4786591772</c:v>
                </c:pt>
                <c:pt idx="93">
                  <c:v>11680406.669876147</c:v>
                </c:pt>
                <c:pt idx="94">
                  <c:v>13162169.708078172</c:v>
                </c:pt>
                <c:pt idx="95">
                  <c:v>13497077.598143062</c:v>
                </c:pt>
                <c:pt idx="96">
                  <c:v>13033734.278973445</c:v>
                </c:pt>
                <c:pt idx="97">
                  <c:v>12257487.395819657</c:v>
                </c:pt>
                <c:pt idx="98">
                  <c:v>11154891.966533598</c:v>
                </c:pt>
                <c:pt idx="99">
                  <c:v>10665727.45133736</c:v>
                </c:pt>
                <c:pt idx="100">
                  <c:v>10522454.188028121</c:v>
                </c:pt>
                <c:pt idx="101">
                  <c:v>13518483.711051945</c:v>
                </c:pt>
                <c:pt idx="102">
                  <c:v>11988747.725814227</c:v>
                </c:pt>
                <c:pt idx="103">
                  <c:v>9310099.0908812545</c:v>
                </c:pt>
                <c:pt idx="104">
                  <c:v>10305042.557900127</c:v>
                </c:pt>
                <c:pt idx="105">
                  <c:v>10698680.397787958</c:v>
                </c:pt>
                <c:pt idx="106">
                  <c:v>13961902.839050135</c:v>
                </c:pt>
                <c:pt idx="107">
                  <c:v>14637108.221600793</c:v>
                </c:pt>
                <c:pt idx="108">
                  <c:v>13859071.446684467</c:v>
                </c:pt>
                <c:pt idx="109">
                  <c:v>12225160.997421376</c:v>
                </c:pt>
                <c:pt idx="110">
                  <c:v>10575378.474906417</c:v>
                </c:pt>
                <c:pt idx="111">
                  <c:v>10279163.978990883</c:v>
                </c:pt>
                <c:pt idx="112">
                  <c:v>11700783.881245602</c:v>
                </c:pt>
                <c:pt idx="113">
                  <c:v>11555047.277381456</c:v>
                </c:pt>
                <c:pt idx="114">
                  <c:v>13389579.081145754</c:v>
                </c:pt>
                <c:pt idx="115">
                  <c:v>9286414.6667590756</c:v>
                </c:pt>
                <c:pt idx="116">
                  <c:v>9961759.9093623329</c:v>
                </c:pt>
                <c:pt idx="117">
                  <c:v>11621530.303496653</c:v>
                </c:pt>
                <c:pt idx="118">
                  <c:v>13556753.487978458</c:v>
                </c:pt>
                <c:pt idx="119">
                  <c:v>16707564.344902419</c:v>
                </c:pt>
                <c:pt idx="120">
                  <c:v>14077377.946296729</c:v>
                </c:pt>
                <c:pt idx="121">
                  <c:v>13222237.789052226</c:v>
                </c:pt>
                <c:pt idx="122">
                  <c:v>11169098.198012168</c:v>
                </c:pt>
                <c:pt idx="123">
                  <c:v>10566233.036757527</c:v>
                </c:pt>
                <c:pt idx="124">
                  <c:v>10205628.679431718</c:v>
                </c:pt>
                <c:pt idx="125">
                  <c:v>11986533.45882755</c:v>
                </c:pt>
                <c:pt idx="126">
                  <c:v>12400345.79246326</c:v>
                </c:pt>
                <c:pt idx="127">
                  <c:v>10075619.403274592</c:v>
                </c:pt>
                <c:pt idx="128">
                  <c:v>10347582.575319985</c:v>
                </c:pt>
                <c:pt idx="129">
                  <c:v>11501982.702157052</c:v>
                </c:pt>
                <c:pt idx="130">
                  <c:v>14193263.927571546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D-4EEA-BDF8-2B4B6FE0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GSlt50!$D$1</c:f>
              <c:strCache>
                <c:ptCount val="1"/>
                <c:pt idx="0">
                  <c:v>GSlt50kW_NoCDM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GSlt50!$A:$A</c15:sqref>
                  </c15:fullRef>
                </c:ext>
              </c:extLst>
              <c:f>GSlt50!$A$2:$A$1048576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GSlt50!$D$2:$D$133</c15:sqref>
                  </c15:fullRef>
                </c:ext>
              </c:extLst>
              <c:f>GSlt50!$D$3:$D$133</c:f>
              <c:numCache>
                <c:formatCode>_(* #,##0_);_(* \(#,##0\);_(* "-"??_);_(@_)</c:formatCode>
                <c:ptCount val="131"/>
                <c:pt idx="0">
                  <c:v>4092266.567326217</c:v>
                </c:pt>
                <c:pt idx="1">
                  <c:v>3988161.6419879072</c:v>
                </c:pt>
                <c:pt idx="2">
                  <c:v>3516117.9817961669</c:v>
                </c:pt>
                <c:pt idx="3">
                  <c:v>3621478.6787531241</c:v>
                </c:pt>
                <c:pt idx="4">
                  <c:v>3808040.9929645178</c:v>
                </c:pt>
                <c:pt idx="5">
                  <c:v>4233864.3362962035</c:v>
                </c:pt>
                <c:pt idx="6">
                  <c:v>4057179.300514535</c:v>
                </c:pt>
                <c:pt idx="7">
                  <c:v>3603646.4187958599</c:v>
                </c:pt>
                <c:pt idx="8">
                  <c:v>3609825.3634704528</c:v>
                </c:pt>
                <c:pt idx="9">
                  <c:v>3912140.0531486943</c:v>
                </c:pt>
                <c:pt idx="10">
                  <c:v>4353324.501880046</c:v>
                </c:pt>
                <c:pt idx="11">
                  <c:v>4722021.4733455582</c:v>
                </c:pt>
                <c:pt idx="12">
                  <c:v>4379721.47613547</c:v>
                </c:pt>
                <c:pt idx="13">
                  <c:v>4460829.4244898455</c:v>
                </c:pt>
                <c:pt idx="14">
                  <c:v>3832346.2696746336</c:v>
                </c:pt>
                <c:pt idx="15">
                  <c:v>3681390.887105193</c:v>
                </c:pt>
                <c:pt idx="16">
                  <c:v>3736659.6900859205</c:v>
                </c:pt>
                <c:pt idx="17">
                  <c:v>4156043.912712968</c:v>
                </c:pt>
                <c:pt idx="18">
                  <c:v>4008079.0141359847</c:v>
                </c:pt>
                <c:pt idx="19">
                  <c:v>3687757.1891935775</c:v>
                </c:pt>
                <c:pt idx="20">
                  <c:v>3724212.2631027107</c:v>
                </c:pt>
                <c:pt idx="21">
                  <c:v>4083152.6468298482</c:v>
                </c:pt>
                <c:pt idx="22">
                  <c:v>4717482.5320934998</c:v>
                </c:pt>
                <c:pt idx="23">
                  <c:v>5104279.5466894517</c:v>
                </c:pt>
                <c:pt idx="24">
                  <c:v>4696800.3021380147</c:v>
                </c:pt>
                <c:pt idx="25">
                  <c:v>4775215.0354864215</c:v>
                </c:pt>
                <c:pt idx="26">
                  <c:v>3984897.527234789</c:v>
                </c:pt>
                <c:pt idx="27">
                  <c:v>3729445.114237207</c:v>
                </c:pt>
                <c:pt idx="28">
                  <c:v>3672851.1716306908</c:v>
                </c:pt>
                <c:pt idx="29">
                  <c:v>3898577.2674127915</c:v>
                </c:pt>
                <c:pt idx="30">
                  <c:v>3863892.5240839021</c:v>
                </c:pt>
                <c:pt idx="31">
                  <c:v>3629378.121109474</c:v>
                </c:pt>
                <c:pt idx="32">
                  <c:v>3700224.6664129174</c:v>
                </c:pt>
                <c:pt idx="33">
                  <c:v>4022354.9551884052</c:v>
                </c:pt>
                <c:pt idx="34">
                  <c:v>4501351.3283059318</c:v>
                </c:pt>
                <c:pt idx="35">
                  <c:v>4986015.2798915301</c:v>
                </c:pt>
                <c:pt idx="36">
                  <c:v>4697318.9856821401</c:v>
                </c:pt>
                <c:pt idx="37">
                  <c:v>4654228.7527321167</c:v>
                </c:pt>
                <c:pt idx="38">
                  <c:v>3829853.4078636072</c:v>
                </c:pt>
                <c:pt idx="39">
                  <c:v>3733382.6132738465</c:v>
                </c:pt>
                <c:pt idx="40">
                  <c:v>3691947.6028069244</c:v>
                </c:pt>
                <c:pt idx="41">
                  <c:v>4034145.43501984</c:v>
                </c:pt>
                <c:pt idx="42">
                  <c:v>4109881.6158903609</c:v>
                </c:pt>
                <c:pt idx="43">
                  <c:v>3781092.9406385827</c:v>
                </c:pt>
                <c:pt idx="44">
                  <c:v>3600682.5601617452</c:v>
                </c:pt>
                <c:pt idx="45">
                  <c:v>3657641.8932049824</c:v>
                </c:pt>
                <c:pt idx="46">
                  <c:v>4059463.5386590245</c:v>
                </c:pt>
                <c:pt idx="47">
                  <c:v>4516627.3218548913</c:v>
                </c:pt>
                <c:pt idx="48">
                  <c:v>4398912.3598470343</c:v>
                </c:pt>
                <c:pt idx="49">
                  <c:v>4382518.5462188171</c:v>
                </c:pt>
                <c:pt idx="50">
                  <c:v>3936228.3007480926</c:v>
                </c:pt>
                <c:pt idx="51">
                  <c:v>3882065.999861401</c:v>
                </c:pt>
                <c:pt idx="52">
                  <c:v>3971752.3997143311</c:v>
                </c:pt>
                <c:pt idx="53">
                  <c:v>4377395.32819237</c:v>
                </c:pt>
                <c:pt idx="54">
                  <c:v>4416529.8174178284</c:v>
                </c:pt>
                <c:pt idx="55">
                  <c:v>3856552.5070026307</c:v>
                </c:pt>
                <c:pt idx="56">
                  <c:v>3667044.9011028716</c:v>
                </c:pt>
                <c:pt idx="57">
                  <c:v>3838626.0618794416</c:v>
                </c:pt>
                <c:pt idx="58">
                  <c:v>4440752.6418312769</c:v>
                </c:pt>
                <c:pt idx="59">
                  <c:v>4569699.409205813</c:v>
                </c:pt>
                <c:pt idx="60">
                  <c:v>4142706.6800648021</c:v>
                </c:pt>
                <c:pt idx="61">
                  <c:v>4420722.5179042667</c:v>
                </c:pt>
                <c:pt idx="62">
                  <c:v>3746165.316464107</c:v>
                </c:pt>
                <c:pt idx="63">
                  <c:v>3718628.0478982534</c:v>
                </c:pt>
                <c:pt idx="64">
                  <c:v>3720664.9952587364</c:v>
                </c:pt>
                <c:pt idx="65">
                  <c:v>4039051.4305088348</c:v>
                </c:pt>
                <c:pt idx="66">
                  <c:v>3957158.896871632</c:v>
                </c:pt>
                <c:pt idx="67">
                  <c:v>3677729.7965616127</c:v>
                </c:pt>
                <c:pt idx="68">
                  <c:v>3685281.3525444269</c:v>
                </c:pt>
                <c:pt idx="69">
                  <c:v>3921496.9238223634</c:v>
                </c:pt>
                <c:pt idx="70">
                  <c:v>4595129.8230018634</c:v>
                </c:pt>
                <c:pt idx="71">
                  <c:v>4897843.7919995766</c:v>
                </c:pt>
                <c:pt idx="72">
                  <c:v>4242271.8631942412</c:v>
                </c:pt>
                <c:pt idx="73">
                  <c:v>4393414.6358605297</c:v>
                </c:pt>
                <c:pt idx="74">
                  <c:v>3958411.1406383985</c:v>
                </c:pt>
                <c:pt idx="75">
                  <c:v>3808500.9931277251</c:v>
                </c:pt>
                <c:pt idx="76">
                  <c:v>3893900.6541524432</c:v>
                </c:pt>
                <c:pt idx="77">
                  <c:v>4336116.8724490497</c:v>
                </c:pt>
                <c:pt idx="78">
                  <c:v>4365420.8643699661</c:v>
                </c:pt>
                <c:pt idx="79">
                  <c:v>3882536.8982324735</c:v>
                </c:pt>
                <c:pt idx="80">
                  <c:v>3834895.5866829413</c:v>
                </c:pt>
                <c:pt idx="81">
                  <c:v>4162077.1077082874</c:v>
                </c:pt>
                <c:pt idx="82">
                  <c:v>4545344.3935014931</c:v>
                </c:pt>
                <c:pt idx="83">
                  <c:v>4879949.6026473809</c:v>
                </c:pt>
                <c:pt idx="84">
                  <c:v>4497392.7506717611</c:v>
                </c:pt>
                <c:pt idx="85">
                  <c:v>4563540.5697391173</c:v>
                </c:pt>
                <c:pt idx="86">
                  <c:v>3900761.6088840542</c:v>
                </c:pt>
                <c:pt idx="87">
                  <c:v>3716040.0183938816</c:v>
                </c:pt>
                <c:pt idx="88">
                  <c:v>3719183.985638984</c:v>
                </c:pt>
                <c:pt idx="89">
                  <c:v>4285044.0571413217</c:v>
                </c:pt>
                <c:pt idx="90">
                  <c:v>4152696.7663902696</c:v>
                </c:pt>
                <c:pt idx="91">
                  <c:v>3719087.029326614</c:v>
                </c:pt>
                <c:pt idx="92">
                  <c:v>3731695.7610593135</c:v>
                </c:pt>
                <c:pt idx="93">
                  <c:v>4110042.9255021899</c:v>
                </c:pt>
                <c:pt idx="94">
                  <c:v>4497736.4761592681</c:v>
                </c:pt>
                <c:pt idx="95">
                  <c:v>4647081.2463083407</c:v>
                </c:pt>
                <c:pt idx="96">
                  <c:v>4407541.4974705689</c:v>
                </c:pt>
                <c:pt idx="97">
                  <c:v>3959155.3062552703</c:v>
                </c:pt>
                <c:pt idx="98">
                  <c:v>3118088.2226056713</c:v>
                </c:pt>
                <c:pt idx="99">
                  <c:v>3109228.9236120684</c:v>
                </c:pt>
                <c:pt idx="100">
                  <c:v>3325214.5499802954</c:v>
                </c:pt>
                <c:pt idx="101">
                  <c:v>4106908.5774467844</c:v>
                </c:pt>
                <c:pt idx="102">
                  <c:v>3958195.247607423</c:v>
                </c:pt>
                <c:pt idx="103">
                  <c:v>3472762.6349444776</c:v>
                </c:pt>
                <c:pt idx="104">
                  <c:v>3558676.8321802141</c:v>
                </c:pt>
                <c:pt idx="105">
                  <c:v>3786592.5149354278</c:v>
                </c:pt>
                <c:pt idx="106">
                  <c:v>4338522.8891355721</c:v>
                </c:pt>
                <c:pt idx="107">
                  <c:v>4279230.3037358206</c:v>
                </c:pt>
                <c:pt idx="108">
                  <c:v>4162970.6492228899</c:v>
                </c:pt>
                <c:pt idx="109">
                  <c:v>4310574.3410223266</c:v>
                </c:pt>
                <c:pt idx="110">
                  <c:v>3499864.4409701372</c:v>
                </c:pt>
                <c:pt idx="111">
                  <c:v>3449365.510884</c:v>
                </c:pt>
                <c:pt idx="112">
                  <c:v>3805926.2205004706</c:v>
                </c:pt>
                <c:pt idx="113">
                  <c:v>4009300.3572593862</c:v>
                </c:pt>
                <c:pt idx="114">
                  <c:v>4425743.8346883422</c:v>
                </c:pt>
                <c:pt idx="115">
                  <c:v>3714372.6716474672</c:v>
                </c:pt>
                <c:pt idx="116">
                  <c:v>3697191.6858254434</c:v>
                </c:pt>
                <c:pt idx="117">
                  <c:v>3991825.0538231386</c:v>
                </c:pt>
                <c:pt idx="118">
                  <c:v>4425787.6537417248</c:v>
                </c:pt>
                <c:pt idx="119">
                  <c:v>4995885.9379631346</c:v>
                </c:pt>
                <c:pt idx="120">
                  <c:v>4428356.1601566728</c:v>
                </c:pt>
                <c:pt idx="121">
                  <c:v>4523172.7880383823</c:v>
                </c:pt>
                <c:pt idx="122">
                  <c:v>3868637.2841271041</c:v>
                </c:pt>
                <c:pt idx="123">
                  <c:v>3788890.88651188</c:v>
                </c:pt>
                <c:pt idx="124">
                  <c:v>3865705.9059356893</c:v>
                </c:pt>
                <c:pt idx="125">
                  <c:v>4195908.2985576345</c:v>
                </c:pt>
                <c:pt idx="126">
                  <c:v>4310846.9557176949</c:v>
                </c:pt>
                <c:pt idx="127">
                  <c:v>3821186.5417825268</c:v>
                </c:pt>
                <c:pt idx="128">
                  <c:v>3711235.7961246376</c:v>
                </c:pt>
                <c:pt idx="129">
                  <c:v>4045550.850878851</c:v>
                </c:pt>
                <c:pt idx="130">
                  <c:v>4657070.8399504488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9-40CA-B8E6-78E18A91C4D2}"/>
            </c:ext>
          </c:extLst>
        </c:ser>
        <c:ser>
          <c:idx val="1"/>
          <c:order val="1"/>
          <c:tx>
            <c:strRef>
              <c:f>GSlt50!$Q$1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GSlt50!$A:$A</c15:sqref>
                  </c15:fullRef>
                </c:ext>
              </c:extLst>
              <c:f>GSlt50!$A$2:$A$1048576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GSlt50!$Q$2:$Q$133</c15:sqref>
                  </c15:fullRef>
                </c:ext>
              </c:extLst>
              <c:f>GSlt50!$Q$3:$Q$133</c:f>
              <c:numCache>
                <c:formatCode>_(* #,##0_);_(* \(#,##0\);_(* "-"??_);_(@_)</c:formatCode>
                <c:ptCount val="131"/>
                <c:pt idx="0">
                  <c:v>4241126.2707170136</c:v>
                </c:pt>
                <c:pt idx="1">
                  <c:v>4003181.498740911</c:v>
                </c:pt>
                <c:pt idx="2">
                  <c:v>3907568.0130583658</c:v>
                </c:pt>
                <c:pt idx="3">
                  <c:v>3777147.0653652637</c:v>
                </c:pt>
                <c:pt idx="4">
                  <c:v>3995671.1770987725</c:v>
                </c:pt>
                <c:pt idx="5">
                  <c:v>4363730.3246434862</c:v>
                </c:pt>
                <c:pt idx="6">
                  <c:v>4227349.9431014685</c:v>
                </c:pt>
                <c:pt idx="7">
                  <c:v>3660630.7863227972</c:v>
                </c:pt>
                <c:pt idx="8">
                  <c:v>3746068.1339335018</c:v>
                </c:pt>
                <c:pt idx="9">
                  <c:v>4027851.7806112575</c:v>
                </c:pt>
                <c:pt idx="10">
                  <c:v>4402269.5142025016</c:v>
                </c:pt>
                <c:pt idx="11">
                  <c:v>4602357.1995209716</c:v>
                </c:pt>
                <c:pt idx="12">
                  <c:v>4353518.7936636005</c:v>
                </c:pt>
                <c:pt idx="13">
                  <c:v>4402374.2112564221</c:v>
                </c:pt>
                <c:pt idx="14">
                  <c:v>3888292.5501795188</c:v>
                </c:pt>
                <c:pt idx="15">
                  <c:v>3799652.9317615526</c:v>
                </c:pt>
                <c:pt idx="16">
                  <c:v>3795960.0639845175</c:v>
                </c:pt>
                <c:pt idx="17">
                  <c:v>4249911.6358503951</c:v>
                </c:pt>
                <c:pt idx="18">
                  <c:v>4109827.095797359</c:v>
                </c:pt>
                <c:pt idx="19">
                  <c:v>3658534.5241534514</c:v>
                </c:pt>
                <c:pt idx="20">
                  <c:v>3757547.1243979582</c:v>
                </c:pt>
                <c:pt idx="21">
                  <c:v>4092173.1621743673</c:v>
                </c:pt>
                <c:pt idx="22">
                  <c:v>4767036.6975946017</c:v>
                </c:pt>
                <c:pt idx="23">
                  <c:v>4994570.9659253424</c:v>
                </c:pt>
                <c:pt idx="24">
                  <c:v>4546901.9701546449</c:v>
                </c:pt>
                <c:pt idx="25">
                  <c:v>4712038.712723121</c:v>
                </c:pt>
                <c:pt idx="26">
                  <c:v>3909894.3284287462</c:v>
                </c:pt>
                <c:pt idx="27">
                  <c:v>3703404.9085526443</c:v>
                </c:pt>
                <c:pt idx="28">
                  <c:v>3822578.3709221543</c:v>
                </c:pt>
                <c:pt idx="29">
                  <c:v>4010488.2993655191</c:v>
                </c:pt>
                <c:pt idx="30">
                  <c:v>4021630.5481471554</c:v>
                </c:pt>
                <c:pt idx="31">
                  <c:v>3666939.0069702365</c:v>
                </c:pt>
                <c:pt idx="32">
                  <c:v>3763959.8272056319</c:v>
                </c:pt>
                <c:pt idx="33">
                  <c:v>4095525.4165880801</c:v>
                </c:pt>
                <c:pt idx="34">
                  <c:v>4479161.8498170339</c:v>
                </c:pt>
                <c:pt idx="35">
                  <c:v>4991637.7433133442</c:v>
                </c:pt>
                <c:pt idx="36">
                  <c:v>4799578.1465882305</c:v>
                </c:pt>
                <c:pt idx="37">
                  <c:v>4537511.9673092104</c:v>
                </c:pt>
                <c:pt idx="38">
                  <c:v>3861915.1871324847</c:v>
                </c:pt>
                <c:pt idx="39">
                  <c:v>3832863.6841591373</c:v>
                </c:pt>
                <c:pt idx="40">
                  <c:v>3695566.1068411493</c:v>
                </c:pt>
                <c:pt idx="41">
                  <c:v>4151246.3227841943</c:v>
                </c:pt>
                <c:pt idx="42">
                  <c:v>4120939.5713304128</c:v>
                </c:pt>
                <c:pt idx="43">
                  <c:v>3905354.8763085911</c:v>
                </c:pt>
                <c:pt idx="44">
                  <c:v>3774367.3913832996</c:v>
                </c:pt>
                <c:pt idx="45">
                  <c:v>3841159.6052743159</c:v>
                </c:pt>
                <c:pt idx="46">
                  <c:v>4178506.5320871873</c:v>
                </c:pt>
                <c:pt idx="47">
                  <c:v>4693287.1004929245</c:v>
                </c:pt>
                <c:pt idx="48">
                  <c:v>4391768.2034332231</c:v>
                </c:pt>
                <c:pt idx="49">
                  <c:v>4258017.7555659246</c:v>
                </c:pt>
                <c:pt idx="50">
                  <c:v>4014861.794758121</c:v>
                </c:pt>
                <c:pt idx="51">
                  <c:v>3822532.8942964873</c:v>
                </c:pt>
                <c:pt idx="52">
                  <c:v>3815109.9558225651</c:v>
                </c:pt>
                <c:pt idx="53">
                  <c:v>4346556.4988196772</c:v>
                </c:pt>
                <c:pt idx="54">
                  <c:v>4399424.9430223852</c:v>
                </c:pt>
                <c:pt idx="55">
                  <c:v>3759485.6295700651</c:v>
                </c:pt>
                <c:pt idx="56">
                  <c:v>3780350.8641982633</c:v>
                </c:pt>
                <c:pt idx="57">
                  <c:v>3768838.1618620371</c:v>
                </c:pt>
                <c:pt idx="58">
                  <c:v>4513312.9416567311</c:v>
                </c:pt>
                <c:pt idx="59">
                  <c:v>4550187.7402075697</c:v>
                </c:pt>
                <c:pt idx="60">
                  <c:v>4069834.2639031736</c:v>
                </c:pt>
                <c:pt idx="61">
                  <c:v>4458733.988586965</c:v>
                </c:pt>
                <c:pt idx="62">
                  <c:v>3755751.8266362967</c:v>
                </c:pt>
                <c:pt idx="63">
                  <c:v>3787091.6243207385</c:v>
                </c:pt>
                <c:pt idx="64">
                  <c:v>3823415.8829451948</c:v>
                </c:pt>
                <c:pt idx="65">
                  <c:v>4136092.9470573035</c:v>
                </c:pt>
                <c:pt idx="66">
                  <c:v>4026315.1584580494</c:v>
                </c:pt>
                <c:pt idx="67">
                  <c:v>3790546.4997672173</c:v>
                </c:pt>
                <c:pt idx="68">
                  <c:v>3775632.2089138697</c:v>
                </c:pt>
                <c:pt idx="69">
                  <c:v>4025337.589800973</c:v>
                </c:pt>
                <c:pt idx="70">
                  <c:v>4763265.4113791753</c:v>
                </c:pt>
                <c:pt idx="71">
                  <c:v>4764312.9908834603</c:v>
                </c:pt>
                <c:pt idx="72">
                  <c:v>4157411.9104614146</c:v>
                </c:pt>
                <c:pt idx="73">
                  <c:v>4433592.0804841202</c:v>
                </c:pt>
                <c:pt idx="74">
                  <c:v>4083163.9784375145</c:v>
                </c:pt>
                <c:pt idx="75">
                  <c:v>3808350.8753392515</c:v>
                </c:pt>
                <c:pt idx="76">
                  <c:v>3757998.6767324051</c:v>
                </c:pt>
                <c:pt idx="77">
                  <c:v>4293014.571251329</c:v>
                </c:pt>
                <c:pt idx="78">
                  <c:v>4339821.6651632804</c:v>
                </c:pt>
                <c:pt idx="79">
                  <c:v>3787118.9848614656</c:v>
                </c:pt>
                <c:pt idx="80">
                  <c:v>3911745.4525430449</c:v>
                </c:pt>
                <c:pt idx="81">
                  <c:v>4147275.844099768</c:v>
                </c:pt>
                <c:pt idx="82">
                  <c:v>4496342.1536873113</c:v>
                </c:pt>
                <c:pt idx="83">
                  <c:v>4893584.3017122513</c:v>
                </c:pt>
                <c:pt idx="84">
                  <c:v>4325443.6629487574</c:v>
                </c:pt>
                <c:pt idx="85">
                  <c:v>4463343.3384058196</c:v>
                </c:pt>
                <c:pt idx="86">
                  <c:v>3912827.5510407449</c:v>
                </c:pt>
                <c:pt idx="87">
                  <c:v>3751777.5801269533</c:v>
                </c:pt>
                <c:pt idx="88">
                  <c:v>3690139.7822994315</c:v>
                </c:pt>
                <c:pt idx="89">
                  <c:v>4282238.8374010958</c:v>
                </c:pt>
                <c:pt idx="90">
                  <c:v>4107469.9040176207</c:v>
                </c:pt>
                <c:pt idx="91">
                  <c:v>3629562.8864987898</c:v>
                </c:pt>
                <c:pt idx="92">
                  <c:v>3757927.6985830711</c:v>
                </c:pt>
                <c:pt idx="93">
                  <c:v>4189598.0560728894</c:v>
                </c:pt>
                <c:pt idx="94">
                  <c:v>4485447.3268427448</c:v>
                </c:pt>
                <c:pt idx="95">
                  <c:v>4549768.7084058551</c:v>
                </c:pt>
                <c:pt idx="96">
                  <c:v>4387996.9172177967</c:v>
                </c:pt>
                <c:pt idx="97">
                  <c:v>3982232.3424383583</c:v>
                </c:pt>
                <c:pt idx="98">
                  <c:v>3490947.0674161152</c:v>
                </c:pt>
                <c:pt idx="99">
                  <c:v>3452416.8974372558</c:v>
                </c:pt>
                <c:pt idx="100">
                  <c:v>3655997.8841257226</c:v>
                </c:pt>
                <c:pt idx="101">
                  <c:v>4191740.3304609852</c:v>
                </c:pt>
                <c:pt idx="102">
                  <c:v>3975888.9117734944</c:v>
                </c:pt>
                <c:pt idx="103">
                  <c:v>3441227.8941475009</c:v>
                </c:pt>
                <c:pt idx="104">
                  <c:v>3568783.3127161618</c:v>
                </c:pt>
                <c:pt idx="105">
                  <c:v>3654855.9537095148</c:v>
                </c:pt>
                <c:pt idx="106">
                  <c:v>4236270.4331240216</c:v>
                </c:pt>
                <c:pt idx="107">
                  <c:v>4378950.7616076628</c:v>
                </c:pt>
                <c:pt idx="108">
                  <c:v>4117541.4016988697</c:v>
                </c:pt>
                <c:pt idx="109">
                  <c:v>3942544.5174306291</c:v>
                </c:pt>
                <c:pt idx="110">
                  <c:v>3593165.6496294709</c:v>
                </c:pt>
                <c:pt idx="111">
                  <c:v>3594561.4906470049</c:v>
                </c:pt>
                <c:pt idx="112">
                  <c:v>3823105.7036643988</c:v>
                </c:pt>
                <c:pt idx="113">
                  <c:v>3887325.8491918882</c:v>
                </c:pt>
                <c:pt idx="114">
                  <c:v>4152341.5535710687</c:v>
                </c:pt>
                <c:pt idx="115">
                  <c:v>3448952.4155521789</c:v>
                </c:pt>
                <c:pt idx="116">
                  <c:v>3586589.6882234416</c:v>
                </c:pt>
                <c:pt idx="117">
                  <c:v>3739413.1233133734</c:v>
                </c:pt>
                <c:pt idx="118">
                  <c:v>4147645.2070614947</c:v>
                </c:pt>
                <c:pt idx="119">
                  <c:v>4887058.0649858285</c:v>
                </c:pt>
                <c:pt idx="120">
                  <c:v>4232177.8432675228</c:v>
                </c:pt>
                <c:pt idx="121">
                  <c:v>4204350.441146669</c:v>
                </c:pt>
                <c:pt idx="122">
                  <c:v>3779118.1328672469</c:v>
                </c:pt>
                <c:pt idx="123">
                  <c:v>3716671.863119124</c:v>
                </c:pt>
                <c:pt idx="124">
                  <c:v>3668094.3474132884</c:v>
                </c:pt>
                <c:pt idx="125">
                  <c:v>4047572.3873449042</c:v>
                </c:pt>
                <c:pt idx="126">
                  <c:v>4104144.9900586302</c:v>
                </c:pt>
                <c:pt idx="127">
                  <c:v>3637835.5044181999</c:v>
                </c:pt>
                <c:pt idx="128">
                  <c:v>3662089.244755161</c:v>
                </c:pt>
                <c:pt idx="129">
                  <c:v>3833655.1230695685</c:v>
                </c:pt>
                <c:pt idx="130">
                  <c:v>4343783.3340635346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9-40CA-B8E6-78E18A91C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GSgt50!$D$1</c:f>
              <c:strCache>
                <c:ptCount val="1"/>
                <c:pt idx="0">
                  <c:v>GSgt50kWh_NoCDM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GSgt50!$A:$A</c15:sqref>
                  </c15:fullRef>
                </c:ext>
              </c:extLst>
              <c:f>GSgt50!$A$2:$A$1048576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GSgt50!$D$2:$D$133</c15:sqref>
                  </c15:fullRef>
                </c:ext>
              </c:extLst>
              <c:f>GSgt50!$D$3:$D$133</c:f>
              <c:numCache>
                <c:formatCode>General</c:formatCode>
                <c:ptCount val="131"/>
                <c:pt idx="0">
                  <c:v>12549495.03305329</c:v>
                </c:pt>
                <c:pt idx="1">
                  <c:v>12553135.643534489</c:v>
                </c:pt>
                <c:pt idx="2">
                  <c:v>11619067.604390627</c:v>
                </c:pt>
                <c:pt idx="3">
                  <c:v>12288524.703281093</c:v>
                </c:pt>
                <c:pt idx="4">
                  <c:v>12347535.242569415</c:v>
                </c:pt>
                <c:pt idx="5">
                  <c:v>11338223.008228127</c:v>
                </c:pt>
                <c:pt idx="6">
                  <c:v>10258982.614362882</c:v>
                </c:pt>
                <c:pt idx="7">
                  <c:v>9533281.1343470141</c:v>
                </c:pt>
                <c:pt idx="8">
                  <c:v>10106751.698481917</c:v>
                </c:pt>
                <c:pt idx="9">
                  <c:v>9917339.5889235586</c:v>
                </c:pt>
                <c:pt idx="10">
                  <c:v>9958867.7395599764</c:v>
                </c:pt>
                <c:pt idx="11">
                  <c:v>10692657.034107799</c:v>
                </c:pt>
                <c:pt idx="12">
                  <c:v>10166752.947911724</c:v>
                </c:pt>
                <c:pt idx="13">
                  <c:v>10789213.093708768</c:v>
                </c:pt>
                <c:pt idx="14">
                  <c:v>9903437.9647538438</c:v>
                </c:pt>
                <c:pt idx="15">
                  <c:v>9646901.7420816738</c:v>
                </c:pt>
                <c:pt idx="16">
                  <c:v>9701178.3267219234</c:v>
                </c:pt>
                <c:pt idx="17">
                  <c:v>9800609.7680537496</c:v>
                </c:pt>
                <c:pt idx="18">
                  <c:v>9744716.6250400878</c:v>
                </c:pt>
                <c:pt idx="19">
                  <c:v>9457538.2541290503</c:v>
                </c:pt>
                <c:pt idx="20">
                  <c:v>9497829.763316147</c:v>
                </c:pt>
                <c:pt idx="21">
                  <c:v>9966500.9934218135</c:v>
                </c:pt>
                <c:pt idx="22">
                  <c:v>9693221.2935160697</c:v>
                </c:pt>
                <c:pt idx="23">
                  <c:v>10829684.906666959</c:v>
                </c:pt>
                <c:pt idx="24">
                  <c:v>9803563.8315219805</c:v>
                </c:pt>
                <c:pt idx="25">
                  <c:v>10617032.797877969</c:v>
                </c:pt>
                <c:pt idx="26">
                  <c:v>9754865.5506930631</c:v>
                </c:pt>
                <c:pt idx="27">
                  <c:v>9689042.1030413341</c:v>
                </c:pt>
                <c:pt idx="28">
                  <c:v>9790616.2826926522</c:v>
                </c:pt>
                <c:pt idx="29">
                  <c:v>9552500.4181358665</c:v>
                </c:pt>
                <c:pt idx="30">
                  <c:v>9591226.5870101005</c:v>
                </c:pt>
                <c:pt idx="31">
                  <c:v>9667433.871043684</c:v>
                </c:pt>
                <c:pt idx="32">
                  <c:v>10055225.090383133</c:v>
                </c:pt>
                <c:pt idx="33">
                  <c:v>10132226.276524026</c:v>
                </c:pt>
                <c:pt idx="34">
                  <c:v>10783625.008786412</c:v>
                </c:pt>
                <c:pt idx="35">
                  <c:v>11370092.636571625</c:v>
                </c:pt>
                <c:pt idx="36">
                  <c:v>10850281.984755067</c:v>
                </c:pt>
                <c:pt idx="37">
                  <c:v>11491955.372585705</c:v>
                </c:pt>
                <c:pt idx="38">
                  <c:v>10292324.925510194</c:v>
                </c:pt>
                <c:pt idx="39">
                  <c:v>10383319.270265797</c:v>
                </c:pt>
                <c:pt idx="40">
                  <c:v>10281781.957636029</c:v>
                </c:pt>
                <c:pt idx="41">
                  <c:v>10517589.231742615</c:v>
                </c:pt>
                <c:pt idx="42">
                  <c:v>10446595.793682598</c:v>
                </c:pt>
                <c:pt idx="43">
                  <c:v>10746820.170378376</c:v>
                </c:pt>
                <c:pt idx="44">
                  <c:v>10680720.742169244</c:v>
                </c:pt>
                <c:pt idx="45">
                  <c:v>10331734.796576479</c:v>
                </c:pt>
                <c:pt idx="46">
                  <c:v>10384820.161549082</c:v>
                </c:pt>
                <c:pt idx="47">
                  <c:v>11522349.908221055</c:v>
                </c:pt>
                <c:pt idx="48">
                  <c:v>11362355.364163456</c:v>
                </c:pt>
                <c:pt idx="49">
                  <c:v>11443549.347929325</c:v>
                </c:pt>
                <c:pt idx="50">
                  <c:v>10326762.677839415</c:v>
                </c:pt>
                <c:pt idx="51">
                  <c:v>10989936.556001863</c:v>
                </c:pt>
                <c:pt idx="52">
                  <c:v>10938490.763634181</c:v>
                </c:pt>
                <c:pt idx="53">
                  <c:v>11041565.465770569</c:v>
                </c:pt>
                <c:pt idx="54">
                  <c:v>11481801.456296286</c:v>
                </c:pt>
                <c:pt idx="55">
                  <c:v>10829491.170907196</c:v>
                </c:pt>
                <c:pt idx="56">
                  <c:v>11116512.222493669</c:v>
                </c:pt>
                <c:pt idx="57">
                  <c:v>10974336.167164927</c:v>
                </c:pt>
                <c:pt idx="58">
                  <c:v>10477480.747742252</c:v>
                </c:pt>
                <c:pt idx="59">
                  <c:v>11624581.712659625</c:v>
                </c:pt>
                <c:pt idx="60">
                  <c:v>10638201.885609536</c:v>
                </c:pt>
                <c:pt idx="61">
                  <c:v>11697306.266582021</c:v>
                </c:pt>
                <c:pt idx="62">
                  <c:v>9856283.4458161946</c:v>
                </c:pt>
                <c:pt idx="63">
                  <c:v>10617108.286173008</c:v>
                </c:pt>
                <c:pt idx="64">
                  <c:v>10524821.658453234</c:v>
                </c:pt>
                <c:pt idx="65">
                  <c:v>9893170.2734729256</c:v>
                </c:pt>
                <c:pt idx="66">
                  <c:v>10494250.710027773</c:v>
                </c:pt>
                <c:pt idx="67">
                  <c:v>10794718.500559</c:v>
                </c:pt>
                <c:pt idx="68">
                  <c:v>11272386.319090182</c:v>
                </c:pt>
                <c:pt idx="69">
                  <c:v>11216996.214449819</c:v>
                </c:pt>
                <c:pt idx="70">
                  <c:v>11074275.177085051</c:v>
                </c:pt>
                <c:pt idx="71">
                  <c:v>12542863.601587992</c:v>
                </c:pt>
                <c:pt idx="72">
                  <c:v>11050955.098477909</c:v>
                </c:pt>
                <c:pt idx="73">
                  <c:v>11850736.069767384</c:v>
                </c:pt>
                <c:pt idx="74">
                  <c:v>10837691.800263498</c:v>
                </c:pt>
                <c:pt idx="75">
                  <c:v>10950893.372869276</c:v>
                </c:pt>
                <c:pt idx="76">
                  <c:v>11001753.986700915</c:v>
                </c:pt>
                <c:pt idx="77">
                  <c:v>11787918.63296452</c:v>
                </c:pt>
                <c:pt idx="78">
                  <c:v>11534674.649010466</c:v>
                </c:pt>
                <c:pt idx="79">
                  <c:v>11087573.79965483</c:v>
                </c:pt>
                <c:pt idx="80">
                  <c:v>11325573.944869054</c:v>
                </c:pt>
                <c:pt idx="81">
                  <c:v>11461644.885273611</c:v>
                </c:pt>
                <c:pt idx="82">
                  <c:v>11332893.378963728</c:v>
                </c:pt>
                <c:pt idx="83">
                  <c:v>12195954.312040666</c:v>
                </c:pt>
                <c:pt idx="84">
                  <c:v>11087116.796586558</c:v>
                </c:pt>
                <c:pt idx="85">
                  <c:v>11679613.511286888</c:v>
                </c:pt>
                <c:pt idx="86">
                  <c:v>10720964.13390266</c:v>
                </c:pt>
                <c:pt idx="87">
                  <c:v>10786296.238970635</c:v>
                </c:pt>
                <c:pt idx="88">
                  <c:v>10639508.043809848</c:v>
                </c:pt>
                <c:pt idx="89">
                  <c:v>10989939.253596883</c:v>
                </c:pt>
                <c:pt idx="90">
                  <c:v>11287851.541658398</c:v>
                </c:pt>
                <c:pt idx="91">
                  <c:v>10973801.691083513</c:v>
                </c:pt>
                <c:pt idx="92">
                  <c:v>10994810.099256229</c:v>
                </c:pt>
                <c:pt idx="93">
                  <c:v>11425926.788960053</c:v>
                </c:pt>
                <c:pt idx="94">
                  <c:v>10940368.208733564</c:v>
                </c:pt>
                <c:pt idx="95">
                  <c:v>11445865.90152505</c:v>
                </c:pt>
                <c:pt idx="96">
                  <c:v>11045406.32920384</c:v>
                </c:pt>
                <c:pt idx="97">
                  <c:v>10552288.107463375</c:v>
                </c:pt>
                <c:pt idx="98">
                  <c:v>7673641.7246768596</c:v>
                </c:pt>
                <c:pt idx="99">
                  <c:v>8486801.760934066</c:v>
                </c:pt>
                <c:pt idx="100">
                  <c:v>9728759.0373805277</c:v>
                </c:pt>
                <c:pt idx="101">
                  <c:v>11057667.660557464</c:v>
                </c:pt>
                <c:pt idx="102">
                  <c:v>10827539.665122569</c:v>
                </c:pt>
                <c:pt idx="103">
                  <c:v>10281994.178883392</c:v>
                </c:pt>
                <c:pt idx="104">
                  <c:v>10755351.277068432</c:v>
                </c:pt>
                <c:pt idx="105">
                  <c:v>10843983.6726791</c:v>
                </c:pt>
                <c:pt idx="106">
                  <c:v>10858827.53470121</c:v>
                </c:pt>
                <c:pt idx="107">
                  <c:v>11453323.724993775</c:v>
                </c:pt>
                <c:pt idx="108">
                  <c:v>10780310.197336202</c:v>
                </c:pt>
                <c:pt idx="109">
                  <c:v>11309667.661438448</c:v>
                </c:pt>
                <c:pt idx="110">
                  <c:v>10243495.193654044</c:v>
                </c:pt>
                <c:pt idx="111">
                  <c:v>10144678.190297356</c:v>
                </c:pt>
                <c:pt idx="112">
                  <c:v>10688678.802195119</c:v>
                </c:pt>
                <c:pt idx="113">
                  <c:v>10522292.833011899</c:v>
                </c:pt>
                <c:pt idx="114">
                  <c:v>11673056.325333107</c:v>
                </c:pt>
                <c:pt idx="115">
                  <c:v>10332948.042390529</c:v>
                </c:pt>
                <c:pt idx="116">
                  <c:v>11068373.846905306</c:v>
                </c:pt>
                <c:pt idx="117">
                  <c:v>11033994.453547485</c:v>
                </c:pt>
                <c:pt idx="118">
                  <c:v>10863554.220225811</c:v>
                </c:pt>
                <c:pt idx="119">
                  <c:v>11557038.593661122</c:v>
                </c:pt>
                <c:pt idx="120">
                  <c:v>10839326.862401882</c:v>
                </c:pt>
                <c:pt idx="121">
                  <c:v>11637877.236663328</c:v>
                </c:pt>
                <c:pt idx="122">
                  <c:v>10493469.859046936</c:v>
                </c:pt>
                <c:pt idx="123">
                  <c:v>10919908.611988723</c:v>
                </c:pt>
                <c:pt idx="124">
                  <c:v>10942170.179956395</c:v>
                </c:pt>
                <c:pt idx="125">
                  <c:v>11023104.564715192</c:v>
                </c:pt>
                <c:pt idx="126">
                  <c:v>11383949.005192462</c:v>
                </c:pt>
                <c:pt idx="127">
                  <c:v>11028718.730794076</c:v>
                </c:pt>
                <c:pt idx="128">
                  <c:v>11045647.160293452</c:v>
                </c:pt>
                <c:pt idx="129">
                  <c:v>11177210.074787648</c:v>
                </c:pt>
                <c:pt idx="130">
                  <c:v>11012323.389235752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9-47C7-B063-BE05F4FAF234}"/>
            </c:ext>
          </c:extLst>
        </c:ser>
        <c:ser>
          <c:idx val="1"/>
          <c:order val="1"/>
          <c:tx>
            <c:strRef>
              <c:f>GSgt50!$U$1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GSgt50!$A:$A</c15:sqref>
                  </c15:fullRef>
                </c:ext>
              </c:extLst>
              <c:f>GSgt50!$A$2:$A$1048576</c:f>
              <c:strCache>
                <c:ptCount val="132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Aug-18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Dec-18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Jan-20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Dec-20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GSgt50!$U$2:$U$133</c15:sqref>
                  </c15:fullRef>
                </c:ext>
              </c:extLst>
              <c:f>GSgt50!$U$3:$U$133</c:f>
              <c:numCache>
                <c:formatCode>_(* #,##0_);_(* \(#,##0\);_(* "-"??_);_(@_)</c:formatCode>
                <c:ptCount val="131"/>
                <c:pt idx="0">
                  <c:v>11989109.054295588</c:v>
                </c:pt>
                <c:pt idx="1">
                  <c:v>12181284.599434774</c:v>
                </c:pt>
                <c:pt idx="2">
                  <c:v>11946450.787954871</c:v>
                </c:pt>
                <c:pt idx="3">
                  <c:v>11931592.20942124</c:v>
                </c:pt>
                <c:pt idx="4">
                  <c:v>11832886.464275932</c:v>
                </c:pt>
                <c:pt idx="5">
                  <c:v>12273002.157076707</c:v>
                </c:pt>
                <c:pt idx="6">
                  <c:v>10196150.296742387</c:v>
                </c:pt>
                <c:pt idx="7">
                  <c:v>9725137.155971583</c:v>
                </c:pt>
                <c:pt idx="8">
                  <c:v>10066457.325392498</c:v>
                </c:pt>
                <c:pt idx="9">
                  <c:v>10153670.188685242</c:v>
                </c:pt>
                <c:pt idx="10">
                  <c:v>9983545.8594239056</c:v>
                </c:pt>
                <c:pt idx="11">
                  <c:v>10787708.431050906</c:v>
                </c:pt>
                <c:pt idx="12">
                  <c:v>10077648.572574947</c:v>
                </c:pt>
                <c:pt idx="13">
                  <c:v>10694502.144114573</c:v>
                </c:pt>
                <c:pt idx="14">
                  <c:v>10103127.520308129</c:v>
                </c:pt>
                <c:pt idx="15">
                  <c:v>10112436.999362074</c:v>
                </c:pt>
                <c:pt idx="16">
                  <c:v>9856817.1362362579</c:v>
                </c:pt>
                <c:pt idx="17">
                  <c:v>10311842.891186882</c:v>
                </c:pt>
                <c:pt idx="18">
                  <c:v>10150186.671843152</c:v>
                </c:pt>
                <c:pt idx="19">
                  <c:v>9814520.2406502366</c:v>
                </c:pt>
                <c:pt idx="20">
                  <c:v>10128184.491388641</c:v>
                </c:pt>
                <c:pt idx="21">
                  <c:v>10279512.610048316</c:v>
                </c:pt>
                <c:pt idx="22">
                  <c:v>10345116.350393159</c:v>
                </c:pt>
                <c:pt idx="23">
                  <c:v>11228912.740580734</c:v>
                </c:pt>
                <c:pt idx="24">
                  <c:v>10362851.530601105</c:v>
                </c:pt>
                <c:pt idx="25">
                  <c:v>11070938.769247722</c:v>
                </c:pt>
                <c:pt idx="26">
                  <c:v>10269973.288573861</c:v>
                </c:pt>
                <c:pt idx="27">
                  <c:v>10213838.254527252</c:v>
                </c:pt>
                <c:pt idx="28">
                  <c:v>9967879.5107258372</c:v>
                </c:pt>
                <c:pt idx="29">
                  <c:v>10225537.772004582</c:v>
                </c:pt>
                <c:pt idx="30">
                  <c:v>10206476.534353096</c:v>
                </c:pt>
                <c:pt idx="31">
                  <c:v>9906713.6268263906</c:v>
                </c:pt>
                <c:pt idx="32">
                  <c:v>10277644.692233611</c:v>
                </c:pt>
                <c:pt idx="33">
                  <c:v>10415618.385973494</c:v>
                </c:pt>
                <c:pt idx="34">
                  <c:v>10252726.996086407</c:v>
                </c:pt>
                <c:pt idx="35">
                  <c:v>11373486.328908782</c:v>
                </c:pt>
                <c:pt idx="36">
                  <c:v>10707974.801578762</c:v>
                </c:pt>
                <c:pt idx="37">
                  <c:v>11080881.05422329</c:v>
                </c:pt>
                <c:pt idx="38">
                  <c:v>10379204.104959562</c:v>
                </c:pt>
                <c:pt idx="39">
                  <c:v>10423455.860989399</c:v>
                </c:pt>
                <c:pt idx="40">
                  <c:v>9951613.6937256791</c:v>
                </c:pt>
                <c:pt idx="41">
                  <c:v>10512071.555520676</c:v>
                </c:pt>
                <c:pt idx="42">
                  <c:v>10436426.106367841</c:v>
                </c:pt>
                <c:pt idx="43">
                  <c:v>10230691.238498643</c:v>
                </c:pt>
                <c:pt idx="44">
                  <c:v>10460502.339722473</c:v>
                </c:pt>
                <c:pt idx="45">
                  <c:v>10344183.837182682</c:v>
                </c:pt>
                <c:pt idx="46">
                  <c:v>10163709.519623397</c:v>
                </c:pt>
                <c:pt idx="47">
                  <c:v>11267115.982899467</c:v>
                </c:pt>
                <c:pt idx="48">
                  <c:v>10687330.863121632</c:v>
                </c:pt>
                <c:pt idx="49">
                  <c:v>10989305.356934026</c:v>
                </c:pt>
                <c:pt idx="50">
                  <c:v>10626919.01831685</c:v>
                </c:pt>
                <c:pt idx="51">
                  <c:v>10592852.459671501</c:v>
                </c:pt>
                <c:pt idx="52">
                  <c:v>10229137.846005702</c:v>
                </c:pt>
                <c:pt idx="53">
                  <c:v>10841468.483419048</c:v>
                </c:pt>
                <c:pt idx="54">
                  <c:v>10905063.210818859</c:v>
                </c:pt>
                <c:pt idx="55">
                  <c:v>10234096.105038622</c:v>
                </c:pt>
                <c:pt idx="56">
                  <c:v>10511748.175829608</c:v>
                </c:pt>
                <c:pt idx="57">
                  <c:v>10425054.255781014</c:v>
                </c:pt>
                <c:pt idx="58">
                  <c:v>10554110.600636307</c:v>
                </c:pt>
                <c:pt idx="59">
                  <c:v>11314720.588559322</c:v>
                </c:pt>
                <c:pt idx="60">
                  <c:v>10423015.320798267</c:v>
                </c:pt>
                <c:pt idx="61">
                  <c:v>11306665.72425618</c:v>
                </c:pt>
                <c:pt idx="62">
                  <c:v>10560876.715206563</c:v>
                </c:pt>
                <c:pt idx="63">
                  <c:v>10724422.01667051</c:v>
                </c:pt>
                <c:pt idx="64">
                  <c:v>10415566.972719356</c:v>
                </c:pt>
                <c:pt idx="65">
                  <c:v>10705054.418070946</c:v>
                </c:pt>
                <c:pt idx="66">
                  <c:v>10631887.275316965</c:v>
                </c:pt>
                <c:pt idx="67">
                  <c:v>10480222.536156673</c:v>
                </c:pt>
                <c:pt idx="68">
                  <c:v>10616609.374331534</c:v>
                </c:pt>
                <c:pt idx="69">
                  <c:v>10795017.818552246</c:v>
                </c:pt>
                <c:pt idx="70">
                  <c:v>10910101.439616378</c:v>
                </c:pt>
                <c:pt idx="71">
                  <c:v>11685908.540750436</c:v>
                </c:pt>
                <c:pt idx="72">
                  <c:v>10694914.74157925</c:v>
                </c:pt>
                <c:pt idx="73">
                  <c:v>11490126.022688402</c:v>
                </c:pt>
                <c:pt idx="74">
                  <c:v>11043574.571352702</c:v>
                </c:pt>
                <c:pt idx="75">
                  <c:v>10896606.192957835</c:v>
                </c:pt>
                <c:pt idx="76">
                  <c:v>10567724.217301723</c:v>
                </c:pt>
                <c:pt idx="77">
                  <c:v>11137085.577788319</c:v>
                </c:pt>
                <c:pt idx="78">
                  <c:v>11200561.427080184</c:v>
                </c:pt>
                <c:pt idx="79">
                  <c:v>10701501.603144657</c:v>
                </c:pt>
                <c:pt idx="80">
                  <c:v>11058497.048254741</c:v>
                </c:pt>
                <c:pt idx="81">
                  <c:v>11093876.377000881</c:v>
                </c:pt>
                <c:pt idx="82">
                  <c:v>10903861.464460362</c:v>
                </c:pt>
                <c:pt idx="83">
                  <c:v>11925276.426518336</c:v>
                </c:pt>
                <c:pt idx="84">
                  <c:v>10964693.849716146</c:v>
                </c:pt>
                <c:pt idx="85">
                  <c:v>11651411.040211577</c:v>
                </c:pt>
                <c:pt idx="86">
                  <c:v>11047871.927457534</c:v>
                </c:pt>
                <c:pt idx="87">
                  <c:v>11043679.747788953</c:v>
                </c:pt>
                <c:pt idx="88">
                  <c:v>10673124.11412384</c:v>
                </c:pt>
                <c:pt idx="89">
                  <c:v>11255756.79781587</c:v>
                </c:pt>
                <c:pt idx="90">
                  <c:v>11021612.574207472</c:v>
                </c:pt>
                <c:pt idx="91">
                  <c:v>10617307.74508203</c:v>
                </c:pt>
                <c:pt idx="92">
                  <c:v>11083357.36897948</c:v>
                </c:pt>
                <c:pt idx="93">
                  <c:v>11265024.493670758</c:v>
                </c:pt>
                <c:pt idx="94">
                  <c:v>11033255.794742534</c:v>
                </c:pt>
                <c:pt idx="95">
                  <c:v>11351747.590212578</c:v>
                </c:pt>
                <c:pt idx="96">
                  <c:v>10881607.255948914</c:v>
                </c:pt>
                <c:pt idx="97">
                  <c:v>9860805.9431198835</c:v>
                </c:pt>
                <c:pt idx="98">
                  <c:v>8194383.6862400156</c:v>
                </c:pt>
                <c:pt idx="99">
                  <c:v>8302067.6031268202</c:v>
                </c:pt>
                <c:pt idx="100">
                  <c:v>9185384.248944927</c:v>
                </c:pt>
                <c:pt idx="101">
                  <c:v>11116270.102288596</c:v>
                </c:pt>
                <c:pt idx="102">
                  <c:v>10837507.640982294</c:v>
                </c:pt>
                <c:pt idx="103">
                  <c:v>10388218.872901088</c:v>
                </c:pt>
                <c:pt idx="104">
                  <c:v>10803194.892670168</c:v>
                </c:pt>
                <c:pt idx="105">
                  <c:v>10653072.767785257</c:v>
                </c:pt>
                <c:pt idx="106">
                  <c:v>10705646.897161212</c:v>
                </c:pt>
                <c:pt idx="107">
                  <c:v>11692725.61318282</c:v>
                </c:pt>
                <c:pt idx="108">
                  <c:v>10972802.655560162</c:v>
                </c:pt>
                <c:pt idx="109">
                  <c:v>11403736.808184452</c:v>
                </c:pt>
                <c:pt idx="110">
                  <c:v>10929698.93406539</c:v>
                </c:pt>
                <c:pt idx="111">
                  <c:v>11078571.266045166</c:v>
                </c:pt>
                <c:pt idx="112">
                  <c:v>10915030.067528933</c:v>
                </c:pt>
                <c:pt idx="113">
                  <c:v>11056269.800925944</c:v>
                </c:pt>
                <c:pt idx="114">
                  <c:v>11380426.917981207</c:v>
                </c:pt>
                <c:pt idx="115">
                  <c:v>10630210.424973186</c:v>
                </c:pt>
                <c:pt idx="116">
                  <c:v>10974884.735983476</c:v>
                </c:pt>
                <c:pt idx="117">
                  <c:v>11082611.100997645</c:v>
                </c:pt>
                <c:pt idx="118">
                  <c:v>10939445.909403961</c:v>
                </c:pt>
                <c:pt idx="119">
                  <c:v>12230221.314735364</c:v>
                </c:pt>
                <c:pt idx="120">
                  <c:v>11201583.353820931</c:v>
                </c:pt>
                <c:pt idx="121">
                  <c:v>11758272.020565674</c:v>
                </c:pt>
                <c:pt idx="122">
                  <c:v>11243665.185117729</c:v>
                </c:pt>
                <c:pt idx="123">
                  <c:v>11286044.402007908</c:v>
                </c:pt>
                <c:pt idx="124">
                  <c:v>10896387.798277065</c:v>
                </c:pt>
                <c:pt idx="125">
                  <c:v>11332082.738987371</c:v>
                </c:pt>
                <c:pt idx="126">
                  <c:v>11387005.458105391</c:v>
                </c:pt>
                <c:pt idx="127">
                  <c:v>10972063.421567621</c:v>
                </c:pt>
                <c:pt idx="128">
                  <c:v>11277286.66309154</c:v>
                </c:pt>
                <c:pt idx="129">
                  <c:v>11263633.095647678</c:v>
                </c:pt>
                <c:pt idx="130">
                  <c:v>11232172.367132515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9-47C7-B063-BE05F4FA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850327"/>
        <c:axId val="272841799"/>
      </c:lineChart>
      <c:dateAx>
        <c:axId val="272850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41799"/>
        <c:crosses val="autoZero"/>
        <c:auto val="1"/>
        <c:lblOffset val="100"/>
        <c:baseTimeUnit val="months"/>
      </c:dateAx>
      <c:valAx>
        <c:axId val="272841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50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140</xdr:col>
      <xdr:colOff>0</xdr:colOff>
      <xdr:row>2</xdr:row>
      <xdr:rowOff>28575</xdr:rowOff>
    </xdr:from>
    <xdr:to>
      <xdr:col>149</xdr:col>
      <xdr:colOff>76200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6028A9-1840-4AF5-A57C-A5865D404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140</xdr:col>
      <xdr:colOff>0</xdr:colOff>
      <xdr:row>21</xdr:row>
      <xdr:rowOff>0</xdr:rowOff>
    </xdr:from>
    <xdr:to>
      <xdr:col>149</xdr:col>
      <xdr:colOff>76200</xdr:colOff>
      <xdr:row>37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11D28D-A8BB-4747-B25D-149BFF839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140</xdr:col>
      <xdr:colOff>0</xdr:colOff>
      <xdr:row>39</xdr:row>
      <xdr:rowOff>0</xdr:rowOff>
    </xdr:from>
    <xdr:to>
      <xdr:col>149</xdr:col>
      <xdr:colOff>76200</xdr:colOff>
      <xdr:row>55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E772E0-EBEE-42FB-A238-E3ABC707D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157</xdr:col>
      <xdr:colOff>0</xdr:colOff>
      <xdr:row>3</xdr:row>
      <xdr:rowOff>0</xdr:rowOff>
    </xdr:from>
    <xdr:to>
      <xdr:col>167</xdr:col>
      <xdr:colOff>76200</xdr:colOff>
      <xdr:row>19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627CFCC-5C6A-4AE5-A7C1-587B09997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157</xdr:col>
      <xdr:colOff>0</xdr:colOff>
      <xdr:row>22</xdr:row>
      <xdr:rowOff>0</xdr:rowOff>
    </xdr:from>
    <xdr:to>
      <xdr:col>167</xdr:col>
      <xdr:colOff>76200</xdr:colOff>
      <xdr:row>38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CE36BE9-02B2-4EE4-8C55-CC482F3A0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157</xdr:col>
      <xdr:colOff>0</xdr:colOff>
      <xdr:row>39</xdr:row>
      <xdr:rowOff>0</xdr:rowOff>
    </xdr:from>
    <xdr:to>
      <xdr:col>167</xdr:col>
      <xdr:colOff>76200</xdr:colOff>
      <xdr:row>55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AF80314-E120-488B-8299-992A474F5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128586</xdr:colOff>
      <xdr:row>22</xdr:row>
      <xdr:rowOff>104775</xdr:rowOff>
    </xdr:from>
    <xdr:to>
      <xdr:col>8</xdr:col>
      <xdr:colOff>714374</xdr:colOff>
      <xdr:row>40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FC2EF2-3340-4C0B-8609-371D57827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128586</xdr:colOff>
      <xdr:row>22</xdr:row>
      <xdr:rowOff>104775</xdr:rowOff>
    </xdr:from>
    <xdr:to>
      <xdr:col>17</xdr:col>
      <xdr:colOff>714374</xdr:colOff>
      <xdr:row>40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2014C4-0529-430C-96FC-0B657ECF3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128586</xdr:colOff>
      <xdr:row>22</xdr:row>
      <xdr:rowOff>104775</xdr:rowOff>
    </xdr:from>
    <xdr:to>
      <xdr:col>26</xdr:col>
      <xdr:colOff>714374</xdr:colOff>
      <xdr:row>40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5B38E7-AB20-4DBC-AA71-FED322A9E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128585</xdr:colOff>
      <xdr:row>22</xdr:row>
      <xdr:rowOff>104775</xdr:rowOff>
    </xdr:from>
    <xdr:to>
      <xdr:col>35</xdr:col>
      <xdr:colOff>180975</xdr:colOff>
      <xdr:row>40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18DF78-0825-475A-838F-7685A4B8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95250</xdr:colOff>
      <xdr:row>41</xdr:row>
      <xdr:rowOff>0</xdr:rowOff>
    </xdr:from>
    <xdr:to>
      <xdr:col>34</xdr:col>
      <xdr:colOff>590550</xdr:colOff>
      <xdr:row>57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3A3D7E6-B05E-4F7C-BEE7-350931240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128585</xdr:colOff>
      <xdr:row>22</xdr:row>
      <xdr:rowOff>104775</xdr:rowOff>
    </xdr:from>
    <xdr:to>
      <xdr:col>43</xdr:col>
      <xdr:colOff>180975</xdr:colOff>
      <xdr:row>40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7B2A32-374F-4365-AEF3-CA5D801F5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95250</xdr:colOff>
      <xdr:row>41</xdr:row>
      <xdr:rowOff>0</xdr:rowOff>
    </xdr:from>
    <xdr:to>
      <xdr:col>42</xdr:col>
      <xdr:colOff>590550</xdr:colOff>
      <xdr:row>57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F4F5B2C-264F-4D86-8185-150E49E65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46</xdr:row>
      <xdr:rowOff>57150</xdr:rowOff>
    </xdr:from>
    <xdr:to>
      <xdr:col>8</xdr:col>
      <xdr:colOff>285750</xdr:colOff>
      <xdr:row>62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888C2-C7B8-4D4C-8BDB-719125B30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63</xdr:row>
      <xdr:rowOff>85725</xdr:rowOff>
    </xdr:from>
    <xdr:to>
      <xdr:col>11</xdr:col>
      <xdr:colOff>600075</xdr:colOff>
      <xdr:row>79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DCD7C7-3CA0-4875-8389-1F6EAB8AD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76199</xdr:colOff>
      <xdr:row>46</xdr:row>
      <xdr:rowOff>95250</xdr:rowOff>
    </xdr:from>
    <xdr:to>
      <xdr:col>15</xdr:col>
      <xdr:colOff>457199</xdr:colOff>
      <xdr:row>62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3EE807-F6F1-4E82-902F-F544A60CD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180975</xdr:colOff>
      <xdr:row>63</xdr:row>
      <xdr:rowOff>133350</xdr:rowOff>
    </xdr:from>
    <xdr:to>
      <xdr:col>21</xdr:col>
      <xdr:colOff>19050</xdr:colOff>
      <xdr:row>79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3CB5E3-8F02-4C16-A644-CB1FDA447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114300</xdr:colOff>
      <xdr:row>46</xdr:row>
      <xdr:rowOff>47625</xdr:rowOff>
    </xdr:from>
    <xdr:to>
      <xdr:col>24</xdr:col>
      <xdr:colOff>295275</xdr:colOff>
      <xdr:row>62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19513B-1F62-466F-A2A1-6BE8E0BFD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32</xdr:row>
      <xdr:rowOff>128587</xdr:rowOff>
    </xdr:from>
    <xdr:to>
      <xdr:col>6</xdr:col>
      <xdr:colOff>395287</xdr:colOff>
      <xdr:row>49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6EF0BB-5DE6-40B3-8B38-36F9B8A05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32</xdr:row>
      <xdr:rowOff>95250</xdr:rowOff>
    </xdr:from>
    <xdr:to>
      <xdr:col>13</xdr:col>
      <xdr:colOff>342900</xdr:colOff>
      <xdr:row>49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128EE3-7B07-4E82-BAD6-645D3272C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361948</xdr:colOff>
      <xdr:row>26</xdr:row>
      <xdr:rowOff>66674</xdr:rowOff>
    </xdr:from>
    <xdr:to>
      <xdr:col>38</xdr:col>
      <xdr:colOff>447674</xdr:colOff>
      <xdr:row>47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59E1AC-E8B4-4711-A043-12247BA8A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314324</xdr:colOff>
      <xdr:row>26</xdr:row>
      <xdr:rowOff>19049</xdr:rowOff>
    </xdr:from>
    <xdr:to>
      <xdr:col>36</xdr:col>
      <xdr:colOff>219075</xdr:colOff>
      <xdr:row>47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15ABE0-CE78-4A8F-B07B-36F868BD7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314324</xdr:colOff>
      <xdr:row>26</xdr:row>
      <xdr:rowOff>19049</xdr:rowOff>
    </xdr:from>
    <xdr:to>
      <xdr:col>40</xdr:col>
      <xdr:colOff>219075</xdr:colOff>
      <xdr:row>47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99B338-1F19-4EE4-8CA9-0F3FB8F39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314324</xdr:colOff>
      <xdr:row>26</xdr:row>
      <xdr:rowOff>19049</xdr:rowOff>
    </xdr:from>
    <xdr:to>
      <xdr:col>41</xdr:col>
      <xdr:colOff>219075</xdr:colOff>
      <xdr:row>47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20A4EB-9FCD-4AB4-AA9B-B2B211A77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6</xdr:col>
      <xdr:colOff>228600</xdr:colOff>
      <xdr:row>35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2EEF93-8571-468C-A63C-C20F85E30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13</xdr:col>
      <xdr:colOff>228600</xdr:colOff>
      <xdr:row>35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490D17-3D58-4EB4-AB94-1790DAFA4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20</xdr:col>
      <xdr:colOff>228600</xdr:colOff>
      <xdr:row>35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7A85E8-F662-48B1-8D80-F338DCB3B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314324</xdr:colOff>
      <xdr:row>25</xdr:row>
      <xdr:rowOff>19049</xdr:rowOff>
    </xdr:from>
    <xdr:to>
      <xdr:col>38</xdr:col>
      <xdr:colOff>219075</xdr:colOff>
      <xdr:row>46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3E4D2-1669-48DC-8257-FC6108507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314324</xdr:colOff>
      <xdr:row>27</xdr:row>
      <xdr:rowOff>19049</xdr:rowOff>
    </xdr:from>
    <xdr:to>
      <xdr:col>34</xdr:col>
      <xdr:colOff>219075</xdr:colOff>
      <xdr:row>48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9A3CA-A0EF-4296-B6C2-219C34903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314324</xdr:colOff>
      <xdr:row>27</xdr:row>
      <xdr:rowOff>19049</xdr:rowOff>
    </xdr:from>
    <xdr:to>
      <xdr:col>33</xdr:col>
      <xdr:colOff>95250</xdr:colOff>
      <xdr:row>50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D38355-DBF5-4D60-88B9-B6A509C80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02C8-053B-46CE-9A8B-EF64CEA49C7F}">
  <dimension ref="A1:CF371"/>
  <sheetViews>
    <sheetView workbookViewId="0">
      <pane xSplit="1" ySplit="1" topLeftCell="B2" activePane="bottomRight" state="frozen"/>
      <selection activeCell="Q163" sqref="Q163"/>
      <selection pane="topRight" activeCell="Q163" sqref="Q163"/>
      <selection pane="bottomLeft" activeCell="Q163" sqref="Q163"/>
      <selection pane="bottomRight" activeCell="D41" sqref="D41"/>
    </sheetView>
  </sheetViews>
  <sheetFormatPr defaultRowHeight="12.75"/>
  <cols>
    <col min="1" max="3" width="9.140625" style="6"/>
    <col min="4" max="7" width="13.85546875" customWidth="1"/>
    <col min="8" max="8" width="11.5703125" customWidth="1"/>
    <col min="9" max="10" width="13.85546875" customWidth="1"/>
    <col min="11" max="11" width="13" customWidth="1"/>
    <col min="12" max="12" width="12" customWidth="1"/>
    <col min="13" max="14" width="12.42578125" customWidth="1"/>
    <col min="15" max="16" width="12.42578125" style="6" customWidth="1"/>
    <col min="17" max="17" width="10.42578125" customWidth="1"/>
    <col min="18" max="20" width="11.28515625" bestFit="1" customWidth="1"/>
    <col min="21" max="21" width="11.28515625" customWidth="1"/>
    <col min="22" max="38" width="9.140625" style="40"/>
    <col min="39" max="39" width="11.28515625" style="38" bestFit="1" customWidth="1"/>
    <col min="40" max="43" width="9.28515625" style="38" bestFit="1" customWidth="1"/>
    <col min="44" max="44" width="7.28515625" customWidth="1"/>
    <col min="45" max="46" width="9.85546875" customWidth="1"/>
    <col min="63" max="65" width="10.7109375" customWidth="1"/>
    <col min="66" max="81" width="7.28515625" style="50" customWidth="1"/>
    <col min="84" max="84" width="10.28515625" bestFit="1" customWidth="1"/>
  </cols>
  <sheetData>
    <row r="1" spans="1:84" s="56" customFormat="1" ht="25.5">
      <c r="A1" s="51" t="str">
        <f>'Monthly Data'!A1</f>
        <v>Date</v>
      </c>
      <c r="B1" s="51" t="str">
        <f>'Monthly Data'!B1</f>
        <v>Year</v>
      </c>
      <c r="C1" s="51" t="s">
        <v>20</v>
      </c>
      <c r="D1" s="52" t="str">
        <f>'Monthly Data'!D1</f>
        <v>ReskWh</v>
      </c>
      <c r="E1" s="52" t="str">
        <f>'Monthly Data'!E1</f>
        <v>ResCDM</v>
      </c>
      <c r="F1" s="52" t="str">
        <f>'Monthly Data'!F1</f>
        <v>Res_NoCDM</v>
      </c>
      <c r="G1" s="52" t="str">
        <f>'Monthly Data'!G1</f>
        <v>GSlt50kWh</v>
      </c>
      <c r="H1" s="52" t="str">
        <f>'Monthly Data'!H1</f>
        <v>GSlt50kW_CDM</v>
      </c>
      <c r="I1" s="52" t="str">
        <f>'Monthly Data'!I1</f>
        <v>GSlt50kW_NoCDM</v>
      </c>
      <c r="J1" s="52" t="str">
        <f>'Monthly Data'!J1</f>
        <v>GSgt50kWh</v>
      </c>
      <c r="K1" s="52" t="str">
        <f>'Monthly Data'!K1</f>
        <v>GSgt50kWh_CDM</v>
      </c>
      <c r="L1" s="52" t="str">
        <f>'Monthly Data'!L1</f>
        <v>GSgt50kWh_NoCDM</v>
      </c>
      <c r="M1" s="52" t="str">
        <f>'Monthly Data'!M1</f>
        <v>StreetkWh</v>
      </c>
      <c r="N1" s="52" t="str">
        <f>'Monthly Data'!N1</f>
        <v>USLkWh</v>
      </c>
      <c r="O1" s="51" t="str">
        <f>'Monthly Data'!O1</f>
        <v>GSgt50kW</v>
      </c>
      <c r="P1" s="51" t="str">
        <f>'Monthly Data'!P1</f>
        <v>Street_kW</v>
      </c>
      <c r="Q1" s="52" t="str">
        <f>'Monthly Data'!Q1</f>
        <v>Res Cust</v>
      </c>
      <c r="R1" s="52" t="str">
        <f>'Monthly Data'!R1</f>
        <v>GSlt50 Cust</v>
      </c>
      <c r="S1" s="52" t="str">
        <f>'Monthly Data'!S1</f>
        <v>GSgt50Cust</v>
      </c>
      <c r="T1" s="52" t="str">
        <f>'Monthly Data'!T1</f>
        <v>Street Cust</v>
      </c>
      <c r="U1" s="52" t="str">
        <f>'Monthly Data'!U1</f>
        <v>USL Cust</v>
      </c>
      <c r="V1" s="53" t="str">
        <f>Weather!C1</f>
        <v>Avg. Temp</v>
      </c>
      <c r="W1" s="53" t="str">
        <f>Weather!D1</f>
        <v>HDD22</v>
      </c>
      <c r="X1" s="53" t="str">
        <f>Weather!E1</f>
        <v>CDD22</v>
      </c>
      <c r="Y1" s="53" t="str">
        <f>Weather!F1</f>
        <v>HDD20</v>
      </c>
      <c r="Z1" s="53" t="str">
        <f>Weather!G1</f>
        <v>CDD20</v>
      </c>
      <c r="AA1" s="53" t="str">
        <f>Weather!H1</f>
        <v>HDD18</v>
      </c>
      <c r="AB1" s="53" t="str">
        <f>Weather!I1</f>
        <v>CDD18</v>
      </c>
      <c r="AC1" s="53" t="str">
        <f>Weather!J1</f>
        <v>HDD16</v>
      </c>
      <c r="AD1" s="53" t="str">
        <f>Weather!K1</f>
        <v>CDD16</v>
      </c>
      <c r="AE1" s="53" t="str">
        <f>Weather!L1</f>
        <v>HDD14</v>
      </c>
      <c r="AF1" s="53" t="str">
        <f>Weather!M1</f>
        <v>CDD14</v>
      </c>
      <c r="AG1" s="53" t="str">
        <f>Weather!N1</f>
        <v>HDD12</v>
      </c>
      <c r="AH1" s="53" t="str">
        <f>Weather!O1</f>
        <v>CDD12</v>
      </c>
      <c r="AI1" s="53" t="str">
        <f>Weather!P1</f>
        <v>HDD10</v>
      </c>
      <c r="AJ1" s="53" t="str">
        <f>Weather!Q1</f>
        <v>CDD10</v>
      </c>
      <c r="AK1" s="53" t="str">
        <f>Weather!R1</f>
        <v>HDD8</v>
      </c>
      <c r="AL1" s="53" t="str">
        <f>Weather!S1</f>
        <v>CDD8</v>
      </c>
      <c r="AM1" s="54" t="str">
        <f>Economic!C1</f>
        <v>OntarioGDP</v>
      </c>
      <c r="AN1" s="54" t="str">
        <f>Economic!D1</f>
        <v>OntarioFTEAdj</v>
      </c>
      <c r="AO1" s="54" t="str">
        <f>Economic!E1</f>
        <v>OntarioFTE</v>
      </c>
      <c r="AP1" s="54" t="str">
        <f>Economic!F1</f>
        <v>BarrieFTEAdj</v>
      </c>
      <c r="AQ1" s="54" t="str">
        <f>Economic!G1</f>
        <v>BarrieFTE</v>
      </c>
      <c r="AR1" s="45" t="s">
        <v>74</v>
      </c>
      <c r="AS1" s="45" t="s">
        <v>75</v>
      </c>
      <c r="AT1" s="45" t="s">
        <v>76</v>
      </c>
      <c r="AU1" s="45" t="s">
        <v>38</v>
      </c>
      <c r="AV1" s="45" t="s">
        <v>39</v>
      </c>
      <c r="AW1" s="45" t="s">
        <v>40</v>
      </c>
      <c r="AX1" s="45" t="s">
        <v>41</v>
      </c>
      <c r="AY1" s="45" t="s">
        <v>42</v>
      </c>
      <c r="AZ1" s="45" t="s">
        <v>77</v>
      </c>
      <c r="BA1" s="45" t="s">
        <v>78</v>
      </c>
      <c r="BB1" s="45" t="s">
        <v>79</v>
      </c>
      <c r="BC1" s="45" t="s">
        <v>80</v>
      </c>
      <c r="BD1" s="45" t="s">
        <v>47</v>
      </c>
      <c r="BE1" s="45" t="s">
        <v>48</v>
      </c>
      <c r="BF1" s="45" t="s">
        <v>49</v>
      </c>
      <c r="BG1" s="45" t="s">
        <v>81</v>
      </c>
      <c r="BH1" s="45" t="s">
        <v>82</v>
      </c>
      <c r="BI1" s="45" t="s">
        <v>83</v>
      </c>
      <c r="BJ1" s="46" t="s">
        <v>84</v>
      </c>
      <c r="BK1" s="45" t="s">
        <v>85</v>
      </c>
      <c r="BL1" s="45" t="s">
        <v>193</v>
      </c>
      <c r="BM1" s="45" t="s">
        <v>251</v>
      </c>
      <c r="BN1" s="48" t="str">
        <f t="shared" ref="BN1:CC1" si="0">$BJ$1&amp;W1</f>
        <v>COVIDHDD22</v>
      </c>
      <c r="BO1" s="48" t="str">
        <f t="shared" si="0"/>
        <v>COVIDCDD22</v>
      </c>
      <c r="BP1" s="48" t="str">
        <f t="shared" si="0"/>
        <v>COVIDHDD20</v>
      </c>
      <c r="BQ1" s="48" t="str">
        <f t="shared" si="0"/>
        <v>COVIDCDD20</v>
      </c>
      <c r="BR1" s="48" t="str">
        <f t="shared" si="0"/>
        <v>COVIDHDD18</v>
      </c>
      <c r="BS1" s="48" t="str">
        <f t="shared" si="0"/>
        <v>COVIDCDD18</v>
      </c>
      <c r="BT1" s="48" t="str">
        <f t="shared" si="0"/>
        <v>COVIDHDD16</v>
      </c>
      <c r="BU1" s="48" t="str">
        <f t="shared" si="0"/>
        <v>COVIDCDD16</v>
      </c>
      <c r="BV1" s="48" t="str">
        <f t="shared" si="0"/>
        <v>COVIDHDD14</v>
      </c>
      <c r="BW1" s="48" t="str">
        <f t="shared" si="0"/>
        <v>COVIDCDD14</v>
      </c>
      <c r="BX1" s="48" t="str">
        <f t="shared" si="0"/>
        <v>COVIDHDD12</v>
      </c>
      <c r="BY1" s="48" t="str">
        <f t="shared" si="0"/>
        <v>COVIDCDD12</v>
      </c>
      <c r="BZ1" s="48" t="str">
        <f t="shared" si="0"/>
        <v>COVIDHDD10</v>
      </c>
      <c r="CA1" s="48" t="str">
        <f t="shared" si="0"/>
        <v>COVIDCDD10</v>
      </c>
      <c r="CB1" s="48" t="str">
        <f t="shared" si="0"/>
        <v>COVIDHDD8</v>
      </c>
      <c r="CC1" s="48" t="str">
        <f t="shared" si="0"/>
        <v>COVIDCDD8</v>
      </c>
      <c r="CD1" s="55" t="s">
        <v>86</v>
      </c>
      <c r="CE1" s="55" t="s">
        <v>87</v>
      </c>
      <c r="CF1" s="55" t="s">
        <v>88</v>
      </c>
    </row>
    <row r="2" spans="1:84">
      <c r="A2" s="7">
        <f>'Monthly Data'!A2</f>
        <v>40909</v>
      </c>
      <c r="B2" s="6">
        <f>'Monthly Data'!B2</f>
        <v>2012</v>
      </c>
      <c r="C2" s="6">
        <f t="shared" ref="C2:C54" si="1">MONTH(A2)</f>
        <v>1</v>
      </c>
      <c r="D2" s="1">
        <f>'Monthly Data'!D2</f>
        <v>12827420.298623217</v>
      </c>
      <c r="E2" s="1">
        <f>'Monthly Data'!E2</f>
        <v>7616.598672289485</v>
      </c>
      <c r="F2" s="1">
        <f>'Monthly Data'!F2</f>
        <v>12835036.897295507</v>
      </c>
      <c r="G2" s="1">
        <f>'Monthly Data'!G2</f>
        <v>4478351.0672541764</v>
      </c>
      <c r="H2" s="1">
        <f>'Monthly Data'!H2</f>
        <v>26559.009222780162</v>
      </c>
      <c r="I2" s="1">
        <f>'Monthly Data'!I2</f>
        <v>4504910.0764769567</v>
      </c>
      <c r="J2" s="1">
        <f>'Monthly Data'!J2</f>
        <v>12990962.837961996</v>
      </c>
      <c r="K2" s="1">
        <f>'Monthly Data'!K2</f>
        <v>37506.851639469562</v>
      </c>
      <c r="L2" s="1">
        <f>'Monthly Data'!L2</f>
        <v>13028469.689601466</v>
      </c>
      <c r="M2" s="1">
        <f>'Monthly Data'!M2</f>
        <v>231418.9036474805</v>
      </c>
      <c r="N2" s="1">
        <f>'Monthly Data'!N2</f>
        <v>35978.101240496195</v>
      </c>
      <c r="O2" s="5">
        <f>'Monthly Data'!O2</f>
        <v>28201.79</v>
      </c>
      <c r="P2" s="5">
        <f>'Monthly Data'!P2</f>
        <v>507.87</v>
      </c>
      <c r="Q2" s="2">
        <f>'Monthly Data'!Q2</f>
        <v>13894</v>
      </c>
      <c r="R2" s="2">
        <f>'Monthly Data'!R2</f>
        <v>1705</v>
      </c>
      <c r="S2" s="2">
        <f>'Monthly Data'!S2</f>
        <v>116</v>
      </c>
      <c r="T2" s="2">
        <f>'Monthly Data'!T2</f>
        <v>3018</v>
      </c>
      <c r="U2" s="2">
        <f>'Monthly Data'!U2</f>
        <v>30</v>
      </c>
      <c r="V2" s="41">
        <f>Weather!C122</f>
        <v>-2.4419354838709673</v>
      </c>
      <c r="W2" s="42">
        <f>Weather!D122</f>
        <v>757.7</v>
      </c>
      <c r="X2" s="42">
        <f>Weather!E122</f>
        <v>0</v>
      </c>
      <c r="Y2" s="42">
        <f>Weather!F122</f>
        <v>695.7</v>
      </c>
      <c r="Z2" s="42">
        <f>Weather!G122</f>
        <v>0</v>
      </c>
      <c r="AA2" s="42">
        <f>Weather!H122</f>
        <v>633.70000000000005</v>
      </c>
      <c r="AB2" s="42">
        <f>Weather!I122</f>
        <v>0</v>
      </c>
      <c r="AC2" s="42">
        <f>Weather!J122</f>
        <v>571.70000000000005</v>
      </c>
      <c r="AD2" s="42">
        <f>Weather!K122</f>
        <v>0</v>
      </c>
      <c r="AE2" s="42">
        <f>Weather!L122</f>
        <v>509.7</v>
      </c>
      <c r="AF2" s="42">
        <f>Weather!M122</f>
        <v>0</v>
      </c>
      <c r="AG2" s="42">
        <f>Weather!N122</f>
        <v>447.7</v>
      </c>
      <c r="AH2" s="42">
        <f>Weather!O122</f>
        <v>0</v>
      </c>
      <c r="AI2" s="42">
        <f>Weather!P122</f>
        <v>385.7</v>
      </c>
      <c r="AJ2" s="42">
        <f>Weather!Q122</f>
        <v>0</v>
      </c>
      <c r="AK2" s="42">
        <f>Weather!R122</f>
        <v>323.7</v>
      </c>
      <c r="AL2" s="42">
        <f>Weather!S122</f>
        <v>0</v>
      </c>
      <c r="AM2" s="39">
        <f>Economic!C2</f>
        <v>634944.30000000005</v>
      </c>
      <c r="AN2" s="39">
        <f>Economic!D2</f>
        <v>6662.5</v>
      </c>
      <c r="AO2" s="39">
        <f>Economic!E2</f>
        <v>6626</v>
      </c>
      <c r="AP2" s="39">
        <f>Economic!F2</f>
        <v>99.3</v>
      </c>
      <c r="AQ2" s="39">
        <f>Economic!G2</f>
        <v>99.7</v>
      </c>
      <c r="AR2" s="43">
        <v>31</v>
      </c>
      <c r="AS2" s="43">
        <v>20</v>
      </c>
      <c r="AT2" s="43">
        <v>1</v>
      </c>
      <c r="AU2" s="43">
        <v>1</v>
      </c>
      <c r="AV2" s="43">
        <v>0</v>
      </c>
      <c r="AW2" s="43">
        <v>0</v>
      </c>
      <c r="AX2" s="43">
        <v>0</v>
      </c>
      <c r="AY2" s="43">
        <v>0</v>
      </c>
      <c r="AZ2" s="43">
        <v>0</v>
      </c>
      <c r="BA2" s="43">
        <v>0</v>
      </c>
      <c r="BB2" s="43">
        <v>0</v>
      </c>
      <c r="BC2" s="43">
        <v>0</v>
      </c>
      <c r="BD2" s="43">
        <v>0</v>
      </c>
      <c r="BE2" s="43">
        <v>0</v>
      </c>
      <c r="BF2" s="43">
        <v>0</v>
      </c>
      <c r="BG2" s="43">
        <v>0</v>
      </c>
      <c r="BH2" s="43">
        <v>0</v>
      </c>
      <c r="BI2" s="43">
        <f t="shared" ref="BI2:BI54" si="2">BG2+BH2</f>
        <v>0</v>
      </c>
      <c r="BJ2" s="44">
        <v>0</v>
      </c>
      <c r="BK2" s="44">
        <v>0</v>
      </c>
      <c r="BL2" s="44">
        <f>BK2</f>
        <v>0</v>
      </c>
      <c r="BM2" s="44">
        <v>1</v>
      </c>
      <c r="BN2" s="49">
        <f t="shared" ref="BN2:BN33" si="3">$BJ2*W2</f>
        <v>0</v>
      </c>
      <c r="BO2" s="49">
        <f t="shared" ref="BO2:BO33" si="4">$BJ2*X2</f>
        <v>0</v>
      </c>
      <c r="BP2" s="49">
        <f t="shared" ref="BP2:BP33" si="5">$BJ2*Y2</f>
        <v>0</v>
      </c>
      <c r="BQ2" s="49">
        <f t="shared" ref="BQ2:BQ33" si="6">$BJ2*Z2</f>
        <v>0</v>
      </c>
      <c r="BR2" s="49">
        <f t="shared" ref="BR2:BR33" si="7">$BJ2*AA2</f>
        <v>0</v>
      </c>
      <c r="BS2" s="49">
        <f t="shared" ref="BS2:BS33" si="8">$BJ2*AB2</f>
        <v>0</v>
      </c>
      <c r="BT2" s="49">
        <f t="shared" ref="BT2:BT33" si="9">$BJ2*AC2</f>
        <v>0</v>
      </c>
      <c r="BU2" s="49">
        <f t="shared" ref="BU2:BU33" si="10">$BJ2*AD2</f>
        <v>0</v>
      </c>
      <c r="BV2" s="49">
        <f t="shared" ref="BV2:BV33" si="11">$BJ2*AE2</f>
        <v>0</v>
      </c>
      <c r="BW2" s="49">
        <f t="shared" ref="BW2:BW33" si="12">$BJ2*AF2</f>
        <v>0</v>
      </c>
      <c r="BX2" s="49">
        <f t="shared" ref="BX2:BX33" si="13">$BJ2*AG2</f>
        <v>0</v>
      </c>
      <c r="BY2" s="49">
        <f t="shared" ref="BY2:BY33" si="14">$BJ2*AH2</f>
        <v>0</v>
      </c>
      <c r="BZ2" s="49">
        <f t="shared" ref="BZ2:BZ33" si="15">$BJ2*AI2</f>
        <v>0</v>
      </c>
      <c r="CA2" s="49">
        <f t="shared" ref="CA2:CA33" si="16">$BJ2*AJ2</f>
        <v>0</v>
      </c>
      <c r="CB2" s="49">
        <f t="shared" ref="CB2:CB33" si="17">$BJ2*AK2</f>
        <v>0</v>
      </c>
      <c r="CC2" s="49">
        <f t="shared" ref="CC2:CC33" si="18">$BJ2*AL2</f>
        <v>0</v>
      </c>
      <c r="CD2" s="8">
        <f t="shared" ref="CD2:CD33" si="19">F2/Q2</f>
        <v>923.78270456999473</v>
      </c>
      <c r="CE2" s="8">
        <f t="shared" ref="CE2:CE33" si="20">I2/R2</f>
        <v>2642.1759979336989</v>
      </c>
      <c r="CF2" s="8">
        <f t="shared" ref="CF2:CF33" si="21">L2/S2</f>
        <v>112314.39387587471</v>
      </c>
    </row>
    <row r="3" spans="1:84">
      <c r="A3" s="7">
        <f>'Monthly Data'!A3</f>
        <v>40940</v>
      </c>
      <c r="B3" s="6">
        <f>'Monthly Data'!B3</f>
        <v>2012</v>
      </c>
      <c r="C3" s="6">
        <f t="shared" si="1"/>
        <v>2</v>
      </c>
      <c r="D3" s="1">
        <f>'Monthly Data'!D3</f>
        <v>11197440.04167104</v>
      </c>
      <c r="E3" s="1">
        <f>'Monthly Data'!E3</f>
        <v>7616.598672289485</v>
      </c>
      <c r="F3" s="1">
        <f>'Monthly Data'!F3</f>
        <v>11205056.640343329</v>
      </c>
      <c r="G3" s="1">
        <f>'Monthly Data'!G3</f>
        <v>4065707.5581034366</v>
      </c>
      <c r="H3" s="1">
        <f>'Monthly Data'!H3</f>
        <v>26559.009222780162</v>
      </c>
      <c r="I3" s="1">
        <f>'Monthly Data'!I3</f>
        <v>4092266.567326217</v>
      </c>
      <c r="J3" s="1">
        <f>'Monthly Data'!J3</f>
        <v>12511988.18141382</v>
      </c>
      <c r="K3" s="1">
        <f>'Monthly Data'!K3</f>
        <v>37506.851639469562</v>
      </c>
      <c r="L3" s="1">
        <f>'Monthly Data'!L3</f>
        <v>12549495.03305329</v>
      </c>
      <c r="M3" s="1">
        <f>'Monthly Data'!M3</f>
        <v>199041.46917053807</v>
      </c>
      <c r="N3" s="1">
        <f>'Monthly Data'!N3</f>
        <v>32624.224859688042</v>
      </c>
      <c r="O3" s="5">
        <f>'Monthly Data'!O3</f>
        <v>28498.41</v>
      </c>
      <c r="P3" s="5">
        <f>'Monthly Data'!P3</f>
        <v>507.87</v>
      </c>
      <c r="Q3" s="2">
        <f>'Monthly Data'!Q3</f>
        <v>13839</v>
      </c>
      <c r="R3" s="2">
        <f>'Monthly Data'!R3</f>
        <v>1686</v>
      </c>
      <c r="S3" s="2">
        <f>'Monthly Data'!S3</f>
        <v>114</v>
      </c>
      <c r="T3" s="2">
        <f>'Monthly Data'!T3</f>
        <v>3018</v>
      </c>
      <c r="U3" s="2">
        <f>'Monthly Data'!U3</f>
        <v>30</v>
      </c>
      <c r="V3" s="41">
        <f>Weather!C123</f>
        <v>-1.0206896551724136</v>
      </c>
      <c r="W3" s="42">
        <f>Weather!D123</f>
        <v>667.6</v>
      </c>
      <c r="X3" s="42">
        <f>Weather!E123</f>
        <v>0</v>
      </c>
      <c r="Y3" s="42">
        <f>Weather!F123</f>
        <v>609.6</v>
      </c>
      <c r="Z3" s="42">
        <f>Weather!G123</f>
        <v>0</v>
      </c>
      <c r="AA3" s="42">
        <f>Weather!H123</f>
        <v>551.6</v>
      </c>
      <c r="AB3" s="42">
        <f>Weather!I123</f>
        <v>0</v>
      </c>
      <c r="AC3" s="42">
        <f>Weather!J123</f>
        <v>493.6</v>
      </c>
      <c r="AD3" s="42">
        <f>Weather!K123</f>
        <v>0</v>
      </c>
      <c r="AE3" s="42">
        <f>Weather!L123</f>
        <v>435.6</v>
      </c>
      <c r="AF3" s="42">
        <f>Weather!M123</f>
        <v>0</v>
      </c>
      <c r="AG3" s="42">
        <f>Weather!N123</f>
        <v>377.6</v>
      </c>
      <c r="AH3" s="42">
        <f>Weather!O123</f>
        <v>0</v>
      </c>
      <c r="AI3" s="42">
        <f>Weather!P123</f>
        <v>319.60000000000002</v>
      </c>
      <c r="AJ3" s="42">
        <f>Weather!Q123</f>
        <v>0</v>
      </c>
      <c r="AK3" s="42">
        <f>Weather!R123</f>
        <v>261.60000000000002</v>
      </c>
      <c r="AL3" s="42">
        <f>Weather!S123</f>
        <v>0</v>
      </c>
      <c r="AM3" s="39">
        <f>Economic!C3</f>
        <v>634944.30000000005</v>
      </c>
      <c r="AN3" s="39">
        <f>Economic!D3</f>
        <v>6656.6</v>
      </c>
      <c r="AO3" s="39">
        <f>Economic!E3</f>
        <v>6581.8</v>
      </c>
      <c r="AP3" s="39">
        <f>Economic!F3</f>
        <v>98.4</v>
      </c>
      <c r="AQ3" s="39">
        <f>Economic!G3</f>
        <v>97.7</v>
      </c>
      <c r="AR3" s="43">
        <v>29</v>
      </c>
      <c r="AS3" s="43">
        <v>19</v>
      </c>
      <c r="AT3" s="43">
        <f t="shared" ref="AT3:AT54" si="22">1+AT2</f>
        <v>2</v>
      </c>
      <c r="AU3" s="43">
        <v>0</v>
      </c>
      <c r="AV3" s="43">
        <v>1</v>
      </c>
      <c r="AW3" s="43">
        <v>0</v>
      </c>
      <c r="AX3" s="43">
        <v>0</v>
      </c>
      <c r="AY3" s="43">
        <v>0</v>
      </c>
      <c r="AZ3" s="43">
        <v>0</v>
      </c>
      <c r="BA3" s="43">
        <v>0</v>
      </c>
      <c r="BB3" s="43">
        <v>0</v>
      </c>
      <c r="BC3" s="43">
        <v>0</v>
      </c>
      <c r="BD3" s="43">
        <v>0</v>
      </c>
      <c r="BE3" s="43">
        <v>0</v>
      </c>
      <c r="BF3" s="43">
        <v>0</v>
      </c>
      <c r="BG3" s="43">
        <v>0</v>
      </c>
      <c r="BH3" s="43">
        <v>0</v>
      </c>
      <c r="BI3" s="43">
        <f t="shared" si="2"/>
        <v>0</v>
      </c>
      <c r="BJ3" s="44">
        <v>0</v>
      </c>
      <c r="BK3" s="44">
        <v>0</v>
      </c>
      <c r="BL3" s="44">
        <f t="shared" ref="BL3:BL66" si="23">BK3</f>
        <v>0</v>
      </c>
      <c r="BM3" s="44">
        <v>1</v>
      </c>
      <c r="BN3" s="49">
        <f t="shared" si="3"/>
        <v>0</v>
      </c>
      <c r="BO3" s="49">
        <f t="shared" si="4"/>
        <v>0</v>
      </c>
      <c r="BP3" s="49">
        <f t="shared" si="5"/>
        <v>0</v>
      </c>
      <c r="BQ3" s="49">
        <f t="shared" si="6"/>
        <v>0</v>
      </c>
      <c r="BR3" s="49">
        <f t="shared" si="7"/>
        <v>0</v>
      </c>
      <c r="BS3" s="49">
        <f t="shared" si="8"/>
        <v>0</v>
      </c>
      <c r="BT3" s="49">
        <f t="shared" si="9"/>
        <v>0</v>
      </c>
      <c r="BU3" s="49">
        <f t="shared" si="10"/>
        <v>0</v>
      </c>
      <c r="BV3" s="49">
        <f t="shared" si="11"/>
        <v>0</v>
      </c>
      <c r="BW3" s="49">
        <f t="shared" si="12"/>
        <v>0</v>
      </c>
      <c r="BX3" s="49">
        <f t="shared" si="13"/>
        <v>0</v>
      </c>
      <c r="BY3" s="49">
        <f t="shared" si="14"/>
        <v>0</v>
      </c>
      <c r="BZ3" s="49">
        <f t="shared" si="15"/>
        <v>0</v>
      </c>
      <c r="CA3" s="49">
        <f t="shared" si="16"/>
        <v>0</v>
      </c>
      <c r="CB3" s="49">
        <f t="shared" si="17"/>
        <v>0</v>
      </c>
      <c r="CC3" s="49">
        <f t="shared" si="18"/>
        <v>0</v>
      </c>
      <c r="CD3" s="8">
        <f t="shared" si="19"/>
        <v>809.67242144254124</v>
      </c>
      <c r="CE3" s="8">
        <f t="shared" si="20"/>
        <v>2427.2043697071276</v>
      </c>
      <c r="CF3" s="8">
        <f t="shared" si="21"/>
        <v>110083.28976362535</v>
      </c>
    </row>
    <row r="4" spans="1:84">
      <c r="A4" s="7">
        <f>'Monthly Data'!A4</f>
        <v>40969</v>
      </c>
      <c r="B4" s="6">
        <f>'Monthly Data'!B4</f>
        <v>2012</v>
      </c>
      <c r="C4" s="6">
        <f t="shared" si="1"/>
        <v>3</v>
      </c>
      <c r="D4" s="1">
        <f>'Monthly Data'!D4</f>
        <v>10111651.608718148</v>
      </c>
      <c r="E4" s="1">
        <f>'Monthly Data'!E4</f>
        <v>7616.598672289485</v>
      </c>
      <c r="F4" s="1">
        <f>'Monthly Data'!F4</f>
        <v>10119268.207390437</v>
      </c>
      <c r="G4" s="1">
        <f>'Monthly Data'!G4</f>
        <v>3961602.6327651269</v>
      </c>
      <c r="H4" s="1">
        <f>'Monthly Data'!H4</f>
        <v>26559.009222780162</v>
      </c>
      <c r="I4" s="1">
        <f>'Monthly Data'!I4</f>
        <v>3988161.6419879072</v>
      </c>
      <c r="J4" s="1">
        <f>'Monthly Data'!J4</f>
        <v>12515628.791895019</v>
      </c>
      <c r="K4" s="1">
        <f>'Monthly Data'!K4</f>
        <v>37506.851639469562</v>
      </c>
      <c r="L4" s="1">
        <f>'Monthly Data'!L4</f>
        <v>12553135.643534489</v>
      </c>
      <c r="M4" s="1">
        <f>'Monthly Data'!M4</f>
        <v>189823.62947106914</v>
      </c>
      <c r="N4" s="1">
        <f>'Monthly Data'!N4</f>
        <v>34083.131082688917</v>
      </c>
      <c r="O4" s="5">
        <f>'Monthly Data'!O4</f>
        <v>27880.02</v>
      </c>
      <c r="P4" s="5">
        <f>'Monthly Data'!P4</f>
        <v>507.87</v>
      </c>
      <c r="Q4" s="2">
        <f>'Monthly Data'!Q4</f>
        <v>13913</v>
      </c>
      <c r="R4" s="2">
        <f>'Monthly Data'!R4</f>
        <v>1687</v>
      </c>
      <c r="S4" s="2">
        <f>'Monthly Data'!S4</f>
        <v>116</v>
      </c>
      <c r="T4" s="2">
        <f>'Monthly Data'!T4</f>
        <v>3018</v>
      </c>
      <c r="U4" s="2">
        <f>'Monthly Data'!U4</f>
        <v>30</v>
      </c>
      <c r="V4" s="41">
        <f>Weather!C124</f>
        <v>6.4</v>
      </c>
      <c r="W4" s="42">
        <f>Weather!D124</f>
        <v>483.6</v>
      </c>
      <c r="X4" s="42">
        <f>Weather!E124</f>
        <v>0</v>
      </c>
      <c r="Y4" s="42">
        <f>Weather!F124</f>
        <v>421.6</v>
      </c>
      <c r="Z4" s="42">
        <f>Weather!G124</f>
        <v>0</v>
      </c>
      <c r="AA4" s="42">
        <f>Weather!H124</f>
        <v>362.4</v>
      </c>
      <c r="AB4" s="42">
        <f>Weather!I124</f>
        <v>2.8</v>
      </c>
      <c r="AC4" s="42">
        <f>Weather!J124</f>
        <v>304.39999999999998</v>
      </c>
      <c r="AD4" s="42">
        <f>Weather!K124</f>
        <v>6.8</v>
      </c>
      <c r="AE4" s="42">
        <f>Weather!L124</f>
        <v>247.9</v>
      </c>
      <c r="AF4" s="42">
        <f>Weather!M124</f>
        <v>12.3</v>
      </c>
      <c r="AG4" s="42">
        <f>Weather!N124</f>
        <v>198.9</v>
      </c>
      <c r="AH4" s="42">
        <f>Weather!O124</f>
        <v>25.3</v>
      </c>
      <c r="AI4" s="42">
        <f>Weather!P124</f>
        <v>158.69999999999999</v>
      </c>
      <c r="AJ4" s="42">
        <f>Weather!Q124</f>
        <v>47.1</v>
      </c>
      <c r="AK4" s="42">
        <f>Weather!R124</f>
        <v>123.7</v>
      </c>
      <c r="AL4" s="42">
        <f>Weather!S124</f>
        <v>74.099999999999994</v>
      </c>
      <c r="AM4" s="39">
        <f>Economic!C4</f>
        <v>634944.30000000005</v>
      </c>
      <c r="AN4" s="39">
        <f>Economic!D4</f>
        <v>6667.9</v>
      </c>
      <c r="AO4" s="39">
        <f>Economic!E4</f>
        <v>6559.2</v>
      </c>
      <c r="AP4" s="39">
        <f>Economic!F4</f>
        <v>98.6</v>
      </c>
      <c r="AQ4" s="39">
        <f>Economic!G4</f>
        <v>97.5</v>
      </c>
      <c r="AR4" s="43">
        <v>31</v>
      </c>
      <c r="AS4" s="43">
        <v>23</v>
      </c>
      <c r="AT4" s="43">
        <f t="shared" si="22"/>
        <v>3</v>
      </c>
      <c r="AU4" s="43">
        <v>0</v>
      </c>
      <c r="AV4" s="43">
        <v>0</v>
      </c>
      <c r="AW4" s="43">
        <v>1</v>
      </c>
      <c r="AX4" s="43">
        <v>0</v>
      </c>
      <c r="AY4" s="43">
        <v>0</v>
      </c>
      <c r="AZ4" s="43">
        <v>0</v>
      </c>
      <c r="BA4" s="43">
        <v>0</v>
      </c>
      <c r="BB4" s="43">
        <v>0</v>
      </c>
      <c r="BC4" s="43">
        <v>0</v>
      </c>
      <c r="BD4" s="43">
        <v>0</v>
      </c>
      <c r="BE4" s="43">
        <v>0</v>
      </c>
      <c r="BF4" s="43">
        <v>0</v>
      </c>
      <c r="BG4" s="43">
        <v>1</v>
      </c>
      <c r="BH4" s="43">
        <v>0</v>
      </c>
      <c r="BI4" s="43">
        <f t="shared" si="2"/>
        <v>1</v>
      </c>
      <c r="BJ4" s="44">
        <v>0</v>
      </c>
      <c r="BK4" s="44">
        <v>0</v>
      </c>
      <c r="BL4" s="44">
        <f t="shared" si="23"/>
        <v>0</v>
      </c>
      <c r="BM4" s="44">
        <v>1</v>
      </c>
      <c r="BN4" s="49">
        <f t="shared" si="3"/>
        <v>0</v>
      </c>
      <c r="BO4" s="49">
        <f t="shared" si="4"/>
        <v>0</v>
      </c>
      <c r="BP4" s="49">
        <f t="shared" si="5"/>
        <v>0</v>
      </c>
      <c r="BQ4" s="49">
        <f t="shared" si="6"/>
        <v>0</v>
      </c>
      <c r="BR4" s="49">
        <f t="shared" si="7"/>
        <v>0</v>
      </c>
      <c r="BS4" s="49">
        <f t="shared" si="8"/>
        <v>0</v>
      </c>
      <c r="BT4" s="49">
        <f t="shared" si="9"/>
        <v>0</v>
      </c>
      <c r="BU4" s="49">
        <f t="shared" si="10"/>
        <v>0</v>
      </c>
      <c r="BV4" s="49">
        <f t="shared" si="11"/>
        <v>0</v>
      </c>
      <c r="BW4" s="49">
        <f t="shared" si="12"/>
        <v>0</v>
      </c>
      <c r="BX4" s="49">
        <f t="shared" si="13"/>
        <v>0</v>
      </c>
      <c r="BY4" s="49">
        <f t="shared" si="14"/>
        <v>0</v>
      </c>
      <c r="BZ4" s="49">
        <f t="shared" si="15"/>
        <v>0</v>
      </c>
      <c r="CA4" s="49">
        <f t="shared" si="16"/>
        <v>0</v>
      </c>
      <c r="CB4" s="49">
        <f t="shared" si="17"/>
        <v>0</v>
      </c>
      <c r="CC4" s="49">
        <f t="shared" si="18"/>
        <v>0</v>
      </c>
      <c r="CD4" s="8">
        <f t="shared" si="19"/>
        <v>727.32467529579799</v>
      </c>
      <c r="CE4" s="8">
        <f t="shared" si="20"/>
        <v>2364.0555079952028</v>
      </c>
      <c r="CF4" s="8">
        <f t="shared" si="21"/>
        <v>108216.68658219387</v>
      </c>
    </row>
    <row r="5" spans="1:84">
      <c r="A5" s="7">
        <f>'Monthly Data'!A5</f>
        <v>41000</v>
      </c>
      <c r="B5" s="6">
        <f>'Monthly Data'!B5</f>
        <v>2012</v>
      </c>
      <c r="C5" s="6">
        <f t="shared" si="1"/>
        <v>4</v>
      </c>
      <c r="D5" s="1">
        <f>'Monthly Data'!D5</f>
        <v>8478796.54526967</v>
      </c>
      <c r="E5" s="1">
        <f>'Monthly Data'!E5</f>
        <v>7616.598672289485</v>
      </c>
      <c r="F5" s="1">
        <f>'Monthly Data'!F5</f>
        <v>8486413.1439419594</v>
      </c>
      <c r="G5" s="1">
        <f>'Monthly Data'!G5</f>
        <v>3489558.9725733865</v>
      </c>
      <c r="H5" s="1">
        <f>'Monthly Data'!H5</f>
        <v>26559.009222780162</v>
      </c>
      <c r="I5" s="1">
        <f>'Monthly Data'!I5</f>
        <v>3516117.9817961669</v>
      </c>
      <c r="J5" s="1">
        <f>'Monthly Data'!J5</f>
        <v>11581560.752751157</v>
      </c>
      <c r="K5" s="1">
        <f>'Monthly Data'!K5</f>
        <v>37506.851639469562</v>
      </c>
      <c r="L5" s="1">
        <f>'Monthly Data'!L5</f>
        <v>11619067.604390627</v>
      </c>
      <c r="M5" s="1">
        <f>'Monthly Data'!M5</f>
        <v>160050.00734917622</v>
      </c>
      <c r="N5" s="1">
        <f>'Monthly Data'!N5</f>
        <v>34777.126850853536</v>
      </c>
      <c r="O5" s="5">
        <f>'Monthly Data'!O5</f>
        <v>28650.760000000002</v>
      </c>
      <c r="P5" s="5">
        <f>'Monthly Data'!P5</f>
        <v>507.87</v>
      </c>
      <c r="Q5" s="2">
        <f>'Monthly Data'!Q5</f>
        <v>13930</v>
      </c>
      <c r="R5" s="2">
        <f>'Monthly Data'!R5</f>
        <v>1677</v>
      </c>
      <c r="S5" s="2">
        <f>'Monthly Data'!S5</f>
        <v>115</v>
      </c>
      <c r="T5" s="2">
        <f>'Monthly Data'!T5</f>
        <v>3018</v>
      </c>
      <c r="U5" s="2">
        <f>'Monthly Data'!U5</f>
        <v>30</v>
      </c>
      <c r="V5" s="41">
        <f>Weather!C125</f>
        <v>5.4033333333333333</v>
      </c>
      <c r="W5" s="42">
        <f>Weather!D125</f>
        <v>497.9</v>
      </c>
      <c r="X5" s="42">
        <f>Weather!E125</f>
        <v>0</v>
      </c>
      <c r="Y5" s="42">
        <f>Weather!F125</f>
        <v>437.9</v>
      </c>
      <c r="Z5" s="42">
        <f>Weather!G125</f>
        <v>0</v>
      </c>
      <c r="AA5" s="42">
        <f>Weather!H125</f>
        <v>377.9</v>
      </c>
      <c r="AB5" s="42">
        <f>Weather!I125</f>
        <v>0</v>
      </c>
      <c r="AC5" s="42">
        <f>Weather!J125</f>
        <v>318.7</v>
      </c>
      <c r="AD5" s="42">
        <f>Weather!K125</f>
        <v>0.8</v>
      </c>
      <c r="AE5" s="42">
        <f>Weather!L125</f>
        <v>262</v>
      </c>
      <c r="AF5" s="42">
        <f>Weather!M125</f>
        <v>4.0999999999999996</v>
      </c>
      <c r="AG5" s="42">
        <f>Weather!N125</f>
        <v>206.9</v>
      </c>
      <c r="AH5" s="42">
        <f>Weather!O125</f>
        <v>9</v>
      </c>
      <c r="AI5" s="42">
        <f>Weather!P125</f>
        <v>153.5</v>
      </c>
      <c r="AJ5" s="42">
        <f>Weather!Q125</f>
        <v>15.6</v>
      </c>
      <c r="AK5" s="42">
        <f>Weather!R125</f>
        <v>102.4</v>
      </c>
      <c r="AL5" s="42">
        <f>Weather!S125</f>
        <v>24.5</v>
      </c>
      <c r="AM5" s="39">
        <f>Economic!C5</f>
        <v>634944.30000000005</v>
      </c>
      <c r="AN5" s="39">
        <f>Economic!D5</f>
        <v>6681</v>
      </c>
      <c r="AO5" s="39">
        <f>Economic!E5</f>
        <v>6594.3</v>
      </c>
      <c r="AP5" s="39">
        <f>Economic!F5</f>
        <v>99.7</v>
      </c>
      <c r="AQ5" s="39">
        <f>Economic!G5</f>
        <v>97.3</v>
      </c>
      <c r="AR5" s="43">
        <v>30</v>
      </c>
      <c r="AS5" s="43">
        <v>20</v>
      </c>
      <c r="AT5" s="43">
        <f t="shared" si="22"/>
        <v>4</v>
      </c>
      <c r="AU5" s="43">
        <v>0</v>
      </c>
      <c r="AV5" s="43">
        <v>0</v>
      </c>
      <c r="AW5" s="43">
        <v>0</v>
      </c>
      <c r="AX5" s="43">
        <v>1</v>
      </c>
      <c r="AY5" s="43">
        <v>0</v>
      </c>
      <c r="AZ5" s="43">
        <v>0</v>
      </c>
      <c r="BA5" s="43">
        <v>0</v>
      </c>
      <c r="BB5" s="43">
        <v>0</v>
      </c>
      <c r="BC5" s="43">
        <v>0</v>
      </c>
      <c r="BD5" s="43">
        <v>0</v>
      </c>
      <c r="BE5" s="43">
        <v>0</v>
      </c>
      <c r="BF5" s="43">
        <v>0</v>
      </c>
      <c r="BG5" s="43">
        <v>1</v>
      </c>
      <c r="BH5" s="43">
        <v>0</v>
      </c>
      <c r="BI5" s="43">
        <f t="shared" si="2"/>
        <v>1</v>
      </c>
      <c r="BJ5" s="44">
        <v>0</v>
      </c>
      <c r="BK5" s="44">
        <v>0</v>
      </c>
      <c r="BL5" s="44">
        <f t="shared" si="23"/>
        <v>0</v>
      </c>
      <c r="BM5" s="44">
        <v>1</v>
      </c>
      <c r="BN5" s="49">
        <f t="shared" si="3"/>
        <v>0</v>
      </c>
      <c r="BO5" s="49">
        <f t="shared" si="4"/>
        <v>0</v>
      </c>
      <c r="BP5" s="49">
        <f t="shared" si="5"/>
        <v>0</v>
      </c>
      <c r="BQ5" s="49">
        <f t="shared" si="6"/>
        <v>0</v>
      </c>
      <c r="BR5" s="49">
        <f t="shared" si="7"/>
        <v>0</v>
      </c>
      <c r="BS5" s="49">
        <f t="shared" si="8"/>
        <v>0</v>
      </c>
      <c r="BT5" s="49">
        <f t="shared" si="9"/>
        <v>0</v>
      </c>
      <c r="BU5" s="49">
        <f t="shared" si="10"/>
        <v>0</v>
      </c>
      <c r="BV5" s="49">
        <f t="shared" si="11"/>
        <v>0</v>
      </c>
      <c r="BW5" s="49">
        <f t="shared" si="12"/>
        <v>0</v>
      </c>
      <c r="BX5" s="49">
        <f t="shared" si="13"/>
        <v>0</v>
      </c>
      <c r="BY5" s="49">
        <f t="shared" si="14"/>
        <v>0</v>
      </c>
      <c r="BZ5" s="49">
        <f t="shared" si="15"/>
        <v>0</v>
      </c>
      <c r="CA5" s="49">
        <f t="shared" si="16"/>
        <v>0</v>
      </c>
      <c r="CB5" s="49">
        <f t="shared" si="17"/>
        <v>0</v>
      </c>
      <c r="CC5" s="49">
        <f t="shared" si="18"/>
        <v>0</v>
      </c>
      <c r="CD5" s="8">
        <f t="shared" si="19"/>
        <v>609.21845972304084</v>
      </c>
      <c r="CE5" s="8">
        <f t="shared" si="20"/>
        <v>2096.6714262350429</v>
      </c>
      <c r="CF5" s="8">
        <f t="shared" si="21"/>
        <v>101035.37047296198</v>
      </c>
    </row>
    <row r="6" spans="1:84">
      <c r="A6" s="7">
        <f>'Monthly Data'!A6</f>
        <v>41030</v>
      </c>
      <c r="B6" s="6">
        <f>'Monthly Data'!B6</f>
        <v>2012</v>
      </c>
      <c r="C6" s="6">
        <f t="shared" si="1"/>
        <v>5</v>
      </c>
      <c r="D6" s="1">
        <f>'Monthly Data'!D6</f>
        <v>7926945.9205015553</v>
      </c>
      <c r="E6" s="1">
        <f>'Monthly Data'!E6</f>
        <v>7616.598672289485</v>
      </c>
      <c r="F6" s="1">
        <f>'Monthly Data'!F6</f>
        <v>7934562.5191738447</v>
      </c>
      <c r="G6" s="1">
        <f>'Monthly Data'!G6</f>
        <v>3594919.6695303437</v>
      </c>
      <c r="H6" s="1">
        <f>'Monthly Data'!H6</f>
        <v>26559.009222780162</v>
      </c>
      <c r="I6" s="1">
        <f>'Monthly Data'!I6</f>
        <v>3621478.6787531241</v>
      </c>
      <c r="J6" s="1">
        <f>'Monthly Data'!J6</f>
        <v>12251017.851641623</v>
      </c>
      <c r="K6" s="1">
        <f>'Monthly Data'!K6</f>
        <v>37506.851639469562</v>
      </c>
      <c r="L6" s="1">
        <f>'Monthly Data'!L6</f>
        <v>12288524.703281093</v>
      </c>
      <c r="M6" s="1">
        <f>'Monthly Data'!M6</f>
        <v>144384.19131953857</v>
      </c>
      <c r="N6" s="1">
        <f>'Monthly Data'!N6</f>
        <v>33019.137001354022</v>
      </c>
      <c r="O6" s="5">
        <f>'Monthly Data'!O6</f>
        <v>27422.899999999998</v>
      </c>
      <c r="P6" s="5">
        <f>'Monthly Data'!P6</f>
        <v>507.87</v>
      </c>
      <c r="Q6" s="2">
        <f>'Monthly Data'!Q6</f>
        <v>13951</v>
      </c>
      <c r="R6" s="2">
        <f>'Monthly Data'!R6</f>
        <v>1682</v>
      </c>
      <c r="S6" s="2">
        <f>'Monthly Data'!S6</f>
        <v>115</v>
      </c>
      <c r="T6" s="2">
        <f>'Monthly Data'!T6</f>
        <v>3018</v>
      </c>
      <c r="U6" s="2">
        <f>'Monthly Data'!U6</f>
        <v>30</v>
      </c>
      <c r="V6" s="41">
        <f>Weather!C126</f>
        <v>14.480645161290326</v>
      </c>
      <c r="W6" s="42">
        <f>Weather!D126</f>
        <v>235.9</v>
      </c>
      <c r="X6" s="42">
        <f>Weather!E126</f>
        <v>2.8</v>
      </c>
      <c r="Y6" s="42">
        <f>Weather!F126</f>
        <v>183.3</v>
      </c>
      <c r="Z6" s="42">
        <f>Weather!G126</f>
        <v>12.2</v>
      </c>
      <c r="AA6" s="42">
        <f>Weather!H126</f>
        <v>133.5</v>
      </c>
      <c r="AB6" s="42">
        <f>Weather!I126</f>
        <v>24.4</v>
      </c>
      <c r="AC6" s="42">
        <f>Weather!J126</f>
        <v>89.2</v>
      </c>
      <c r="AD6" s="42">
        <f>Weather!K126</f>
        <v>42.1</v>
      </c>
      <c r="AE6" s="42">
        <f>Weather!L126</f>
        <v>52.1</v>
      </c>
      <c r="AF6" s="42">
        <f>Weather!M126</f>
        <v>67</v>
      </c>
      <c r="AG6" s="42">
        <f>Weather!N126</f>
        <v>22.5</v>
      </c>
      <c r="AH6" s="42">
        <f>Weather!O126</f>
        <v>99.4</v>
      </c>
      <c r="AI6" s="42">
        <f>Weather!P126</f>
        <v>7.3</v>
      </c>
      <c r="AJ6" s="42">
        <f>Weather!Q126</f>
        <v>146.19999999999999</v>
      </c>
      <c r="AK6" s="42">
        <f>Weather!R126</f>
        <v>1.3</v>
      </c>
      <c r="AL6" s="42">
        <f>Weather!S126</f>
        <v>202.2</v>
      </c>
      <c r="AM6" s="39">
        <f>Economic!C6</f>
        <v>634944.30000000005</v>
      </c>
      <c r="AN6" s="39">
        <f>Economic!D6</f>
        <v>6690.2</v>
      </c>
      <c r="AO6" s="39">
        <f>Economic!E6</f>
        <v>6657.6</v>
      </c>
      <c r="AP6" s="39">
        <f>Economic!F6</f>
        <v>100.6</v>
      </c>
      <c r="AQ6" s="39">
        <f>Economic!G6</f>
        <v>99</v>
      </c>
      <c r="AR6" s="43">
        <v>31</v>
      </c>
      <c r="AS6" s="43">
        <v>20</v>
      </c>
      <c r="AT6" s="43">
        <f t="shared" si="22"/>
        <v>5</v>
      </c>
      <c r="AU6" s="43">
        <v>0</v>
      </c>
      <c r="AV6" s="43">
        <v>0</v>
      </c>
      <c r="AW6" s="43">
        <v>0</v>
      </c>
      <c r="AX6" s="43">
        <v>0</v>
      </c>
      <c r="AY6" s="43">
        <v>1</v>
      </c>
      <c r="AZ6" s="43">
        <v>0</v>
      </c>
      <c r="BA6" s="43">
        <v>0</v>
      </c>
      <c r="BB6" s="43">
        <v>0</v>
      </c>
      <c r="BC6" s="43">
        <v>0</v>
      </c>
      <c r="BD6" s="43">
        <v>0</v>
      </c>
      <c r="BE6" s="43">
        <v>0</v>
      </c>
      <c r="BF6" s="43">
        <v>0</v>
      </c>
      <c r="BG6" s="43">
        <v>1</v>
      </c>
      <c r="BH6" s="43">
        <v>0</v>
      </c>
      <c r="BI6" s="43">
        <f t="shared" si="2"/>
        <v>1</v>
      </c>
      <c r="BJ6" s="44">
        <v>0</v>
      </c>
      <c r="BK6" s="44">
        <v>0</v>
      </c>
      <c r="BL6" s="44">
        <f t="shared" si="23"/>
        <v>0</v>
      </c>
      <c r="BM6" s="44">
        <v>1</v>
      </c>
      <c r="BN6" s="49">
        <f t="shared" si="3"/>
        <v>0</v>
      </c>
      <c r="BO6" s="49">
        <f t="shared" si="4"/>
        <v>0</v>
      </c>
      <c r="BP6" s="49">
        <f t="shared" si="5"/>
        <v>0</v>
      </c>
      <c r="BQ6" s="49">
        <f t="shared" si="6"/>
        <v>0</v>
      </c>
      <c r="BR6" s="49">
        <f t="shared" si="7"/>
        <v>0</v>
      </c>
      <c r="BS6" s="49">
        <f t="shared" si="8"/>
        <v>0</v>
      </c>
      <c r="BT6" s="49">
        <f t="shared" si="9"/>
        <v>0</v>
      </c>
      <c r="BU6" s="49">
        <f t="shared" si="10"/>
        <v>0</v>
      </c>
      <c r="BV6" s="49">
        <f t="shared" si="11"/>
        <v>0</v>
      </c>
      <c r="BW6" s="49">
        <f t="shared" si="12"/>
        <v>0</v>
      </c>
      <c r="BX6" s="49">
        <f t="shared" si="13"/>
        <v>0</v>
      </c>
      <c r="BY6" s="49">
        <f t="shared" si="14"/>
        <v>0</v>
      </c>
      <c r="BZ6" s="49">
        <f t="shared" si="15"/>
        <v>0</v>
      </c>
      <c r="CA6" s="49">
        <f t="shared" si="16"/>
        <v>0</v>
      </c>
      <c r="CB6" s="49">
        <f t="shared" si="17"/>
        <v>0</v>
      </c>
      <c r="CC6" s="49">
        <f t="shared" si="18"/>
        <v>0</v>
      </c>
      <c r="CD6" s="8">
        <f t="shared" si="19"/>
        <v>568.74507341221738</v>
      </c>
      <c r="CE6" s="8">
        <f t="shared" si="20"/>
        <v>2153.0788815416909</v>
      </c>
      <c r="CF6" s="8">
        <f t="shared" si="21"/>
        <v>106856.73655027038</v>
      </c>
    </row>
    <row r="7" spans="1:84">
      <c r="A7" s="7">
        <f>'Monthly Data'!A7</f>
        <v>41061</v>
      </c>
      <c r="B7" s="6">
        <f>'Monthly Data'!B7</f>
        <v>2012</v>
      </c>
      <c r="C7" s="6">
        <f t="shared" si="1"/>
        <v>6</v>
      </c>
      <c r="D7" s="1">
        <f>'Monthly Data'!D7</f>
        <v>8454655.5354389474</v>
      </c>
      <c r="E7" s="1">
        <f>'Monthly Data'!E7</f>
        <v>7616.598672289485</v>
      </c>
      <c r="F7" s="1">
        <f>'Monthly Data'!F7</f>
        <v>8462272.1341112368</v>
      </c>
      <c r="G7" s="1">
        <f>'Monthly Data'!G7</f>
        <v>3781481.9837417374</v>
      </c>
      <c r="H7" s="1">
        <f>'Monthly Data'!H7</f>
        <v>26559.009222780162</v>
      </c>
      <c r="I7" s="1">
        <f>'Monthly Data'!I7</f>
        <v>3808040.9929645178</v>
      </c>
      <c r="J7" s="1">
        <f>'Monthly Data'!J7</f>
        <v>12310028.390929945</v>
      </c>
      <c r="K7" s="1">
        <f>'Monthly Data'!K7</f>
        <v>37506.851639469562</v>
      </c>
      <c r="L7" s="1">
        <f>'Monthly Data'!L7</f>
        <v>12347535.242569415</v>
      </c>
      <c r="M7" s="1">
        <f>'Monthly Data'!M7</f>
        <v>129019.81210405308</v>
      </c>
      <c r="N7" s="1">
        <f>'Monthly Data'!N7</f>
        <v>34805.063517449991</v>
      </c>
      <c r="O7" s="5">
        <f>'Monthly Data'!O7</f>
        <v>28656.22</v>
      </c>
      <c r="P7" s="5">
        <f>'Monthly Data'!P7</f>
        <v>507.87</v>
      </c>
      <c r="Q7" s="2">
        <f>'Monthly Data'!Q7</f>
        <v>13951</v>
      </c>
      <c r="R7" s="2">
        <f>'Monthly Data'!R7</f>
        <v>1682</v>
      </c>
      <c r="S7" s="2">
        <f>'Monthly Data'!S7</f>
        <v>114</v>
      </c>
      <c r="T7" s="2">
        <f>'Monthly Data'!T7</f>
        <v>3018</v>
      </c>
      <c r="U7" s="2">
        <f>'Monthly Data'!U7</f>
        <v>30</v>
      </c>
      <c r="V7" s="41">
        <f>Weather!C127</f>
        <v>19.233333333333331</v>
      </c>
      <c r="W7" s="42">
        <f>Weather!D127</f>
        <v>108.7</v>
      </c>
      <c r="X7" s="42">
        <f>Weather!E127</f>
        <v>25.7</v>
      </c>
      <c r="Y7" s="42">
        <f>Weather!F127</f>
        <v>71.2</v>
      </c>
      <c r="Z7" s="42">
        <f>Weather!G127</f>
        <v>48.2</v>
      </c>
      <c r="AA7" s="42">
        <f>Weather!H127</f>
        <v>40.799999999999997</v>
      </c>
      <c r="AB7" s="42">
        <f>Weather!I127</f>
        <v>77.8</v>
      </c>
      <c r="AC7" s="42">
        <f>Weather!J127</f>
        <v>21.6</v>
      </c>
      <c r="AD7" s="42">
        <f>Weather!K127</f>
        <v>118.6</v>
      </c>
      <c r="AE7" s="42">
        <f>Weather!L127</f>
        <v>7.5</v>
      </c>
      <c r="AF7" s="42">
        <f>Weather!M127</f>
        <v>164.5</v>
      </c>
      <c r="AG7" s="42">
        <f>Weather!N127</f>
        <v>0.5</v>
      </c>
      <c r="AH7" s="42">
        <f>Weather!O127</f>
        <v>217.5</v>
      </c>
      <c r="AI7" s="42">
        <f>Weather!P127</f>
        <v>0</v>
      </c>
      <c r="AJ7" s="42">
        <f>Weather!Q127</f>
        <v>277</v>
      </c>
      <c r="AK7" s="42">
        <f>Weather!R127</f>
        <v>0</v>
      </c>
      <c r="AL7" s="42">
        <f>Weather!S127</f>
        <v>337</v>
      </c>
      <c r="AM7" s="39">
        <f>Economic!C7</f>
        <v>634944.30000000005</v>
      </c>
      <c r="AN7" s="39">
        <f>Economic!D7</f>
        <v>6685.4</v>
      </c>
      <c r="AO7" s="39">
        <f>Economic!E7</f>
        <v>6727.5</v>
      </c>
      <c r="AP7" s="39">
        <f>Economic!F7</f>
        <v>102.2</v>
      </c>
      <c r="AQ7" s="39">
        <f>Economic!G7</f>
        <v>102.3</v>
      </c>
      <c r="AR7" s="43">
        <v>30</v>
      </c>
      <c r="AS7" s="43">
        <v>22</v>
      </c>
      <c r="AT7" s="43">
        <f t="shared" si="22"/>
        <v>6</v>
      </c>
      <c r="AU7" s="43">
        <v>0</v>
      </c>
      <c r="AV7" s="43">
        <v>0</v>
      </c>
      <c r="AW7" s="43">
        <v>0</v>
      </c>
      <c r="AX7" s="43">
        <v>0</v>
      </c>
      <c r="AY7" s="43">
        <v>0</v>
      </c>
      <c r="AZ7" s="43">
        <v>1</v>
      </c>
      <c r="BA7" s="43">
        <v>0</v>
      </c>
      <c r="BB7" s="43">
        <v>0</v>
      </c>
      <c r="BC7" s="43">
        <v>0</v>
      </c>
      <c r="BD7" s="43">
        <v>0</v>
      </c>
      <c r="BE7" s="43">
        <v>0</v>
      </c>
      <c r="BF7" s="43">
        <v>0</v>
      </c>
      <c r="BG7" s="43">
        <v>0</v>
      </c>
      <c r="BH7" s="43">
        <v>0</v>
      </c>
      <c r="BI7" s="43">
        <f t="shared" si="2"/>
        <v>0</v>
      </c>
      <c r="BJ7" s="44">
        <v>0</v>
      </c>
      <c r="BK7" s="44">
        <v>0</v>
      </c>
      <c r="BL7" s="44">
        <f t="shared" si="23"/>
        <v>0</v>
      </c>
      <c r="BM7" s="44">
        <v>1</v>
      </c>
      <c r="BN7" s="49">
        <f t="shared" si="3"/>
        <v>0</v>
      </c>
      <c r="BO7" s="49">
        <f t="shared" si="4"/>
        <v>0</v>
      </c>
      <c r="BP7" s="49">
        <f t="shared" si="5"/>
        <v>0</v>
      </c>
      <c r="BQ7" s="49">
        <f t="shared" si="6"/>
        <v>0</v>
      </c>
      <c r="BR7" s="49">
        <f t="shared" si="7"/>
        <v>0</v>
      </c>
      <c r="BS7" s="49">
        <f t="shared" si="8"/>
        <v>0</v>
      </c>
      <c r="BT7" s="49">
        <f t="shared" si="9"/>
        <v>0</v>
      </c>
      <c r="BU7" s="49">
        <f t="shared" si="10"/>
        <v>0</v>
      </c>
      <c r="BV7" s="49">
        <f t="shared" si="11"/>
        <v>0</v>
      </c>
      <c r="BW7" s="49">
        <f t="shared" si="12"/>
        <v>0</v>
      </c>
      <c r="BX7" s="49">
        <f t="shared" si="13"/>
        <v>0</v>
      </c>
      <c r="BY7" s="49">
        <f t="shared" si="14"/>
        <v>0</v>
      </c>
      <c r="BZ7" s="49">
        <f t="shared" si="15"/>
        <v>0</v>
      </c>
      <c r="CA7" s="49">
        <f t="shared" si="16"/>
        <v>0</v>
      </c>
      <c r="CB7" s="49">
        <f t="shared" si="17"/>
        <v>0</v>
      </c>
      <c r="CC7" s="49">
        <f t="shared" si="18"/>
        <v>0</v>
      </c>
      <c r="CD7" s="8">
        <f t="shared" si="19"/>
        <v>606.57100810775114</v>
      </c>
      <c r="CE7" s="8">
        <f t="shared" si="20"/>
        <v>2263.9958341049451</v>
      </c>
      <c r="CF7" s="8">
        <f t="shared" si="21"/>
        <v>108311.71265411767</v>
      </c>
    </row>
    <row r="8" spans="1:84">
      <c r="A8" s="7">
        <f>'Monthly Data'!A8</f>
        <v>41091</v>
      </c>
      <c r="B8" s="6">
        <f>'Monthly Data'!B8</f>
        <v>2012</v>
      </c>
      <c r="C8" s="6">
        <f t="shared" si="1"/>
        <v>7</v>
      </c>
      <c r="D8" s="1">
        <f>'Monthly Data'!D8</f>
        <v>9826603.0632330216</v>
      </c>
      <c r="E8" s="1">
        <f>'Monthly Data'!E8</f>
        <v>7616.598672289485</v>
      </c>
      <c r="F8" s="1">
        <f>'Monthly Data'!F8</f>
        <v>9834219.661905311</v>
      </c>
      <c r="G8" s="1">
        <f>'Monthly Data'!G8</f>
        <v>4207305.3270734232</v>
      </c>
      <c r="H8" s="1">
        <f>'Monthly Data'!H8</f>
        <v>26559.009222780162</v>
      </c>
      <c r="I8" s="1">
        <f>'Monthly Data'!I8</f>
        <v>4233864.3362962035</v>
      </c>
      <c r="J8" s="1">
        <f>'Monthly Data'!J8</f>
        <v>11300716.156588657</v>
      </c>
      <c r="K8" s="1">
        <f>'Monthly Data'!K8</f>
        <v>37506.851639469562</v>
      </c>
      <c r="L8" s="1">
        <f>'Monthly Data'!L8</f>
        <v>11338223.008228127</v>
      </c>
      <c r="M8" s="1">
        <f>'Monthly Data'!M8</f>
        <v>138431.42611166334</v>
      </c>
      <c r="N8" s="1">
        <f>'Monthly Data'!N8</f>
        <v>33577.12247694777</v>
      </c>
      <c r="O8" s="5">
        <f>'Monthly Data'!O8</f>
        <v>28813.030000000002</v>
      </c>
      <c r="P8" s="5">
        <f>'Monthly Data'!P8</f>
        <v>507.87</v>
      </c>
      <c r="Q8" s="2">
        <f>'Monthly Data'!Q8</f>
        <v>14026</v>
      </c>
      <c r="R8" s="2">
        <f>'Monthly Data'!R8</f>
        <v>1691</v>
      </c>
      <c r="S8" s="2">
        <f>'Monthly Data'!S8</f>
        <v>113</v>
      </c>
      <c r="T8" s="2">
        <f>'Monthly Data'!T8</f>
        <v>3018</v>
      </c>
      <c r="U8" s="2">
        <f>'Monthly Data'!U8</f>
        <v>30</v>
      </c>
      <c r="V8" s="41">
        <f>Weather!C128</f>
        <v>22.048387096774196</v>
      </c>
      <c r="W8" s="42">
        <f>Weather!D128</f>
        <v>34.799999999999997</v>
      </c>
      <c r="X8" s="42">
        <f>Weather!E128</f>
        <v>36.299999999999997</v>
      </c>
      <c r="Y8" s="42">
        <f>Weather!F128</f>
        <v>8.5</v>
      </c>
      <c r="Z8" s="42">
        <f>Weather!G128</f>
        <v>72</v>
      </c>
      <c r="AA8" s="42">
        <f>Weather!H128</f>
        <v>0.2</v>
      </c>
      <c r="AB8" s="42">
        <f>Weather!I128</f>
        <v>125.7</v>
      </c>
      <c r="AC8" s="42">
        <f>Weather!J128</f>
        <v>0</v>
      </c>
      <c r="AD8" s="42">
        <f>Weather!K128</f>
        <v>187.5</v>
      </c>
      <c r="AE8" s="42">
        <f>Weather!L128</f>
        <v>0</v>
      </c>
      <c r="AF8" s="42">
        <f>Weather!M128</f>
        <v>249.5</v>
      </c>
      <c r="AG8" s="42">
        <f>Weather!N128</f>
        <v>0</v>
      </c>
      <c r="AH8" s="42">
        <f>Weather!O128</f>
        <v>311.5</v>
      </c>
      <c r="AI8" s="42">
        <f>Weather!P128</f>
        <v>0</v>
      </c>
      <c r="AJ8" s="42">
        <f>Weather!Q128</f>
        <v>373.5</v>
      </c>
      <c r="AK8" s="42">
        <f>Weather!R128</f>
        <v>0</v>
      </c>
      <c r="AL8" s="42">
        <f>Weather!S128</f>
        <v>435.5</v>
      </c>
      <c r="AM8" s="39">
        <f>Economic!C8</f>
        <v>634944.30000000005</v>
      </c>
      <c r="AN8" s="39">
        <f>Economic!D8</f>
        <v>6687.7</v>
      </c>
      <c r="AO8" s="39">
        <f>Economic!E8</f>
        <v>6772.9</v>
      </c>
      <c r="AP8" s="39">
        <f>Economic!F8</f>
        <v>101.8</v>
      </c>
      <c r="AQ8" s="39">
        <f>Economic!G8</f>
        <v>104</v>
      </c>
      <c r="AR8" s="43">
        <v>31</v>
      </c>
      <c r="AS8" s="43">
        <v>21</v>
      </c>
      <c r="AT8" s="43">
        <f t="shared" si="22"/>
        <v>7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1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f t="shared" si="2"/>
        <v>0</v>
      </c>
      <c r="BJ8" s="44">
        <v>0</v>
      </c>
      <c r="BK8" s="44">
        <v>0</v>
      </c>
      <c r="BL8" s="44">
        <f t="shared" si="23"/>
        <v>0</v>
      </c>
      <c r="BM8" s="44">
        <v>1</v>
      </c>
      <c r="BN8" s="49">
        <f t="shared" si="3"/>
        <v>0</v>
      </c>
      <c r="BO8" s="49">
        <f t="shared" si="4"/>
        <v>0</v>
      </c>
      <c r="BP8" s="49">
        <f t="shared" si="5"/>
        <v>0</v>
      </c>
      <c r="BQ8" s="49">
        <f t="shared" si="6"/>
        <v>0</v>
      </c>
      <c r="BR8" s="49">
        <f t="shared" si="7"/>
        <v>0</v>
      </c>
      <c r="BS8" s="49">
        <f t="shared" si="8"/>
        <v>0</v>
      </c>
      <c r="BT8" s="49">
        <f t="shared" si="9"/>
        <v>0</v>
      </c>
      <c r="BU8" s="49">
        <f t="shared" si="10"/>
        <v>0</v>
      </c>
      <c r="BV8" s="49">
        <f t="shared" si="11"/>
        <v>0</v>
      </c>
      <c r="BW8" s="49">
        <f t="shared" si="12"/>
        <v>0</v>
      </c>
      <c r="BX8" s="49">
        <f t="shared" si="13"/>
        <v>0</v>
      </c>
      <c r="BY8" s="49">
        <f t="shared" si="14"/>
        <v>0</v>
      </c>
      <c r="BZ8" s="49">
        <f t="shared" si="15"/>
        <v>0</v>
      </c>
      <c r="CA8" s="49">
        <f t="shared" si="16"/>
        <v>0</v>
      </c>
      <c r="CB8" s="49">
        <f t="shared" si="17"/>
        <v>0</v>
      </c>
      <c r="CC8" s="49">
        <f t="shared" si="18"/>
        <v>0</v>
      </c>
      <c r="CD8" s="8">
        <f t="shared" si="19"/>
        <v>701.14214044669268</v>
      </c>
      <c r="CE8" s="8">
        <f t="shared" si="20"/>
        <v>2503.7636524519239</v>
      </c>
      <c r="CF8" s="8">
        <f t="shared" si="21"/>
        <v>100338.25670998343</v>
      </c>
    </row>
    <row r="9" spans="1:84">
      <c r="A9" s="7">
        <f>'Monthly Data'!A9</f>
        <v>41122</v>
      </c>
      <c r="B9" s="6">
        <f>'Monthly Data'!B9</f>
        <v>2012</v>
      </c>
      <c r="C9" s="6">
        <f t="shared" si="1"/>
        <v>8</v>
      </c>
      <c r="D9" s="1">
        <f>'Monthly Data'!D9</f>
        <v>9147834.0091446079</v>
      </c>
      <c r="E9" s="1">
        <f>'Monthly Data'!E9</f>
        <v>7616.598672289485</v>
      </c>
      <c r="F9" s="1">
        <f>'Monthly Data'!F9</f>
        <v>9155450.6078168973</v>
      </c>
      <c r="G9" s="1">
        <f>'Monthly Data'!G9</f>
        <v>4030620.2912917547</v>
      </c>
      <c r="H9" s="1">
        <f>'Monthly Data'!H9</f>
        <v>26559.009222780162</v>
      </c>
      <c r="I9" s="1">
        <f>'Monthly Data'!I9</f>
        <v>4057179.300514535</v>
      </c>
      <c r="J9" s="1">
        <f>'Monthly Data'!J9</f>
        <v>10221475.762723412</v>
      </c>
      <c r="K9" s="1">
        <f>'Monthly Data'!K9</f>
        <v>37506.851639469562</v>
      </c>
      <c r="L9" s="1">
        <f>'Monthly Data'!L9</f>
        <v>10258982.614362882</v>
      </c>
      <c r="M9" s="1">
        <f>'Monthly Data'!M9</f>
        <v>156496.67510014755</v>
      </c>
      <c r="N9" s="1">
        <f>'Monthly Data'!N9</f>
        <v>34380.76217153528</v>
      </c>
      <c r="O9" s="5">
        <f>'Monthly Data'!O9</f>
        <v>28999.7</v>
      </c>
      <c r="P9" s="5">
        <f>'Monthly Data'!P9</f>
        <v>507.87</v>
      </c>
      <c r="Q9" s="2">
        <f>'Monthly Data'!Q9</f>
        <v>14008</v>
      </c>
      <c r="R9" s="2">
        <f>'Monthly Data'!R9</f>
        <v>1683</v>
      </c>
      <c r="S9" s="2">
        <f>'Monthly Data'!S9</f>
        <v>115</v>
      </c>
      <c r="T9" s="2">
        <f>'Monthly Data'!T9</f>
        <v>3018</v>
      </c>
      <c r="U9" s="2">
        <f>'Monthly Data'!U9</f>
        <v>30</v>
      </c>
      <c r="V9" s="41">
        <f>Weather!C129</f>
        <v>20.743008736673687</v>
      </c>
      <c r="W9" s="42">
        <f>Weather!D129</f>
        <v>58.3</v>
      </c>
      <c r="X9" s="42">
        <f>Weather!E129</f>
        <v>19.3</v>
      </c>
      <c r="Y9" s="42">
        <f>Weather!F129</f>
        <v>24.4</v>
      </c>
      <c r="Z9" s="42">
        <f>Weather!G129</f>
        <v>47.4</v>
      </c>
      <c r="AA9" s="42">
        <f>Weather!H129</f>
        <v>4.7</v>
      </c>
      <c r="AB9" s="42">
        <f>Weather!I129</f>
        <v>89.7</v>
      </c>
      <c r="AC9" s="42">
        <f>Weather!J129</f>
        <v>0</v>
      </c>
      <c r="AD9" s="42">
        <f>Weather!K129</f>
        <v>147</v>
      </c>
      <c r="AE9" s="42">
        <f>Weather!L129</f>
        <v>0</v>
      </c>
      <c r="AF9" s="42">
        <f>Weather!M129</f>
        <v>209</v>
      </c>
      <c r="AG9" s="42">
        <f>Weather!N129</f>
        <v>0</v>
      </c>
      <c r="AH9" s="42">
        <f>Weather!O129</f>
        <v>271</v>
      </c>
      <c r="AI9" s="42">
        <f>Weather!P129</f>
        <v>0</v>
      </c>
      <c r="AJ9" s="42">
        <f>Weather!Q129</f>
        <v>333</v>
      </c>
      <c r="AK9" s="42">
        <f>Weather!R129</f>
        <v>0</v>
      </c>
      <c r="AL9" s="42">
        <f>Weather!S129</f>
        <v>395</v>
      </c>
      <c r="AM9" s="39">
        <f>Economic!C9</f>
        <v>634944.30000000005</v>
      </c>
      <c r="AN9" s="39">
        <f>Economic!D9</f>
        <v>6696.7</v>
      </c>
      <c r="AO9" s="39">
        <f>Economic!E9</f>
        <v>6792.8</v>
      </c>
      <c r="AP9" s="39">
        <f>Economic!F9</f>
        <v>100.6</v>
      </c>
      <c r="AQ9" s="39">
        <f>Economic!G9</f>
        <v>102.5</v>
      </c>
      <c r="AR9" s="43">
        <v>31</v>
      </c>
      <c r="AS9" s="43">
        <v>21</v>
      </c>
      <c r="AT9" s="43">
        <f t="shared" si="22"/>
        <v>8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0</v>
      </c>
      <c r="BA9" s="43">
        <v>0</v>
      </c>
      <c r="BB9" s="43">
        <v>1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f t="shared" si="2"/>
        <v>0</v>
      </c>
      <c r="BJ9" s="44">
        <v>0</v>
      </c>
      <c r="BK9" s="44">
        <v>0</v>
      </c>
      <c r="BL9" s="44">
        <f t="shared" si="23"/>
        <v>0</v>
      </c>
      <c r="BM9" s="44">
        <v>0</v>
      </c>
      <c r="BN9" s="49">
        <f t="shared" si="3"/>
        <v>0</v>
      </c>
      <c r="BO9" s="49">
        <f t="shared" si="4"/>
        <v>0</v>
      </c>
      <c r="BP9" s="49">
        <f t="shared" si="5"/>
        <v>0</v>
      </c>
      <c r="BQ9" s="49">
        <f t="shared" si="6"/>
        <v>0</v>
      </c>
      <c r="BR9" s="49">
        <f t="shared" si="7"/>
        <v>0</v>
      </c>
      <c r="BS9" s="49">
        <f t="shared" si="8"/>
        <v>0</v>
      </c>
      <c r="BT9" s="49">
        <f t="shared" si="9"/>
        <v>0</v>
      </c>
      <c r="BU9" s="49">
        <f t="shared" si="10"/>
        <v>0</v>
      </c>
      <c r="BV9" s="49">
        <f t="shared" si="11"/>
        <v>0</v>
      </c>
      <c r="BW9" s="49">
        <f t="shared" si="12"/>
        <v>0</v>
      </c>
      <c r="BX9" s="49">
        <f t="shared" si="13"/>
        <v>0</v>
      </c>
      <c r="BY9" s="49">
        <f t="shared" si="14"/>
        <v>0</v>
      </c>
      <c r="BZ9" s="49">
        <f t="shared" si="15"/>
        <v>0</v>
      </c>
      <c r="CA9" s="49">
        <f t="shared" si="16"/>
        <v>0</v>
      </c>
      <c r="CB9" s="49">
        <f t="shared" si="17"/>
        <v>0</v>
      </c>
      <c r="CC9" s="49">
        <f t="shared" si="18"/>
        <v>0</v>
      </c>
      <c r="CD9" s="8">
        <f t="shared" si="19"/>
        <v>653.58727925591791</v>
      </c>
      <c r="CE9" s="8">
        <f t="shared" si="20"/>
        <v>2410.6828880062599</v>
      </c>
      <c r="CF9" s="8">
        <f t="shared" si="21"/>
        <v>89208.544472720721</v>
      </c>
    </row>
    <row r="10" spans="1:84">
      <c r="A10" s="7">
        <f>'Monthly Data'!A10</f>
        <v>41153</v>
      </c>
      <c r="B10" s="6">
        <f>'Monthly Data'!B10</f>
        <v>2012</v>
      </c>
      <c r="C10" s="6">
        <f t="shared" si="1"/>
        <v>9</v>
      </c>
      <c r="D10" s="1">
        <f>'Monthly Data'!D10</f>
        <v>7812356.94077376</v>
      </c>
      <c r="E10" s="1">
        <f>'Monthly Data'!E10</f>
        <v>7616.598672289485</v>
      </c>
      <c r="F10" s="1">
        <f>'Monthly Data'!F10</f>
        <v>7819973.5394460494</v>
      </c>
      <c r="G10" s="1">
        <f>'Monthly Data'!G10</f>
        <v>3577087.4095730796</v>
      </c>
      <c r="H10" s="1">
        <f>'Monthly Data'!H10</f>
        <v>26559.009222780162</v>
      </c>
      <c r="I10" s="1">
        <f>'Monthly Data'!I10</f>
        <v>3603646.4187958599</v>
      </c>
      <c r="J10" s="1">
        <f>'Monthly Data'!J10</f>
        <v>9495774.282707544</v>
      </c>
      <c r="K10" s="1">
        <f>'Monthly Data'!K10</f>
        <v>37506.851639469562</v>
      </c>
      <c r="L10" s="1">
        <f>'Monthly Data'!L10</f>
        <v>9533281.1343470141</v>
      </c>
      <c r="M10" s="1">
        <f>'Monthly Data'!M10</f>
        <v>174006.81475457569</v>
      </c>
      <c r="N10" s="1">
        <f>'Monthly Data'!N10</f>
        <v>35375.654033656472</v>
      </c>
      <c r="O10" s="5">
        <f>'Monthly Data'!O10</f>
        <v>24615.149999999998</v>
      </c>
      <c r="P10" s="5">
        <f>'Monthly Data'!P10</f>
        <v>507.87</v>
      </c>
      <c r="Q10" s="2">
        <f>'Monthly Data'!Q10</f>
        <v>14087</v>
      </c>
      <c r="R10" s="2">
        <f>'Monthly Data'!R10</f>
        <v>1686</v>
      </c>
      <c r="S10" s="2">
        <f>'Monthly Data'!S10</f>
        <v>116</v>
      </c>
      <c r="T10" s="2">
        <f>'Monthly Data'!T10</f>
        <v>3018</v>
      </c>
      <c r="U10" s="2">
        <f>'Monthly Data'!U10</f>
        <v>30</v>
      </c>
      <c r="V10" s="41">
        <f>Weather!C130</f>
        <v>15.806666666666667</v>
      </c>
      <c r="W10" s="42">
        <f>Weather!D130</f>
        <v>187.6</v>
      </c>
      <c r="X10" s="42">
        <f>Weather!E130</f>
        <v>1.8</v>
      </c>
      <c r="Y10" s="42">
        <f>Weather!F130</f>
        <v>133.9</v>
      </c>
      <c r="Z10" s="42">
        <f>Weather!G130</f>
        <v>8.1</v>
      </c>
      <c r="AA10" s="42">
        <f>Weather!H130</f>
        <v>90.2</v>
      </c>
      <c r="AB10" s="42">
        <f>Weather!I130</f>
        <v>24.4</v>
      </c>
      <c r="AC10" s="42">
        <f>Weather!J130</f>
        <v>53.8</v>
      </c>
      <c r="AD10" s="42">
        <f>Weather!K130</f>
        <v>48</v>
      </c>
      <c r="AE10" s="42">
        <f>Weather!L130</f>
        <v>24.4</v>
      </c>
      <c r="AF10" s="42">
        <f>Weather!M130</f>
        <v>78.599999999999994</v>
      </c>
      <c r="AG10" s="42">
        <f>Weather!N130</f>
        <v>5.5</v>
      </c>
      <c r="AH10" s="42">
        <f>Weather!O130</f>
        <v>119.7</v>
      </c>
      <c r="AI10" s="42">
        <f>Weather!P130</f>
        <v>0</v>
      </c>
      <c r="AJ10" s="42">
        <f>Weather!Q130</f>
        <v>174.2</v>
      </c>
      <c r="AK10" s="42">
        <f>Weather!R130</f>
        <v>0</v>
      </c>
      <c r="AL10" s="42">
        <f>Weather!S130</f>
        <v>234.2</v>
      </c>
      <c r="AM10" s="39">
        <f>Economic!C10</f>
        <v>634944.30000000005</v>
      </c>
      <c r="AN10" s="39">
        <f>Economic!D10</f>
        <v>6714.6</v>
      </c>
      <c r="AO10" s="39">
        <f>Economic!E10</f>
        <v>6769.1</v>
      </c>
      <c r="AP10" s="39">
        <f>Economic!F10</f>
        <v>99.8</v>
      </c>
      <c r="AQ10" s="39">
        <f>Economic!G10</f>
        <v>100.8</v>
      </c>
      <c r="AR10" s="43">
        <v>30</v>
      </c>
      <c r="AS10" s="43">
        <v>21</v>
      </c>
      <c r="AT10" s="43">
        <f t="shared" si="22"/>
        <v>9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1</v>
      </c>
      <c r="BD10" s="43">
        <v>0</v>
      </c>
      <c r="BE10" s="43">
        <v>0</v>
      </c>
      <c r="BF10" s="43">
        <v>0</v>
      </c>
      <c r="BG10" s="43">
        <v>0</v>
      </c>
      <c r="BH10" s="43">
        <v>1</v>
      </c>
      <c r="BI10" s="43">
        <f t="shared" si="2"/>
        <v>1</v>
      </c>
      <c r="BJ10" s="44">
        <v>0</v>
      </c>
      <c r="BK10" s="44">
        <v>0</v>
      </c>
      <c r="BL10" s="44">
        <f t="shared" si="23"/>
        <v>0</v>
      </c>
      <c r="BM10" s="44">
        <v>0</v>
      </c>
      <c r="BN10" s="49">
        <f t="shared" si="3"/>
        <v>0</v>
      </c>
      <c r="BO10" s="49">
        <f t="shared" si="4"/>
        <v>0</v>
      </c>
      <c r="BP10" s="49">
        <f t="shared" si="5"/>
        <v>0</v>
      </c>
      <c r="BQ10" s="49">
        <f t="shared" si="6"/>
        <v>0</v>
      </c>
      <c r="BR10" s="49">
        <f t="shared" si="7"/>
        <v>0</v>
      </c>
      <c r="BS10" s="49">
        <f t="shared" si="8"/>
        <v>0</v>
      </c>
      <c r="BT10" s="49">
        <f t="shared" si="9"/>
        <v>0</v>
      </c>
      <c r="BU10" s="49">
        <f t="shared" si="10"/>
        <v>0</v>
      </c>
      <c r="BV10" s="49">
        <f t="shared" si="11"/>
        <v>0</v>
      </c>
      <c r="BW10" s="49">
        <f t="shared" si="12"/>
        <v>0</v>
      </c>
      <c r="BX10" s="49">
        <f t="shared" si="13"/>
        <v>0</v>
      </c>
      <c r="BY10" s="49">
        <f t="shared" si="14"/>
        <v>0</v>
      </c>
      <c r="BZ10" s="49">
        <f t="shared" si="15"/>
        <v>0</v>
      </c>
      <c r="CA10" s="49">
        <f t="shared" si="16"/>
        <v>0</v>
      </c>
      <c r="CB10" s="49">
        <f t="shared" si="17"/>
        <v>0</v>
      </c>
      <c r="CC10" s="49">
        <f t="shared" si="18"/>
        <v>0</v>
      </c>
      <c r="CD10" s="8">
        <f t="shared" si="19"/>
        <v>555.11986508454959</v>
      </c>
      <c r="CE10" s="8">
        <f t="shared" si="20"/>
        <v>2137.3940799500947</v>
      </c>
      <c r="CF10" s="8">
        <f t="shared" si="21"/>
        <v>82183.458054715637</v>
      </c>
    </row>
    <row r="11" spans="1:84">
      <c r="A11" s="7">
        <f>'Monthly Data'!A11</f>
        <v>41183</v>
      </c>
      <c r="B11" s="6">
        <f>'Monthly Data'!B11</f>
        <v>2012</v>
      </c>
      <c r="C11" s="6">
        <f t="shared" si="1"/>
        <v>10</v>
      </c>
      <c r="D11" s="1">
        <f>'Monthly Data'!D11</f>
        <v>8482688.6504607759</v>
      </c>
      <c r="E11" s="1">
        <f>'Monthly Data'!E11</f>
        <v>7616.598672289485</v>
      </c>
      <c r="F11" s="1">
        <f>'Monthly Data'!F11</f>
        <v>8490305.2491330653</v>
      </c>
      <c r="G11" s="1">
        <f>'Monthly Data'!G11</f>
        <v>3583266.3542476725</v>
      </c>
      <c r="H11" s="1">
        <f>'Monthly Data'!H11</f>
        <v>26559.009222780162</v>
      </c>
      <c r="I11" s="1">
        <f>'Monthly Data'!I11</f>
        <v>3609825.3634704528</v>
      </c>
      <c r="J11" s="1">
        <f>'Monthly Data'!J11</f>
        <v>10069244.846842447</v>
      </c>
      <c r="K11" s="1">
        <f>'Monthly Data'!K11</f>
        <v>37506.851639469562</v>
      </c>
      <c r="L11" s="1">
        <f>'Monthly Data'!L11</f>
        <v>10106751.698481917</v>
      </c>
      <c r="M11" s="1">
        <f>'Monthly Data'!M11</f>
        <v>204099.79528729056</v>
      </c>
      <c r="N11" s="1">
        <f>'Monthly Data'!N11</f>
        <v>36526.962722723503</v>
      </c>
      <c r="O11" s="5">
        <f>'Monthly Data'!O11</f>
        <v>24974.510000000002</v>
      </c>
      <c r="P11" s="5">
        <f>'Monthly Data'!P11</f>
        <v>507.87</v>
      </c>
      <c r="Q11" s="2">
        <f>'Monthly Data'!Q11</f>
        <v>14124</v>
      </c>
      <c r="R11" s="2">
        <f>'Monthly Data'!R11</f>
        <v>1691</v>
      </c>
      <c r="S11" s="2">
        <f>'Monthly Data'!S11</f>
        <v>114</v>
      </c>
      <c r="T11" s="2">
        <f>'Monthly Data'!T11</f>
        <v>3018</v>
      </c>
      <c r="U11" s="2">
        <f>'Monthly Data'!U11</f>
        <v>30</v>
      </c>
      <c r="V11" s="41">
        <f>Weather!C131</f>
        <v>10.384944220544654</v>
      </c>
      <c r="W11" s="42">
        <f>Weather!D131</f>
        <v>360.1</v>
      </c>
      <c r="X11" s="42">
        <f>Weather!E131</f>
        <v>0</v>
      </c>
      <c r="Y11" s="42">
        <f>Weather!F131</f>
        <v>298.10000000000002</v>
      </c>
      <c r="Z11" s="42">
        <f>Weather!G131</f>
        <v>0</v>
      </c>
      <c r="AA11" s="42">
        <f>Weather!H131</f>
        <v>237.6</v>
      </c>
      <c r="AB11" s="42">
        <f>Weather!I131</f>
        <v>1.5</v>
      </c>
      <c r="AC11" s="42">
        <f>Weather!J131</f>
        <v>179.6</v>
      </c>
      <c r="AD11" s="42">
        <f>Weather!K131</f>
        <v>5.5</v>
      </c>
      <c r="AE11" s="42">
        <f>Weather!L131</f>
        <v>124.7</v>
      </c>
      <c r="AF11" s="42">
        <f>Weather!M131</f>
        <v>12.6</v>
      </c>
      <c r="AG11" s="42">
        <f>Weather!N131</f>
        <v>79.400000000000006</v>
      </c>
      <c r="AH11" s="42">
        <f>Weather!O131</f>
        <v>29.3</v>
      </c>
      <c r="AI11" s="42">
        <f>Weather!P131</f>
        <v>45.3</v>
      </c>
      <c r="AJ11" s="42">
        <f>Weather!Q131</f>
        <v>57.2</v>
      </c>
      <c r="AK11" s="42">
        <f>Weather!R131</f>
        <v>19.100000000000001</v>
      </c>
      <c r="AL11" s="42">
        <f>Weather!S131</f>
        <v>93</v>
      </c>
      <c r="AM11" s="39">
        <f>Economic!C11</f>
        <v>634944.30000000005</v>
      </c>
      <c r="AN11" s="39">
        <f>Economic!D11</f>
        <v>6719.1</v>
      </c>
      <c r="AO11" s="39">
        <f>Economic!E11</f>
        <v>6748.7</v>
      </c>
      <c r="AP11" s="39">
        <f>Economic!F11</f>
        <v>100.3</v>
      </c>
      <c r="AQ11" s="39">
        <f>Economic!G11</f>
        <v>101.6</v>
      </c>
      <c r="AR11" s="43">
        <v>31</v>
      </c>
      <c r="AS11" s="43">
        <v>20</v>
      </c>
      <c r="AT11" s="43">
        <f t="shared" si="22"/>
        <v>10</v>
      </c>
      <c r="AU11" s="43">
        <v>0</v>
      </c>
      <c r="AV11" s="43">
        <v>0</v>
      </c>
      <c r="AW11" s="43">
        <v>0</v>
      </c>
      <c r="AX11" s="43">
        <v>0</v>
      </c>
      <c r="AY11" s="43">
        <v>0</v>
      </c>
      <c r="AZ11" s="43">
        <v>0</v>
      </c>
      <c r="BA11" s="43">
        <v>0</v>
      </c>
      <c r="BB11" s="43">
        <v>0</v>
      </c>
      <c r="BC11" s="43">
        <v>0</v>
      </c>
      <c r="BD11" s="43">
        <v>1</v>
      </c>
      <c r="BE11" s="43">
        <v>0</v>
      </c>
      <c r="BF11" s="43">
        <v>0</v>
      </c>
      <c r="BG11" s="43">
        <v>0</v>
      </c>
      <c r="BH11" s="43">
        <v>1</v>
      </c>
      <c r="BI11" s="43">
        <f t="shared" si="2"/>
        <v>1</v>
      </c>
      <c r="BJ11" s="44">
        <v>0</v>
      </c>
      <c r="BK11" s="44">
        <v>0</v>
      </c>
      <c r="BL11" s="44">
        <f t="shared" si="23"/>
        <v>0</v>
      </c>
      <c r="BM11" s="44">
        <v>0</v>
      </c>
      <c r="BN11" s="49">
        <f t="shared" si="3"/>
        <v>0</v>
      </c>
      <c r="BO11" s="49">
        <f t="shared" si="4"/>
        <v>0</v>
      </c>
      <c r="BP11" s="49">
        <f t="shared" si="5"/>
        <v>0</v>
      </c>
      <c r="BQ11" s="49">
        <f t="shared" si="6"/>
        <v>0</v>
      </c>
      <c r="BR11" s="49">
        <f t="shared" si="7"/>
        <v>0</v>
      </c>
      <c r="BS11" s="49">
        <f t="shared" si="8"/>
        <v>0</v>
      </c>
      <c r="BT11" s="49">
        <f t="shared" si="9"/>
        <v>0</v>
      </c>
      <c r="BU11" s="49">
        <f t="shared" si="10"/>
        <v>0</v>
      </c>
      <c r="BV11" s="49">
        <f t="shared" si="11"/>
        <v>0</v>
      </c>
      <c r="BW11" s="49">
        <f t="shared" si="12"/>
        <v>0</v>
      </c>
      <c r="BX11" s="49">
        <f t="shared" si="13"/>
        <v>0</v>
      </c>
      <c r="BY11" s="49">
        <f t="shared" si="14"/>
        <v>0</v>
      </c>
      <c r="BZ11" s="49">
        <f t="shared" si="15"/>
        <v>0</v>
      </c>
      <c r="CA11" s="49">
        <f t="shared" si="16"/>
        <v>0</v>
      </c>
      <c r="CB11" s="49">
        <f t="shared" si="17"/>
        <v>0</v>
      </c>
      <c r="CC11" s="49">
        <f t="shared" si="18"/>
        <v>0</v>
      </c>
      <c r="CD11" s="8">
        <f t="shared" si="19"/>
        <v>601.12611506181429</v>
      </c>
      <c r="CE11" s="8">
        <f t="shared" si="20"/>
        <v>2134.7281865585173</v>
      </c>
      <c r="CF11" s="8">
        <f t="shared" si="21"/>
        <v>88655.716653350159</v>
      </c>
    </row>
    <row r="12" spans="1:84">
      <c r="A12" s="7">
        <f>'Monthly Data'!A12</f>
        <v>41214</v>
      </c>
      <c r="B12" s="6">
        <f>'Monthly Data'!B12</f>
        <v>2012</v>
      </c>
      <c r="C12" s="6">
        <f t="shared" si="1"/>
        <v>11</v>
      </c>
      <c r="D12" s="1">
        <f>'Monthly Data'!D12</f>
        <v>9857148.4128671885</v>
      </c>
      <c r="E12" s="1">
        <f>'Monthly Data'!E12</f>
        <v>7616.598672289485</v>
      </c>
      <c r="F12" s="1">
        <f>'Monthly Data'!F12</f>
        <v>9864765.0115394779</v>
      </c>
      <c r="G12" s="1">
        <f>'Monthly Data'!G12</f>
        <v>3885581.043925914</v>
      </c>
      <c r="H12" s="1">
        <f>'Monthly Data'!H12</f>
        <v>26559.009222780162</v>
      </c>
      <c r="I12" s="1">
        <f>'Monthly Data'!I12</f>
        <v>3912140.0531486943</v>
      </c>
      <c r="J12" s="1">
        <f>'Monthly Data'!J12</f>
        <v>9879832.7372840885</v>
      </c>
      <c r="K12" s="1">
        <f>'Monthly Data'!K12</f>
        <v>37506.851639469562</v>
      </c>
      <c r="L12" s="1">
        <f>'Monthly Data'!L12</f>
        <v>9917339.5889235586</v>
      </c>
      <c r="M12" s="1">
        <f>'Monthly Data'!M12</f>
        <v>218255.46677308917</v>
      </c>
      <c r="N12" s="1">
        <f>'Monthly Data'!N12</f>
        <v>34618.930633311735</v>
      </c>
      <c r="O12" s="5">
        <f>'Monthly Data'!O12</f>
        <v>24244.86</v>
      </c>
      <c r="P12" s="5">
        <f>'Monthly Data'!P12</f>
        <v>507.87</v>
      </c>
      <c r="Q12" s="2">
        <f>'Monthly Data'!Q12</f>
        <v>14160</v>
      </c>
      <c r="R12" s="2">
        <f>'Monthly Data'!R12</f>
        <v>1696</v>
      </c>
      <c r="S12" s="2">
        <f>'Monthly Data'!S12</f>
        <v>114</v>
      </c>
      <c r="T12" s="2">
        <f>'Monthly Data'!T12</f>
        <v>3018</v>
      </c>
      <c r="U12" s="2">
        <f>'Monthly Data'!U12</f>
        <v>30</v>
      </c>
      <c r="V12" s="41">
        <f>Weather!C132</f>
        <v>3.1333333333333337</v>
      </c>
      <c r="W12" s="42">
        <f>Weather!D132</f>
        <v>566</v>
      </c>
      <c r="X12" s="42">
        <f>Weather!E132</f>
        <v>0</v>
      </c>
      <c r="Y12" s="42">
        <f>Weather!F132</f>
        <v>506</v>
      </c>
      <c r="Z12" s="42">
        <f>Weather!G132</f>
        <v>0</v>
      </c>
      <c r="AA12" s="42">
        <f>Weather!H132</f>
        <v>446</v>
      </c>
      <c r="AB12" s="42">
        <f>Weather!I132</f>
        <v>0</v>
      </c>
      <c r="AC12" s="42">
        <f>Weather!J132</f>
        <v>386</v>
      </c>
      <c r="AD12" s="42">
        <f>Weather!K132</f>
        <v>0</v>
      </c>
      <c r="AE12" s="42">
        <f>Weather!L132</f>
        <v>326</v>
      </c>
      <c r="AF12" s="42">
        <f>Weather!M132</f>
        <v>0</v>
      </c>
      <c r="AG12" s="42">
        <f>Weather!N132</f>
        <v>266.60000000000002</v>
      </c>
      <c r="AH12" s="42">
        <f>Weather!O132</f>
        <v>0.6</v>
      </c>
      <c r="AI12" s="42">
        <f>Weather!P132</f>
        <v>210.2</v>
      </c>
      <c r="AJ12" s="42">
        <f>Weather!Q132</f>
        <v>4.2</v>
      </c>
      <c r="AK12" s="42">
        <f>Weather!R132</f>
        <v>156</v>
      </c>
      <c r="AL12" s="42">
        <f>Weather!S132</f>
        <v>10</v>
      </c>
      <c r="AM12" s="39">
        <f>Economic!C12</f>
        <v>634944.30000000005</v>
      </c>
      <c r="AN12" s="39">
        <f>Economic!D12</f>
        <v>6733</v>
      </c>
      <c r="AO12" s="39">
        <f>Economic!E12</f>
        <v>6736.2</v>
      </c>
      <c r="AP12" s="39">
        <f>Economic!F12</f>
        <v>101.7</v>
      </c>
      <c r="AQ12" s="39">
        <f>Economic!G12</f>
        <v>103.8</v>
      </c>
      <c r="AR12" s="43">
        <v>30</v>
      </c>
      <c r="AS12" s="43">
        <v>21</v>
      </c>
      <c r="AT12" s="43">
        <f t="shared" si="22"/>
        <v>11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1</v>
      </c>
      <c r="BF12" s="43">
        <v>0</v>
      </c>
      <c r="BG12" s="43">
        <v>0</v>
      </c>
      <c r="BH12" s="43">
        <v>1</v>
      </c>
      <c r="BI12" s="43">
        <f t="shared" si="2"/>
        <v>1</v>
      </c>
      <c r="BJ12" s="44">
        <v>0</v>
      </c>
      <c r="BK12" s="44">
        <v>0</v>
      </c>
      <c r="BL12" s="44">
        <f t="shared" si="23"/>
        <v>0</v>
      </c>
      <c r="BM12" s="44">
        <v>0</v>
      </c>
      <c r="BN12" s="49">
        <f t="shared" si="3"/>
        <v>0</v>
      </c>
      <c r="BO12" s="49">
        <f t="shared" si="4"/>
        <v>0</v>
      </c>
      <c r="BP12" s="49">
        <f t="shared" si="5"/>
        <v>0</v>
      </c>
      <c r="BQ12" s="49">
        <f t="shared" si="6"/>
        <v>0</v>
      </c>
      <c r="BR12" s="49">
        <f t="shared" si="7"/>
        <v>0</v>
      </c>
      <c r="BS12" s="49">
        <f t="shared" si="8"/>
        <v>0</v>
      </c>
      <c r="BT12" s="49">
        <f t="shared" si="9"/>
        <v>0</v>
      </c>
      <c r="BU12" s="49">
        <f t="shared" si="10"/>
        <v>0</v>
      </c>
      <c r="BV12" s="49">
        <f t="shared" si="11"/>
        <v>0</v>
      </c>
      <c r="BW12" s="49">
        <f t="shared" si="12"/>
        <v>0</v>
      </c>
      <c r="BX12" s="49">
        <f t="shared" si="13"/>
        <v>0</v>
      </c>
      <c r="BY12" s="49">
        <f t="shared" si="14"/>
        <v>0</v>
      </c>
      <c r="BZ12" s="49">
        <f t="shared" si="15"/>
        <v>0</v>
      </c>
      <c r="CA12" s="49">
        <f t="shared" si="16"/>
        <v>0</v>
      </c>
      <c r="CB12" s="49">
        <f t="shared" si="17"/>
        <v>0</v>
      </c>
      <c r="CC12" s="49">
        <f t="shared" si="18"/>
        <v>0</v>
      </c>
      <c r="CD12" s="8">
        <f t="shared" si="19"/>
        <v>696.66419573018914</v>
      </c>
      <c r="CE12" s="8">
        <f t="shared" si="20"/>
        <v>2306.6863520923907</v>
      </c>
      <c r="CF12" s="8">
        <f t="shared" si="21"/>
        <v>86994.206920382087</v>
      </c>
    </row>
    <row r="13" spans="1:84">
      <c r="A13" s="7">
        <f>'Monthly Data'!A13</f>
        <v>41244</v>
      </c>
      <c r="B13" s="6">
        <f>'Monthly Data'!B13</f>
        <v>2012</v>
      </c>
      <c r="C13" s="6">
        <f t="shared" si="1"/>
        <v>12</v>
      </c>
      <c r="D13" s="1">
        <f>'Monthly Data'!D13</f>
        <v>12044245.788790239</v>
      </c>
      <c r="E13" s="1">
        <f>'Monthly Data'!E13</f>
        <v>7616.598672289485</v>
      </c>
      <c r="F13" s="1">
        <f>'Monthly Data'!F13</f>
        <v>12051862.387462528</v>
      </c>
      <c r="G13" s="1">
        <f>'Monthly Data'!G13</f>
        <v>4326765.4926572656</v>
      </c>
      <c r="H13" s="1">
        <f>'Monthly Data'!H13</f>
        <v>26559.009222780162</v>
      </c>
      <c r="I13" s="1">
        <f>'Monthly Data'!I13</f>
        <v>4353324.501880046</v>
      </c>
      <c r="J13" s="1">
        <f>'Monthly Data'!J13</f>
        <v>9921360.8879205063</v>
      </c>
      <c r="K13" s="1">
        <f>'Monthly Data'!K13</f>
        <v>37506.851639469562</v>
      </c>
      <c r="L13" s="1">
        <f>'Monthly Data'!L13</f>
        <v>9958867.7395599764</v>
      </c>
      <c r="M13" s="1">
        <f>'Monthly Data'!M13</f>
        <v>238214.40461632682</v>
      </c>
      <c r="N13" s="1">
        <f>'Monthly Data'!N13</f>
        <v>36066.839189856706</v>
      </c>
      <c r="O13" s="5">
        <f>'Monthly Data'!O13</f>
        <v>24083.310000000005</v>
      </c>
      <c r="P13" s="5">
        <f>'Monthly Data'!P13</f>
        <v>507.87</v>
      </c>
      <c r="Q13" s="2">
        <f>'Monthly Data'!Q13</f>
        <v>14224.5</v>
      </c>
      <c r="R13" s="2">
        <f>'Monthly Data'!R13</f>
        <v>1691.5</v>
      </c>
      <c r="S13" s="2">
        <f>'Monthly Data'!S13</f>
        <v>116</v>
      </c>
      <c r="T13" s="2">
        <f>'Monthly Data'!T13</f>
        <v>3018</v>
      </c>
      <c r="U13" s="2">
        <f>'Monthly Data'!U13</f>
        <v>30</v>
      </c>
      <c r="V13" s="41">
        <f>Weather!C133</f>
        <v>0.47096774193548407</v>
      </c>
      <c r="W13" s="42">
        <f>Weather!D133</f>
        <v>667.4</v>
      </c>
      <c r="X13" s="42">
        <f>Weather!E133</f>
        <v>0</v>
      </c>
      <c r="Y13" s="42">
        <f>Weather!F133</f>
        <v>605.4</v>
      </c>
      <c r="Z13" s="42">
        <f>Weather!G133</f>
        <v>0</v>
      </c>
      <c r="AA13" s="42">
        <f>Weather!H133</f>
        <v>543.4</v>
      </c>
      <c r="AB13" s="42">
        <f>Weather!I133</f>
        <v>0</v>
      </c>
      <c r="AC13" s="42">
        <f>Weather!J133</f>
        <v>481.4</v>
      </c>
      <c r="AD13" s="42">
        <f>Weather!K133</f>
        <v>0</v>
      </c>
      <c r="AE13" s="42">
        <f>Weather!L133</f>
        <v>419.4</v>
      </c>
      <c r="AF13" s="42">
        <f>Weather!M133</f>
        <v>0</v>
      </c>
      <c r="AG13" s="42">
        <f>Weather!N133</f>
        <v>357.4</v>
      </c>
      <c r="AH13" s="42">
        <f>Weather!O133</f>
        <v>0</v>
      </c>
      <c r="AI13" s="42">
        <f>Weather!P133</f>
        <v>295.39999999999998</v>
      </c>
      <c r="AJ13" s="42">
        <f>Weather!Q133</f>
        <v>0</v>
      </c>
      <c r="AK13" s="42">
        <f>Weather!R133</f>
        <v>235.5</v>
      </c>
      <c r="AL13" s="42">
        <f>Weather!S133</f>
        <v>2.1</v>
      </c>
      <c r="AM13" s="39">
        <f>Economic!C13</f>
        <v>634944.30000000005</v>
      </c>
      <c r="AN13" s="39">
        <f>Economic!D13</f>
        <v>6750</v>
      </c>
      <c r="AO13" s="39">
        <f>Economic!E13</f>
        <v>6755.9</v>
      </c>
      <c r="AP13" s="39">
        <f>Economic!F13</f>
        <v>104.7</v>
      </c>
      <c r="AQ13" s="39">
        <f>Economic!G13</f>
        <v>106.5</v>
      </c>
      <c r="AR13" s="43">
        <v>31</v>
      </c>
      <c r="AS13" s="43">
        <v>23</v>
      </c>
      <c r="AT13" s="43">
        <f t="shared" si="22"/>
        <v>12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1</v>
      </c>
      <c r="BG13" s="43">
        <v>0</v>
      </c>
      <c r="BH13" s="43">
        <v>0</v>
      </c>
      <c r="BI13" s="43">
        <f t="shared" si="2"/>
        <v>0</v>
      </c>
      <c r="BJ13" s="44">
        <v>0</v>
      </c>
      <c r="BK13" s="44">
        <v>0</v>
      </c>
      <c r="BL13" s="44">
        <f t="shared" si="23"/>
        <v>0</v>
      </c>
      <c r="BM13" s="43">
        <f>BM12</f>
        <v>0</v>
      </c>
      <c r="BN13" s="49">
        <f t="shared" si="3"/>
        <v>0</v>
      </c>
      <c r="BO13" s="49">
        <f t="shared" si="4"/>
        <v>0</v>
      </c>
      <c r="BP13" s="49">
        <f t="shared" si="5"/>
        <v>0</v>
      </c>
      <c r="BQ13" s="49">
        <f t="shared" si="6"/>
        <v>0</v>
      </c>
      <c r="BR13" s="49">
        <f t="shared" si="7"/>
        <v>0</v>
      </c>
      <c r="BS13" s="49">
        <f t="shared" si="8"/>
        <v>0</v>
      </c>
      <c r="BT13" s="49">
        <f t="shared" si="9"/>
        <v>0</v>
      </c>
      <c r="BU13" s="49">
        <f t="shared" si="10"/>
        <v>0</v>
      </c>
      <c r="BV13" s="49">
        <f t="shared" si="11"/>
        <v>0</v>
      </c>
      <c r="BW13" s="49">
        <f t="shared" si="12"/>
        <v>0</v>
      </c>
      <c r="BX13" s="49">
        <f t="shared" si="13"/>
        <v>0</v>
      </c>
      <c r="BY13" s="49">
        <f t="shared" si="14"/>
        <v>0</v>
      </c>
      <c r="BZ13" s="49">
        <f t="shared" si="15"/>
        <v>0</v>
      </c>
      <c r="CA13" s="49">
        <f t="shared" si="16"/>
        <v>0</v>
      </c>
      <c r="CB13" s="49">
        <f t="shared" si="17"/>
        <v>0</v>
      </c>
      <c r="CC13" s="49">
        <f t="shared" si="18"/>
        <v>0</v>
      </c>
      <c r="CD13" s="8">
        <f t="shared" si="19"/>
        <v>847.26087999314768</v>
      </c>
      <c r="CE13" s="8">
        <f t="shared" si="20"/>
        <v>2573.6473555306216</v>
      </c>
      <c r="CF13" s="8">
        <f t="shared" si="21"/>
        <v>85852.308099654969</v>
      </c>
    </row>
    <row r="14" spans="1:84">
      <c r="A14" s="7">
        <f>'Monthly Data'!A14</f>
        <v>41275</v>
      </c>
      <c r="B14" s="6">
        <f>'Monthly Data'!B14</f>
        <v>2013</v>
      </c>
      <c r="C14" s="6">
        <f t="shared" si="1"/>
        <v>1</v>
      </c>
      <c r="D14" s="1">
        <f>'Monthly Data'!D14</f>
        <v>13215525.720835192</v>
      </c>
      <c r="E14" s="1">
        <f>'Monthly Data'!E14</f>
        <v>22973.530962145975</v>
      </c>
      <c r="F14" s="1">
        <f>'Monthly Data'!F14</f>
        <v>13238499.251797339</v>
      </c>
      <c r="G14" s="1">
        <f>'Monthly Data'!G14</f>
        <v>4635815.4090870637</v>
      </c>
      <c r="H14" s="1">
        <f>'Monthly Data'!H14</f>
        <v>86206.064258494749</v>
      </c>
      <c r="I14" s="1">
        <f>'Monthly Data'!I14</f>
        <v>4722021.4733455582</v>
      </c>
      <c r="J14" s="1">
        <f>'Monthly Data'!J14</f>
        <v>10592340.05771707</v>
      </c>
      <c r="K14" s="1">
        <f>'Monthly Data'!K14</f>
        <v>100316.97639072855</v>
      </c>
      <c r="L14" s="1">
        <f>'Monthly Data'!L14</f>
        <v>10692657.034107799</v>
      </c>
      <c r="M14" s="1">
        <f>'Monthly Data'!M14</f>
        <v>231418.9036474805</v>
      </c>
      <c r="N14" s="1">
        <f>'Monthly Data'!N14</f>
        <v>34772.246845864785</v>
      </c>
      <c r="O14" s="5">
        <f>'Monthly Data'!O14</f>
        <v>24385.01</v>
      </c>
      <c r="P14" s="5">
        <f>'Monthly Data'!P14</f>
        <v>507.87</v>
      </c>
      <c r="Q14" s="2">
        <f>'Monthly Data'!Q14</f>
        <v>14224.5</v>
      </c>
      <c r="R14" s="2">
        <f>'Monthly Data'!R14</f>
        <v>1691.5</v>
      </c>
      <c r="S14" s="2">
        <f>'Monthly Data'!S14</f>
        <v>114</v>
      </c>
      <c r="T14" s="2">
        <f>'Monthly Data'!T14</f>
        <v>3018</v>
      </c>
      <c r="U14" s="2">
        <f>'Monthly Data'!U14</f>
        <v>30</v>
      </c>
      <c r="V14" s="41">
        <f>Weather!C134</f>
        <v>-2.6096774193548389</v>
      </c>
      <c r="W14" s="42">
        <f>Weather!D134</f>
        <v>762.9</v>
      </c>
      <c r="X14" s="42">
        <f>Weather!E134</f>
        <v>0</v>
      </c>
      <c r="Y14" s="42">
        <f>Weather!F134</f>
        <v>700.9</v>
      </c>
      <c r="Z14" s="42">
        <f>Weather!G134</f>
        <v>0</v>
      </c>
      <c r="AA14" s="42">
        <f>Weather!H134</f>
        <v>638.9</v>
      </c>
      <c r="AB14" s="42">
        <f>Weather!I134</f>
        <v>0</v>
      </c>
      <c r="AC14" s="42">
        <f>Weather!J134</f>
        <v>576.9</v>
      </c>
      <c r="AD14" s="42">
        <f>Weather!K134</f>
        <v>0</v>
      </c>
      <c r="AE14" s="42">
        <f>Weather!L134</f>
        <v>514.9</v>
      </c>
      <c r="AF14" s="42">
        <f>Weather!M134</f>
        <v>0</v>
      </c>
      <c r="AG14" s="42">
        <f>Weather!N134</f>
        <v>452.9</v>
      </c>
      <c r="AH14" s="42">
        <f>Weather!O134</f>
        <v>0</v>
      </c>
      <c r="AI14" s="42">
        <f>Weather!P134</f>
        <v>390.9</v>
      </c>
      <c r="AJ14" s="42">
        <f>Weather!Q134</f>
        <v>0</v>
      </c>
      <c r="AK14" s="42">
        <f>Weather!R134</f>
        <v>331.1</v>
      </c>
      <c r="AL14" s="42">
        <f>Weather!S134</f>
        <v>2.2000000000000002</v>
      </c>
      <c r="AM14" s="39">
        <f>Economic!C14</f>
        <v>643937</v>
      </c>
      <c r="AN14" s="39">
        <f>Economic!D14</f>
        <v>6764.2</v>
      </c>
      <c r="AO14" s="39">
        <f>Economic!E14</f>
        <v>6730.2</v>
      </c>
      <c r="AP14" s="39">
        <f>Economic!F14</f>
        <v>107.3</v>
      </c>
      <c r="AQ14" s="39">
        <f>Economic!G14</f>
        <v>107.5</v>
      </c>
      <c r="AR14" s="43">
        <f t="shared" ref="AR14:BH15" si="24">AR2</f>
        <v>31</v>
      </c>
      <c r="AS14" s="43">
        <v>21</v>
      </c>
      <c r="AT14" s="43">
        <f t="shared" si="22"/>
        <v>13</v>
      </c>
      <c r="AU14" s="43">
        <f t="shared" si="24"/>
        <v>1</v>
      </c>
      <c r="AV14" s="43">
        <f t="shared" si="24"/>
        <v>0</v>
      </c>
      <c r="AW14" s="43">
        <f t="shared" si="24"/>
        <v>0</v>
      </c>
      <c r="AX14" s="43">
        <f t="shared" si="24"/>
        <v>0</v>
      </c>
      <c r="AY14" s="43">
        <f t="shared" si="24"/>
        <v>0</v>
      </c>
      <c r="AZ14" s="43">
        <f t="shared" si="24"/>
        <v>0</v>
      </c>
      <c r="BA14" s="43">
        <f t="shared" si="24"/>
        <v>0</v>
      </c>
      <c r="BB14" s="43">
        <f t="shared" si="24"/>
        <v>0</v>
      </c>
      <c r="BC14" s="43">
        <f t="shared" si="24"/>
        <v>0</v>
      </c>
      <c r="BD14" s="43">
        <f t="shared" si="24"/>
        <v>0</v>
      </c>
      <c r="BE14" s="43">
        <f t="shared" si="24"/>
        <v>0</v>
      </c>
      <c r="BF14" s="43">
        <f t="shared" si="24"/>
        <v>0</v>
      </c>
      <c r="BG14" s="43">
        <f t="shared" si="24"/>
        <v>0</v>
      </c>
      <c r="BH14" s="43">
        <f t="shared" si="24"/>
        <v>0</v>
      </c>
      <c r="BI14" s="43">
        <f t="shared" si="2"/>
        <v>0</v>
      </c>
      <c r="BJ14" s="44">
        <v>0</v>
      </c>
      <c r="BK14" s="44">
        <v>0</v>
      </c>
      <c r="BL14" s="44">
        <f t="shared" si="23"/>
        <v>0</v>
      </c>
      <c r="BM14" s="43">
        <f t="shared" ref="BM14:BM77" si="25">BM13</f>
        <v>0</v>
      </c>
      <c r="BN14" s="49">
        <f t="shared" si="3"/>
        <v>0</v>
      </c>
      <c r="BO14" s="49">
        <f t="shared" si="4"/>
        <v>0</v>
      </c>
      <c r="BP14" s="49">
        <f t="shared" si="5"/>
        <v>0</v>
      </c>
      <c r="BQ14" s="49">
        <f t="shared" si="6"/>
        <v>0</v>
      </c>
      <c r="BR14" s="49">
        <f t="shared" si="7"/>
        <v>0</v>
      </c>
      <c r="BS14" s="49">
        <f t="shared" si="8"/>
        <v>0</v>
      </c>
      <c r="BT14" s="49">
        <f t="shared" si="9"/>
        <v>0</v>
      </c>
      <c r="BU14" s="49">
        <f t="shared" si="10"/>
        <v>0</v>
      </c>
      <c r="BV14" s="49">
        <f t="shared" si="11"/>
        <v>0</v>
      </c>
      <c r="BW14" s="49">
        <f t="shared" si="12"/>
        <v>0</v>
      </c>
      <c r="BX14" s="49">
        <f t="shared" si="13"/>
        <v>0</v>
      </c>
      <c r="BY14" s="49">
        <f t="shared" si="14"/>
        <v>0</v>
      </c>
      <c r="BZ14" s="49">
        <f t="shared" si="15"/>
        <v>0</v>
      </c>
      <c r="CA14" s="49">
        <f t="shared" si="16"/>
        <v>0</v>
      </c>
      <c r="CB14" s="49">
        <f t="shared" si="17"/>
        <v>0</v>
      </c>
      <c r="CC14" s="49">
        <f t="shared" si="18"/>
        <v>0</v>
      </c>
      <c r="CD14" s="8">
        <f t="shared" si="19"/>
        <v>930.68292395496076</v>
      </c>
      <c r="CE14" s="8">
        <f t="shared" si="20"/>
        <v>2791.6177790987635</v>
      </c>
      <c r="CF14" s="8">
        <f t="shared" si="21"/>
        <v>93795.237141296486</v>
      </c>
    </row>
    <row r="15" spans="1:84">
      <c r="A15" s="7">
        <f>'Monthly Data'!A15</f>
        <v>41306</v>
      </c>
      <c r="B15" s="6">
        <f>'Monthly Data'!B15</f>
        <v>2013</v>
      </c>
      <c r="C15" s="6">
        <f t="shared" si="1"/>
        <v>2</v>
      </c>
      <c r="D15" s="1">
        <f>'Monthly Data'!D15</f>
        <v>11933004.618414706</v>
      </c>
      <c r="E15" s="1">
        <f>'Monthly Data'!E15</f>
        <v>22973.530962145975</v>
      </c>
      <c r="F15" s="1">
        <f>'Monthly Data'!F15</f>
        <v>11955978.149376852</v>
      </c>
      <c r="G15" s="1">
        <f>'Monthly Data'!G15</f>
        <v>4293515.4118769756</v>
      </c>
      <c r="H15" s="1">
        <f>'Monthly Data'!H15</f>
        <v>86206.064258494749</v>
      </c>
      <c r="I15" s="1">
        <f>'Monthly Data'!I15</f>
        <v>4379721.47613547</v>
      </c>
      <c r="J15" s="1">
        <f>'Monthly Data'!J15</f>
        <v>10066435.971520996</v>
      </c>
      <c r="K15" s="1">
        <f>'Monthly Data'!K15</f>
        <v>100316.97639072855</v>
      </c>
      <c r="L15" s="1">
        <f>'Monthly Data'!L15</f>
        <v>10166752.947911724</v>
      </c>
      <c r="M15" s="1">
        <f>'Monthly Data'!M15</f>
        <v>192529.7127668272</v>
      </c>
      <c r="N15" s="1">
        <f>'Monthly Data'!N15</f>
        <v>32880.692076830739</v>
      </c>
      <c r="O15" s="5">
        <f>'Monthly Data'!O15</f>
        <v>24989.890000000003</v>
      </c>
      <c r="P15" s="5">
        <f>'Monthly Data'!P15</f>
        <v>507.87</v>
      </c>
      <c r="Q15" s="2">
        <f>'Monthly Data'!Q15</f>
        <v>14229</v>
      </c>
      <c r="R15" s="2">
        <f>'Monthly Data'!R15</f>
        <v>1694</v>
      </c>
      <c r="S15" s="2">
        <f>'Monthly Data'!S15</f>
        <v>113</v>
      </c>
      <c r="T15" s="2">
        <f>'Monthly Data'!T15</f>
        <v>3069</v>
      </c>
      <c r="U15" s="2">
        <f>'Monthly Data'!U15</f>
        <v>30</v>
      </c>
      <c r="V15" s="41">
        <f>Weather!C135</f>
        <v>-5.135714285714287</v>
      </c>
      <c r="W15" s="42">
        <f>Weather!D135</f>
        <v>759.8</v>
      </c>
      <c r="X15" s="42">
        <f>Weather!E135</f>
        <v>0</v>
      </c>
      <c r="Y15" s="42">
        <f>Weather!F135</f>
        <v>703.8</v>
      </c>
      <c r="Z15" s="42">
        <f>Weather!G135</f>
        <v>0</v>
      </c>
      <c r="AA15" s="42">
        <f>Weather!H135</f>
        <v>647.79999999999995</v>
      </c>
      <c r="AB15" s="42">
        <f>Weather!I135</f>
        <v>0</v>
      </c>
      <c r="AC15" s="42">
        <f>Weather!J135</f>
        <v>591.79999999999995</v>
      </c>
      <c r="AD15" s="42">
        <f>Weather!K135</f>
        <v>0</v>
      </c>
      <c r="AE15" s="42">
        <f>Weather!L135</f>
        <v>535.79999999999995</v>
      </c>
      <c r="AF15" s="42">
        <f>Weather!M135</f>
        <v>0</v>
      </c>
      <c r="AG15" s="42">
        <f>Weather!N135</f>
        <v>479.8</v>
      </c>
      <c r="AH15" s="42">
        <f>Weather!O135</f>
        <v>0</v>
      </c>
      <c r="AI15" s="42">
        <f>Weather!P135</f>
        <v>423.8</v>
      </c>
      <c r="AJ15" s="42">
        <f>Weather!Q135</f>
        <v>0</v>
      </c>
      <c r="AK15" s="42">
        <f>Weather!R135</f>
        <v>367.8</v>
      </c>
      <c r="AL15" s="42">
        <f>Weather!S135</f>
        <v>0</v>
      </c>
      <c r="AM15" s="39">
        <f>Economic!C15</f>
        <v>643937</v>
      </c>
      <c r="AN15" s="39">
        <f>Economic!D15</f>
        <v>6786.9</v>
      </c>
      <c r="AO15" s="39">
        <f>Economic!E15</f>
        <v>6713.2</v>
      </c>
      <c r="AP15" s="39">
        <f>Economic!F15</f>
        <v>110.2</v>
      </c>
      <c r="AQ15" s="39">
        <f>Economic!G15</f>
        <v>109.3</v>
      </c>
      <c r="AR15" s="43">
        <v>28</v>
      </c>
      <c r="AS15" s="43">
        <v>19</v>
      </c>
      <c r="AT15" s="43">
        <f t="shared" si="22"/>
        <v>14</v>
      </c>
      <c r="AU15" s="43">
        <f t="shared" si="24"/>
        <v>0</v>
      </c>
      <c r="AV15" s="43">
        <f t="shared" si="24"/>
        <v>1</v>
      </c>
      <c r="AW15" s="43">
        <f t="shared" si="24"/>
        <v>0</v>
      </c>
      <c r="AX15" s="43">
        <f t="shared" si="24"/>
        <v>0</v>
      </c>
      <c r="AY15" s="43">
        <f t="shared" si="24"/>
        <v>0</v>
      </c>
      <c r="AZ15" s="43">
        <f t="shared" si="24"/>
        <v>0</v>
      </c>
      <c r="BA15" s="43">
        <f t="shared" si="24"/>
        <v>0</v>
      </c>
      <c r="BB15" s="43">
        <f t="shared" si="24"/>
        <v>0</v>
      </c>
      <c r="BC15" s="43">
        <f t="shared" si="24"/>
        <v>0</v>
      </c>
      <c r="BD15" s="43">
        <f t="shared" si="24"/>
        <v>0</v>
      </c>
      <c r="BE15" s="43">
        <f t="shared" si="24"/>
        <v>0</v>
      </c>
      <c r="BF15" s="43">
        <f t="shared" si="24"/>
        <v>0</v>
      </c>
      <c r="BG15" s="43">
        <f t="shared" si="24"/>
        <v>0</v>
      </c>
      <c r="BH15" s="43">
        <f t="shared" si="24"/>
        <v>0</v>
      </c>
      <c r="BI15" s="43">
        <f t="shared" si="2"/>
        <v>0</v>
      </c>
      <c r="BJ15" s="44">
        <v>0</v>
      </c>
      <c r="BK15" s="44">
        <v>0</v>
      </c>
      <c r="BL15" s="44">
        <f t="shared" si="23"/>
        <v>0</v>
      </c>
      <c r="BM15" s="43">
        <f t="shared" si="25"/>
        <v>0</v>
      </c>
      <c r="BN15" s="49">
        <f t="shared" si="3"/>
        <v>0</v>
      </c>
      <c r="BO15" s="49">
        <f t="shared" si="4"/>
        <v>0</v>
      </c>
      <c r="BP15" s="49">
        <f t="shared" si="5"/>
        <v>0</v>
      </c>
      <c r="BQ15" s="49">
        <f t="shared" si="6"/>
        <v>0</v>
      </c>
      <c r="BR15" s="49">
        <f t="shared" si="7"/>
        <v>0</v>
      </c>
      <c r="BS15" s="49">
        <f t="shared" si="8"/>
        <v>0</v>
      </c>
      <c r="BT15" s="49">
        <f t="shared" si="9"/>
        <v>0</v>
      </c>
      <c r="BU15" s="49">
        <f t="shared" si="10"/>
        <v>0</v>
      </c>
      <c r="BV15" s="49">
        <f t="shared" si="11"/>
        <v>0</v>
      </c>
      <c r="BW15" s="49">
        <f t="shared" si="12"/>
        <v>0</v>
      </c>
      <c r="BX15" s="49">
        <f t="shared" si="13"/>
        <v>0</v>
      </c>
      <c r="BY15" s="49">
        <f t="shared" si="14"/>
        <v>0</v>
      </c>
      <c r="BZ15" s="49">
        <f t="shared" si="15"/>
        <v>0</v>
      </c>
      <c r="CA15" s="49">
        <f t="shared" si="16"/>
        <v>0</v>
      </c>
      <c r="CB15" s="49">
        <f t="shared" si="17"/>
        <v>0</v>
      </c>
      <c r="CC15" s="49">
        <f t="shared" si="18"/>
        <v>0</v>
      </c>
      <c r="CD15" s="8">
        <f t="shared" si="19"/>
        <v>840.25427994777237</v>
      </c>
      <c r="CE15" s="8">
        <f t="shared" si="20"/>
        <v>2585.431804094138</v>
      </c>
      <c r="CF15" s="8">
        <f t="shared" si="21"/>
        <v>89971.265025767469</v>
      </c>
    </row>
    <row r="16" spans="1:84">
      <c r="A16" s="7">
        <f>'Monthly Data'!A16</f>
        <v>41334</v>
      </c>
      <c r="B16" s="6">
        <f>'Monthly Data'!B16</f>
        <v>2013</v>
      </c>
      <c r="C16" s="6">
        <f t="shared" si="1"/>
        <v>3</v>
      </c>
      <c r="D16" s="1">
        <f>'Monthly Data'!D16</f>
        <v>11808394.102076609</v>
      </c>
      <c r="E16" s="1">
        <f>'Monthly Data'!E16</f>
        <v>22973.530962145975</v>
      </c>
      <c r="F16" s="1">
        <f>'Monthly Data'!F16</f>
        <v>11831367.633038756</v>
      </c>
      <c r="G16" s="1">
        <f>'Monthly Data'!G16</f>
        <v>4374623.3602313511</v>
      </c>
      <c r="H16" s="1">
        <f>'Monthly Data'!H16</f>
        <v>86206.064258494749</v>
      </c>
      <c r="I16" s="1">
        <f>'Monthly Data'!I16</f>
        <v>4460829.4244898455</v>
      </c>
      <c r="J16" s="1">
        <f>'Monthly Data'!J16</f>
        <v>10688896.11731804</v>
      </c>
      <c r="K16" s="1">
        <f>'Monthly Data'!K16</f>
        <v>100316.97639072855</v>
      </c>
      <c r="L16" s="1">
        <f>'Monthly Data'!L16</f>
        <v>10789213.093708768</v>
      </c>
      <c r="M16" s="1">
        <f>'Monthly Data'!M16</f>
        <v>189835.87140232438</v>
      </c>
      <c r="N16" s="1">
        <f>'Monthly Data'!N16</f>
        <v>35975.824400728037</v>
      </c>
      <c r="O16" s="5">
        <f>'Monthly Data'!O16</f>
        <v>24702.640000000003</v>
      </c>
      <c r="P16" s="5">
        <f>'Monthly Data'!P16</f>
        <v>507.87</v>
      </c>
      <c r="Q16" s="2">
        <f>'Monthly Data'!Q16</f>
        <v>14244</v>
      </c>
      <c r="R16" s="2">
        <f>'Monthly Data'!R16</f>
        <v>1690</v>
      </c>
      <c r="S16" s="2">
        <f>'Monthly Data'!S16</f>
        <v>118</v>
      </c>
      <c r="T16" s="2">
        <f>'Monthly Data'!T16</f>
        <v>3069</v>
      </c>
      <c r="U16" s="2">
        <f>'Monthly Data'!U16</f>
        <v>31</v>
      </c>
      <c r="V16" s="41">
        <f>Weather!C136</f>
        <v>-0.78064516129032269</v>
      </c>
      <c r="W16" s="42">
        <f>Weather!D136</f>
        <v>706.2</v>
      </c>
      <c r="X16" s="42">
        <f>Weather!E136</f>
        <v>0</v>
      </c>
      <c r="Y16" s="42">
        <f>Weather!F136</f>
        <v>644.20000000000005</v>
      </c>
      <c r="Z16" s="42">
        <f>Weather!G136</f>
        <v>0</v>
      </c>
      <c r="AA16" s="42">
        <f>Weather!H136</f>
        <v>582.20000000000005</v>
      </c>
      <c r="AB16" s="42">
        <f>Weather!I136</f>
        <v>0</v>
      </c>
      <c r="AC16" s="42">
        <f>Weather!J136</f>
        <v>520.20000000000005</v>
      </c>
      <c r="AD16" s="42">
        <f>Weather!K136</f>
        <v>0</v>
      </c>
      <c r="AE16" s="42">
        <f>Weather!L136</f>
        <v>458.2</v>
      </c>
      <c r="AF16" s="42">
        <f>Weather!M136</f>
        <v>0</v>
      </c>
      <c r="AG16" s="42">
        <f>Weather!N136</f>
        <v>396.2</v>
      </c>
      <c r="AH16" s="42">
        <f>Weather!O136</f>
        <v>0</v>
      </c>
      <c r="AI16" s="42">
        <f>Weather!P136</f>
        <v>334.2</v>
      </c>
      <c r="AJ16" s="42">
        <f>Weather!Q136</f>
        <v>0</v>
      </c>
      <c r="AK16" s="42">
        <f>Weather!R136</f>
        <v>272.7</v>
      </c>
      <c r="AL16" s="42">
        <f>Weather!S136</f>
        <v>0.5</v>
      </c>
      <c r="AM16" s="39">
        <f>Economic!C16</f>
        <v>643937</v>
      </c>
      <c r="AN16" s="39">
        <f>Economic!D16</f>
        <v>6786.1</v>
      </c>
      <c r="AO16" s="39">
        <f>Economic!E16</f>
        <v>6677.7</v>
      </c>
      <c r="AP16" s="39">
        <f>Economic!F16</f>
        <v>110.6</v>
      </c>
      <c r="AQ16" s="39">
        <f>Economic!G16</f>
        <v>109.1</v>
      </c>
      <c r="AR16" s="43">
        <f t="shared" ref="AR16:BH27" si="26">AR4</f>
        <v>31</v>
      </c>
      <c r="AS16" s="43">
        <v>23</v>
      </c>
      <c r="AT16" s="43">
        <f t="shared" si="22"/>
        <v>15</v>
      </c>
      <c r="AU16" s="43">
        <f t="shared" si="26"/>
        <v>0</v>
      </c>
      <c r="AV16" s="43">
        <f t="shared" si="26"/>
        <v>0</v>
      </c>
      <c r="AW16" s="43">
        <f t="shared" si="26"/>
        <v>1</v>
      </c>
      <c r="AX16" s="43">
        <f t="shared" si="26"/>
        <v>0</v>
      </c>
      <c r="AY16" s="43">
        <f t="shared" si="26"/>
        <v>0</v>
      </c>
      <c r="AZ16" s="43">
        <f t="shared" si="26"/>
        <v>0</v>
      </c>
      <c r="BA16" s="43">
        <f t="shared" si="26"/>
        <v>0</v>
      </c>
      <c r="BB16" s="43">
        <f t="shared" si="26"/>
        <v>0</v>
      </c>
      <c r="BC16" s="43">
        <f t="shared" si="26"/>
        <v>0</v>
      </c>
      <c r="BD16" s="43">
        <f t="shared" si="26"/>
        <v>0</v>
      </c>
      <c r="BE16" s="43">
        <f t="shared" si="26"/>
        <v>0</v>
      </c>
      <c r="BF16" s="43">
        <f t="shared" si="26"/>
        <v>0</v>
      </c>
      <c r="BG16" s="43">
        <f t="shared" si="26"/>
        <v>1</v>
      </c>
      <c r="BH16" s="43">
        <f t="shared" si="26"/>
        <v>0</v>
      </c>
      <c r="BI16" s="43">
        <f t="shared" si="2"/>
        <v>1</v>
      </c>
      <c r="BJ16" s="44">
        <v>0</v>
      </c>
      <c r="BK16" s="44">
        <v>0</v>
      </c>
      <c r="BL16" s="44">
        <f t="shared" si="23"/>
        <v>0</v>
      </c>
      <c r="BM16" s="43">
        <f t="shared" si="25"/>
        <v>0</v>
      </c>
      <c r="BN16" s="49">
        <f t="shared" si="3"/>
        <v>0</v>
      </c>
      <c r="BO16" s="49">
        <f t="shared" si="4"/>
        <v>0</v>
      </c>
      <c r="BP16" s="49">
        <f t="shared" si="5"/>
        <v>0</v>
      </c>
      <c r="BQ16" s="49">
        <f t="shared" si="6"/>
        <v>0</v>
      </c>
      <c r="BR16" s="49">
        <f t="shared" si="7"/>
        <v>0</v>
      </c>
      <c r="BS16" s="49">
        <f t="shared" si="8"/>
        <v>0</v>
      </c>
      <c r="BT16" s="49">
        <f t="shared" si="9"/>
        <v>0</v>
      </c>
      <c r="BU16" s="49">
        <f t="shared" si="10"/>
        <v>0</v>
      </c>
      <c r="BV16" s="49">
        <f t="shared" si="11"/>
        <v>0</v>
      </c>
      <c r="BW16" s="49">
        <f t="shared" si="12"/>
        <v>0</v>
      </c>
      <c r="BX16" s="49">
        <f t="shared" si="13"/>
        <v>0</v>
      </c>
      <c r="BY16" s="49">
        <f t="shared" si="14"/>
        <v>0</v>
      </c>
      <c r="BZ16" s="49">
        <f t="shared" si="15"/>
        <v>0</v>
      </c>
      <c r="CA16" s="49">
        <f t="shared" si="16"/>
        <v>0</v>
      </c>
      <c r="CB16" s="49">
        <f t="shared" si="17"/>
        <v>0</v>
      </c>
      <c r="CC16" s="49">
        <f t="shared" si="18"/>
        <v>0</v>
      </c>
      <c r="CD16" s="8">
        <f t="shared" si="19"/>
        <v>830.62114806506293</v>
      </c>
      <c r="CE16" s="8">
        <f t="shared" si="20"/>
        <v>2639.5440381596718</v>
      </c>
      <c r="CF16" s="8">
        <f t="shared" si="21"/>
        <v>91434.009268718379</v>
      </c>
    </row>
    <row r="17" spans="1:84">
      <c r="A17" s="7">
        <f>'Monthly Data'!A17</f>
        <v>41365</v>
      </c>
      <c r="B17" s="6">
        <f>'Monthly Data'!B17</f>
        <v>2013</v>
      </c>
      <c r="C17" s="6">
        <f t="shared" si="1"/>
        <v>4</v>
      </c>
      <c r="D17" s="1">
        <f>'Monthly Data'!D17</f>
        <v>9226248.1237747781</v>
      </c>
      <c r="E17" s="1">
        <f>'Monthly Data'!E17</f>
        <v>22973.530962145975</v>
      </c>
      <c r="F17" s="1">
        <f>'Monthly Data'!F17</f>
        <v>9249221.6547369249</v>
      </c>
      <c r="G17" s="1">
        <f>'Monthly Data'!G17</f>
        <v>3746140.2054161387</v>
      </c>
      <c r="H17" s="1">
        <f>'Monthly Data'!H17</f>
        <v>86206.064258494749</v>
      </c>
      <c r="I17" s="1">
        <f>'Monthly Data'!I17</f>
        <v>3832346.2696746336</v>
      </c>
      <c r="J17" s="1">
        <f>'Monthly Data'!J17</f>
        <v>9803120.9883631151</v>
      </c>
      <c r="K17" s="1">
        <f>'Monthly Data'!K17</f>
        <v>100316.97639072855</v>
      </c>
      <c r="L17" s="1">
        <f>'Monthly Data'!L17</f>
        <v>9903437.9647538438</v>
      </c>
      <c r="M17" s="1">
        <f>'Monthly Data'!M17</f>
        <v>160050.00734917622</v>
      </c>
      <c r="N17" s="1">
        <f>'Monthly Data'!N17</f>
        <v>33768.965248464978</v>
      </c>
      <c r="O17" s="5">
        <f>'Monthly Data'!O17</f>
        <v>24308.53</v>
      </c>
      <c r="P17" s="5">
        <f>'Monthly Data'!P17</f>
        <v>507.87</v>
      </c>
      <c r="Q17" s="2">
        <f>'Monthly Data'!Q17</f>
        <v>14259</v>
      </c>
      <c r="R17" s="2">
        <f>'Monthly Data'!R17</f>
        <v>1686</v>
      </c>
      <c r="S17" s="2">
        <f>'Monthly Data'!S17</f>
        <v>117</v>
      </c>
      <c r="T17" s="2">
        <f>'Monthly Data'!T17</f>
        <v>3069</v>
      </c>
      <c r="U17" s="2">
        <f>'Monthly Data'!U17</f>
        <v>31</v>
      </c>
      <c r="V17" s="41">
        <f>Weather!C137</f>
        <v>5.7099999999999991</v>
      </c>
      <c r="W17" s="42">
        <f>Weather!D137</f>
        <v>488.7</v>
      </c>
      <c r="X17" s="42">
        <f>Weather!E137</f>
        <v>0</v>
      </c>
      <c r="Y17" s="42">
        <f>Weather!F137</f>
        <v>428.7</v>
      </c>
      <c r="Z17" s="42">
        <f>Weather!G137</f>
        <v>0</v>
      </c>
      <c r="AA17" s="42">
        <f>Weather!H137</f>
        <v>368.7</v>
      </c>
      <c r="AB17" s="42">
        <f>Weather!I137</f>
        <v>0</v>
      </c>
      <c r="AC17" s="42">
        <f>Weather!J137</f>
        <v>309.39999999999998</v>
      </c>
      <c r="AD17" s="42">
        <f>Weather!K137</f>
        <v>0.7</v>
      </c>
      <c r="AE17" s="42">
        <f>Weather!L137</f>
        <v>252.8</v>
      </c>
      <c r="AF17" s="42">
        <f>Weather!M137</f>
        <v>4.0999999999999996</v>
      </c>
      <c r="AG17" s="42">
        <f>Weather!N137</f>
        <v>200.1</v>
      </c>
      <c r="AH17" s="42">
        <f>Weather!O137</f>
        <v>11.4</v>
      </c>
      <c r="AI17" s="42">
        <f>Weather!P137</f>
        <v>151.4</v>
      </c>
      <c r="AJ17" s="42">
        <f>Weather!Q137</f>
        <v>22.7</v>
      </c>
      <c r="AK17" s="42">
        <f>Weather!R137</f>
        <v>108.1</v>
      </c>
      <c r="AL17" s="42">
        <f>Weather!S137</f>
        <v>39.4</v>
      </c>
      <c r="AM17" s="39">
        <f>Economic!C17</f>
        <v>643937</v>
      </c>
      <c r="AN17" s="39">
        <f>Economic!D17</f>
        <v>6794.3</v>
      </c>
      <c r="AO17" s="39">
        <f>Economic!E17</f>
        <v>6706.3</v>
      </c>
      <c r="AP17" s="39">
        <f>Economic!F17</f>
        <v>110.4</v>
      </c>
      <c r="AQ17" s="39">
        <f>Economic!G17</f>
        <v>108.4</v>
      </c>
      <c r="AR17" s="43">
        <f t="shared" si="26"/>
        <v>30</v>
      </c>
      <c r="AS17" s="43">
        <v>20</v>
      </c>
      <c r="AT17" s="43">
        <f t="shared" si="22"/>
        <v>16</v>
      </c>
      <c r="AU17" s="43">
        <f t="shared" si="26"/>
        <v>0</v>
      </c>
      <c r="AV17" s="43">
        <f t="shared" si="26"/>
        <v>0</v>
      </c>
      <c r="AW17" s="43">
        <f t="shared" si="26"/>
        <v>0</v>
      </c>
      <c r="AX17" s="43">
        <f t="shared" si="26"/>
        <v>1</v>
      </c>
      <c r="AY17" s="43">
        <f t="shared" si="26"/>
        <v>0</v>
      </c>
      <c r="AZ17" s="43">
        <f t="shared" si="26"/>
        <v>0</v>
      </c>
      <c r="BA17" s="43">
        <f t="shared" si="26"/>
        <v>0</v>
      </c>
      <c r="BB17" s="43">
        <f t="shared" si="26"/>
        <v>0</v>
      </c>
      <c r="BC17" s="43">
        <f t="shared" si="26"/>
        <v>0</v>
      </c>
      <c r="BD17" s="43">
        <f t="shared" si="26"/>
        <v>0</v>
      </c>
      <c r="BE17" s="43">
        <f t="shared" si="26"/>
        <v>0</v>
      </c>
      <c r="BF17" s="43">
        <f t="shared" si="26"/>
        <v>0</v>
      </c>
      <c r="BG17" s="43">
        <f t="shared" si="26"/>
        <v>1</v>
      </c>
      <c r="BH17" s="43">
        <f t="shared" si="26"/>
        <v>0</v>
      </c>
      <c r="BI17" s="43">
        <f t="shared" si="2"/>
        <v>1</v>
      </c>
      <c r="BJ17" s="44">
        <v>0</v>
      </c>
      <c r="BK17" s="44">
        <v>0</v>
      </c>
      <c r="BL17" s="44">
        <f t="shared" si="23"/>
        <v>0</v>
      </c>
      <c r="BM17" s="43">
        <f t="shared" si="25"/>
        <v>0</v>
      </c>
      <c r="BN17" s="49">
        <f t="shared" si="3"/>
        <v>0</v>
      </c>
      <c r="BO17" s="49">
        <f t="shared" si="4"/>
        <v>0</v>
      </c>
      <c r="BP17" s="49">
        <f t="shared" si="5"/>
        <v>0</v>
      </c>
      <c r="BQ17" s="49">
        <f t="shared" si="6"/>
        <v>0</v>
      </c>
      <c r="BR17" s="49">
        <f t="shared" si="7"/>
        <v>0</v>
      </c>
      <c r="BS17" s="49">
        <f t="shared" si="8"/>
        <v>0</v>
      </c>
      <c r="BT17" s="49">
        <f t="shared" si="9"/>
        <v>0</v>
      </c>
      <c r="BU17" s="49">
        <f t="shared" si="10"/>
        <v>0</v>
      </c>
      <c r="BV17" s="49">
        <f t="shared" si="11"/>
        <v>0</v>
      </c>
      <c r="BW17" s="49">
        <f t="shared" si="12"/>
        <v>0</v>
      </c>
      <c r="BX17" s="49">
        <f t="shared" si="13"/>
        <v>0</v>
      </c>
      <c r="BY17" s="49">
        <f t="shared" si="14"/>
        <v>0</v>
      </c>
      <c r="BZ17" s="49">
        <f t="shared" si="15"/>
        <v>0</v>
      </c>
      <c r="CA17" s="49">
        <f t="shared" si="16"/>
        <v>0</v>
      </c>
      <c r="CB17" s="49">
        <f t="shared" si="17"/>
        <v>0</v>
      </c>
      <c r="CC17" s="49">
        <f t="shared" si="18"/>
        <v>0</v>
      </c>
      <c r="CD17" s="8">
        <f t="shared" si="19"/>
        <v>648.65850724012375</v>
      </c>
      <c r="CE17" s="8">
        <f t="shared" si="20"/>
        <v>2273.0404920964611</v>
      </c>
      <c r="CF17" s="8">
        <f t="shared" si="21"/>
        <v>84644.76892952004</v>
      </c>
    </row>
    <row r="18" spans="1:84">
      <c r="A18" s="7">
        <f>'Monthly Data'!A18</f>
        <v>41395</v>
      </c>
      <c r="B18" s="6">
        <f>'Monthly Data'!B18</f>
        <v>2013</v>
      </c>
      <c r="C18" s="6">
        <f t="shared" si="1"/>
        <v>5</v>
      </c>
      <c r="D18" s="1">
        <f>'Monthly Data'!D18</f>
        <v>8145944.877643276</v>
      </c>
      <c r="E18" s="1">
        <f>'Monthly Data'!E18</f>
        <v>22973.530962145975</v>
      </c>
      <c r="F18" s="1">
        <f>'Monthly Data'!F18</f>
        <v>8168918.4086054219</v>
      </c>
      <c r="G18" s="1">
        <f>'Monthly Data'!G18</f>
        <v>3595184.8228466981</v>
      </c>
      <c r="H18" s="1">
        <f>'Monthly Data'!H18</f>
        <v>86206.064258494749</v>
      </c>
      <c r="I18" s="1">
        <f>'Monthly Data'!I18</f>
        <v>3681390.887105193</v>
      </c>
      <c r="J18" s="1">
        <f>'Monthly Data'!J18</f>
        <v>9546584.7656909451</v>
      </c>
      <c r="K18" s="1">
        <f>'Monthly Data'!K18</f>
        <v>100316.97639072855</v>
      </c>
      <c r="L18" s="1">
        <f>'Monthly Data'!L18</f>
        <v>9646901.7420816738</v>
      </c>
      <c r="M18" s="1">
        <f>'Monthly Data'!M18</f>
        <v>144384.19131953857</v>
      </c>
      <c r="N18" s="1">
        <f>'Monthly Data'!N18</f>
        <v>35252.20517669434</v>
      </c>
      <c r="O18" s="5">
        <f>'Monthly Data'!O18</f>
        <v>25640.87</v>
      </c>
      <c r="P18" s="5">
        <f>'Monthly Data'!P18</f>
        <v>507.87</v>
      </c>
      <c r="Q18" s="2">
        <f>'Monthly Data'!Q18</f>
        <v>14256</v>
      </c>
      <c r="R18" s="2">
        <f>'Monthly Data'!R18</f>
        <v>1697</v>
      </c>
      <c r="S18" s="2">
        <f>'Monthly Data'!S18</f>
        <v>117</v>
      </c>
      <c r="T18" s="2">
        <f>'Monthly Data'!T18</f>
        <v>3069</v>
      </c>
      <c r="U18" s="2">
        <f>'Monthly Data'!U18</f>
        <v>31</v>
      </c>
      <c r="V18" s="41">
        <f>Weather!C138</f>
        <v>13.2258064516129</v>
      </c>
      <c r="W18" s="42">
        <f>Weather!D138</f>
        <v>275.2</v>
      </c>
      <c r="X18" s="42">
        <f>Weather!E138</f>
        <v>3.2</v>
      </c>
      <c r="Y18" s="42">
        <f>Weather!F138</f>
        <v>215.9</v>
      </c>
      <c r="Z18" s="42">
        <f>Weather!G138</f>
        <v>5.9</v>
      </c>
      <c r="AA18" s="42">
        <f>Weather!H138</f>
        <v>163.69999999999999</v>
      </c>
      <c r="AB18" s="42">
        <f>Weather!I138</f>
        <v>15.7</v>
      </c>
      <c r="AC18" s="42">
        <f>Weather!J138</f>
        <v>120.1</v>
      </c>
      <c r="AD18" s="42">
        <f>Weather!K138</f>
        <v>34.1</v>
      </c>
      <c r="AE18" s="42">
        <f>Weather!L138</f>
        <v>80.2</v>
      </c>
      <c r="AF18" s="42">
        <f>Weather!M138</f>
        <v>56.2</v>
      </c>
      <c r="AG18" s="42">
        <f>Weather!N138</f>
        <v>48.9</v>
      </c>
      <c r="AH18" s="42">
        <f>Weather!O138</f>
        <v>86.9</v>
      </c>
      <c r="AI18" s="42">
        <f>Weather!P138</f>
        <v>26.1</v>
      </c>
      <c r="AJ18" s="42">
        <f>Weather!Q138</f>
        <v>126.1</v>
      </c>
      <c r="AK18" s="42">
        <f>Weather!R138</f>
        <v>10.7</v>
      </c>
      <c r="AL18" s="42">
        <f>Weather!S138</f>
        <v>172.7</v>
      </c>
      <c r="AM18" s="39">
        <f>Economic!C18</f>
        <v>643937</v>
      </c>
      <c r="AN18" s="39">
        <f>Economic!D18</f>
        <v>6795.3</v>
      </c>
      <c r="AO18" s="39">
        <f>Economic!E18</f>
        <v>6764.2</v>
      </c>
      <c r="AP18" s="39">
        <f>Economic!F18</f>
        <v>109.8</v>
      </c>
      <c r="AQ18" s="39">
        <f>Economic!G18</f>
        <v>108.7</v>
      </c>
      <c r="AR18" s="43">
        <f t="shared" si="26"/>
        <v>31</v>
      </c>
      <c r="AS18" s="43">
        <v>21</v>
      </c>
      <c r="AT18" s="43">
        <f t="shared" si="22"/>
        <v>17</v>
      </c>
      <c r="AU18" s="43">
        <f t="shared" si="26"/>
        <v>0</v>
      </c>
      <c r="AV18" s="43">
        <f t="shared" si="26"/>
        <v>0</v>
      </c>
      <c r="AW18" s="43">
        <f t="shared" si="26"/>
        <v>0</v>
      </c>
      <c r="AX18" s="43">
        <f t="shared" si="26"/>
        <v>0</v>
      </c>
      <c r="AY18" s="43">
        <f t="shared" si="26"/>
        <v>1</v>
      </c>
      <c r="AZ18" s="43">
        <f t="shared" si="26"/>
        <v>0</v>
      </c>
      <c r="BA18" s="43">
        <f t="shared" si="26"/>
        <v>0</v>
      </c>
      <c r="BB18" s="43">
        <f t="shared" si="26"/>
        <v>0</v>
      </c>
      <c r="BC18" s="43">
        <f t="shared" si="26"/>
        <v>0</v>
      </c>
      <c r="BD18" s="43">
        <f t="shared" si="26"/>
        <v>0</v>
      </c>
      <c r="BE18" s="43">
        <f t="shared" si="26"/>
        <v>0</v>
      </c>
      <c r="BF18" s="43">
        <f t="shared" si="26"/>
        <v>0</v>
      </c>
      <c r="BG18" s="43">
        <f t="shared" si="26"/>
        <v>1</v>
      </c>
      <c r="BH18" s="43">
        <f t="shared" si="26"/>
        <v>0</v>
      </c>
      <c r="BI18" s="43">
        <f t="shared" si="2"/>
        <v>1</v>
      </c>
      <c r="BJ18" s="44">
        <v>0</v>
      </c>
      <c r="BK18" s="44">
        <v>0</v>
      </c>
      <c r="BL18" s="44">
        <f t="shared" si="23"/>
        <v>0</v>
      </c>
      <c r="BM18" s="43">
        <f t="shared" si="25"/>
        <v>0</v>
      </c>
      <c r="BN18" s="49">
        <f t="shared" si="3"/>
        <v>0</v>
      </c>
      <c r="BO18" s="49">
        <f t="shared" si="4"/>
        <v>0</v>
      </c>
      <c r="BP18" s="49">
        <f t="shared" si="5"/>
        <v>0</v>
      </c>
      <c r="BQ18" s="49">
        <f t="shared" si="6"/>
        <v>0</v>
      </c>
      <c r="BR18" s="49">
        <f t="shared" si="7"/>
        <v>0</v>
      </c>
      <c r="BS18" s="49">
        <f t="shared" si="8"/>
        <v>0</v>
      </c>
      <c r="BT18" s="49">
        <f t="shared" si="9"/>
        <v>0</v>
      </c>
      <c r="BU18" s="49">
        <f t="shared" si="10"/>
        <v>0</v>
      </c>
      <c r="BV18" s="49">
        <f t="shared" si="11"/>
        <v>0</v>
      </c>
      <c r="BW18" s="49">
        <f t="shared" si="12"/>
        <v>0</v>
      </c>
      <c r="BX18" s="49">
        <f t="shared" si="13"/>
        <v>0</v>
      </c>
      <c r="BY18" s="49">
        <f t="shared" si="14"/>
        <v>0</v>
      </c>
      <c r="BZ18" s="49">
        <f t="shared" si="15"/>
        <v>0</v>
      </c>
      <c r="CA18" s="49">
        <f t="shared" si="16"/>
        <v>0</v>
      </c>
      <c r="CB18" s="49">
        <f t="shared" si="17"/>
        <v>0</v>
      </c>
      <c r="CC18" s="49">
        <f t="shared" si="18"/>
        <v>0</v>
      </c>
      <c r="CD18" s="8">
        <f t="shared" si="19"/>
        <v>573.01616221979668</v>
      </c>
      <c r="CE18" s="8">
        <f t="shared" si="20"/>
        <v>2169.3523200384166</v>
      </c>
      <c r="CF18" s="8">
        <f t="shared" si="21"/>
        <v>82452.151641723714</v>
      </c>
    </row>
    <row r="19" spans="1:84">
      <c r="A19" s="7">
        <f>'Monthly Data'!A19</f>
        <v>41426</v>
      </c>
      <c r="B19" s="6">
        <f>'Monthly Data'!B19</f>
        <v>2013</v>
      </c>
      <c r="C19" s="6">
        <f t="shared" si="1"/>
        <v>6</v>
      </c>
      <c r="D19" s="1">
        <f>'Monthly Data'!D19</f>
        <v>8158035.0975392917</v>
      </c>
      <c r="E19" s="1">
        <f>'Monthly Data'!E19</f>
        <v>22973.530962145975</v>
      </c>
      <c r="F19" s="1">
        <f>'Monthly Data'!F19</f>
        <v>8181008.6285014376</v>
      </c>
      <c r="G19" s="1">
        <f>'Monthly Data'!G19</f>
        <v>3650453.6258274256</v>
      </c>
      <c r="H19" s="1">
        <f>'Monthly Data'!H19</f>
        <v>86206.064258494749</v>
      </c>
      <c r="I19" s="1">
        <f>'Monthly Data'!I19</f>
        <v>3736659.6900859205</v>
      </c>
      <c r="J19" s="1">
        <f>'Monthly Data'!J19</f>
        <v>9600861.3503311947</v>
      </c>
      <c r="K19" s="1">
        <f>'Monthly Data'!K19</f>
        <v>100316.97639072855</v>
      </c>
      <c r="L19" s="1">
        <f>'Monthly Data'!L19</f>
        <v>9701178.3267219234</v>
      </c>
      <c r="M19" s="1">
        <f>'Monthly Data'!M19</f>
        <v>129375.89022419002</v>
      </c>
      <c r="N19" s="1">
        <f>'Monthly Data'!N19</f>
        <v>36201.158902270581</v>
      </c>
      <c r="O19" s="5">
        <f>'Monthly Data'!O19</f>
        <v>25358.500000000004</v>
      </c>
      <c r="P19" s="5">
        <f>'Monthly Data'!P19</f>
        <v>507.87</v>
      </c>
      <c r="Q19" s="2">
        <f>'Monthly Data'!Q19</f>
        <v>14221</v>
      </c>
      <c r="R19" s="2">
        <f>'Monthly Data'!R19</f>
        <v>1696</v>
      </c>
      <c r="S19" s="2">
        <f>'Monthly Data'!S19</f>
        <v>117</v>
      </c>
      <c r="T19" s="2">
        <f>'Monthly Data'!T19</f>
        <v>3069</v>
      </c>
      <c r="U19" s="2">
        <f>'Monthly Data'!U19</f>
        <v>31</v>
      </c>
      <c r="V19" s="41">
        <f>Weather!C139</f>
        <v>16.883887847281404</v>
      </c>
      <c r="W19" s="42">
        <f>Weather!D139</f>
        <v>162.1</v>
      </c>
      <c r="X19" s="42">
        <f>Weather!E139</f>
        <v>8.6</v>
      </c>
      <c r="Y19" s="42">
        <f>Weather!F139</f>
        <v>115.1</v>
      </c>
      <c r="Z19" s="42">
        <f>Weather!G139</f>
        <v>21.6</v>
      </c>
      <c r="AA19" s="42">
        <f>Weather!H139</f>
        <v>74.5</v>
      </c>
      <c r="AB19" s="42">
        <f>Weather!I139</f>
        <v>41</v>
      </c>
      <c r="AC19" s="42">
        <f>Weather!J139</f>
        <v>39.4</v>
      </c>
      <c r="AD19" s="42">
        <f>Weather!K139</f>
        <v>65.900000000000006</v>
      </c>
      <c r="AE19" s="42">
        <f>Weather!L139</f>
        <v>14.4</v>
      </c>
      <c r="AF19" s="42">
        <f>Weather!M139</f>
        <v>100.9</v>
      </c>
      <c r="AG19" s="42">
        <f>Weather!N139</f>
        <v>3.4</v>
      </c>
      <c r="AH19" s="42">
        <f>Weather!O139</f>
        <v>149.9</v>
      </c>
      <c r="AI19" s="42">
        <f>Weather!P139</f>
        <v>0</v>
      </c>
      <c r="AJ19" s="42">
        <f>Weather!Q139</f>
        <v>206.5</v>
      </c>
      <c r="AK19" s="42">
        <f>Weather!R139</f>
        <v>0</v>
      </c>
      <c r="AL19" s="42">
        <f>Weather!S139</f>
        <v>266.5</v>
      </c>
      <c r="AM19" s="39">
        <f>Economic!C19</f>
        <v>643937</v>
      </c>
      <c r="AN19" s="39">
        <f>Economic!D19</f>
        <v>6807.1</v>
      </c>
      <c r="AO19" s="39">
        <f>Economic!E19</f>
        <v>6849.6</v>
      </c>
      <c r="AP19" s="39">
        <f>Economic!F19</f>
        <v>108.8</v>
      </c>
      <c r="AQ19" s="39">
        <f>Economic!G19</f>
        <v>109.5</v>
      </c>
      <c r="AR19" s="43">
        <f t="shared" si="26"/>
        <v>30</v>
      </c>
      <c r="AS19" s="43">
        <v>22</v>
      </c>
      <c r="AT19" s="43">
        <f t="shared" si="22"/>
        <v>18</v>
      </c>
      <c r="AU19" s="43">
        <f t="shared" si="26"/>
        <v>0</v>
      </c>
      <c r="AV19" s="43">
        <f t="shared" si="26"/>
        <v>0</v>
      </c>
      <c r="AW19" s="43">
        <f t="shared" si="26"/>
        <v>0</v>
      </c>
      <c r="AX19" s="43">
        <f t="shared" si="26"/>
        <v>0</v>
      </c>
      <c r="AY19" s="43">
        <f t="shared" si="26"/>
        <v>0</v>
      </c>
      <c r="AZ19" s="43">
        <f t="shared" si="26"/>
        <v>1</v>
      </c>
      <c r="BA19" s="43">
        <f t="shared" si="26"/>
        <v>0</v>
      </c>
      <c r="BB19" s="43">
        <f t="shared" si="26"/>
        <v>0</v>
      </c>
      <c r="BC19" s="43">
        <f t="shared" si="26"/>
        <v>0</v>
      </c>
      <c r="BD19" s="43">
        <f t="shared" si="26"/>
        <v>0</v>
      </c>
      <c r="BE19" s="43">
        <f t="shared" si="26"/>
        <v>0</v>
      </c>
      <c r="BF19" s="43">
        <f t="shared" si="26"/>
        <v>0</v>
      </c>
      <c r="BG19" s="43">
        <f t="shared" si="26"/>
        <v>0</v>
      </c>
      <c r="BH19" s="43">
        <f t="shared" si="26"/>
        <v>0</v>
      </c>
      <c r="BI19" s="43">
        <f t="shared" si="2"/>
        <v>0</v>
      </c>
      <c r="BJ19" s="44">
        <v>0</v>
      </c>
      <c r="BK19" s="44">
        <v>0</v>
      </c>
      <c r="BL19" s="44">
        <f t="shared" si="23"/>
        <v>0</v>
      </c>
      <c r="BM19" s="43">
        <f t="shared" si="25"/>
        <v>0</v>
      </c>
      <c r="BN19" s="49">
        <f t="shared" si="3"/>
        <v>0</v>
      </c>
      <c r="BO19" s="49">
        <f t="shared" si="4"/>
        <v>0</v>
      </c>
      <c r="BP19" s="49">
        <f t="shared" si="5"/>
        <v>0</v>
      </c>
      <c r="BQ19" s="49">
        <f t="shared" si="6"/>
        <v>0</v>
      </c>
      <c r="BR19" s="49">
        <f t="shared" si="7"/>
        <v>0</v>
      </c>
      <c r="BS19" s="49">
        <f t="shared" si="8"/>
        <v>0</v>
      </c>
      <c r="BT19" s="49">
        <f t="shared" si="9"/>
        <v>0</v>
      </c>
      <c r="BU19" s="49">
        <f t="shared" si="10"/>
        <v>0</v>
      </c>
      <c r="BV19" s="49">
        <f t="shared" si="11"/>
        <v>0</v>
      </c>
      <c r="BW19" s="49">
        <f t="shared" si="12"/>
        <v>0</v>
      </c>
      <c r="BX19" s="49">
        <f t="shared" si="13"/>
        <v>0</v>
      </c>
      <c r="BY19" s="49">
        <f t="shared" si="14"/>
        <v>0</v>
      </c>
      <c r="BZ19" s="49">
        <f t="shared" si="15"/>
        <v>0</v>
      </c>
      <c r="CA19" s="49">
        <f t="shared" si="16"/>
        <v>0</v>
      </c>
      <c r="CB19" s="49">
        <f t="shared" si="17"/>
        <v>0</v>
      </c>
      <c r="CC19" s="49">
        <f t="shared" si="18"/>
        <v>0</v>
      </c>
      <c r="CD19" s="8">
        <f t="shared" si="19"/>
        <v>575.27660702492358</v>
      </c>
      <c r="CE19" s="8">
        <f t="shared" si="20"/>
        <v>2203.2191568902831</v>
      </c>
      <c r="CF19" s="8">
        <f t="shared" si="21"/>
        <v>82916.054074546351</v>
      </c>
    </row>
    <row r="20" spans="1:84">
      <c r="A20" s="7">
        <f>'Monthly Data'!A20</f>
        <v>41456</v>
      </c>
      <c r="B20" s="6">
        <f>'Monthly Data'!B20</f>
        <v>2013</v>
      </c>
      <c r="C20" s="6">
        <f t="shared" si="1"/>
        <v>7</v>
      </c>
      <c r="D20" s="1">
        <f>'Monthly Data'!D20</f>
        <v>9381527.0858831536</v>
      </c>
      <c r="E20" s="1">
        <f>'Monthly Data'!E20</f>
        <v>22973.530962145975</v>
      </c>
      <c r="F20" s="1">
        <f>'Monthly Data'!F20</f>
        <v>9404500.6168453004</v>
      </c>
      <c r="G20" s="1">
        <f>'Monthly Data'!G20</f>
        <v>4069837.8484544731</v>
      </c>
      <c r="H20" s="1">
        <f>'Monthly Data'!H20</f>
        <v>86206.064258494749</v>
      </c>
      <c r="I20" s="1">
        <f>'Monthly Data'!I20</f>
        <v>4156043.912712968</v>
      </c>
      <c r="J20" s="1">
        <f>'Monthly Data'!J20</f>
        <v>9700292.7916630208</v>
      </c>
      <c r="K20" s="1">
        <f>'Monthly Data'!K20</f>
        <v>100316.97639072855</v>
      </c>
      <c r="L20" s="1">
        <f>'Monthly Data'!L20</f>
        <v>9800609.7680537496</v>
      </c>
      <c r="M20" s="1">
        <f>'Monthly Data'!M20</f>
        <v>138855.74044958488</v>
      </c>
      <c r="N20" s="1">
        <f>'Monthly Data'!N20</f>
        <v>34296.761799343396</v>
      </c>
      <c r="O20" s="5">
        <f>'Monthly Data'!O20</f>
        <v>24114.27</v>
      </c>
      <c r="P20" s="5">
        <f>'Monthly Data'!P20</f>
        <v>509.42999999999995</v>
      </c>
      <c r="Q20" s="2">
        <f>'Monthly Data'!Q20</f>
        <v>14329</v>
      </c>
      <c r="R20" s="2">
        <f>'Monthly Data'!R20</f>
        <v>1698.5</v>
      </c>
      <c r="S20" s="2">
        <f>'Monthly Data'!S20</f>
        <v>118</v>
      </c>
      <c r="T20" s="2">
        <f>'Monthly Data'!T20</f>
        <v>3069</v>
      </c>
      <c r="U20" s="2">
        <f>'Monthly Data'!U20</f>
        <v>31</v>
      </c>
      <c r="V20" s="41">
        <f>Weather!C140</f>
        <v>20.958064516129028</v>
      </c>
      <c r="W20" s="42">
        <f>Weather!D140</f>
        <v>62.2</v>
      </c>
      <c r="X20" s="42">
        <f>Weather!E140</f>
        <v>29.9</v>
      </c>
      <c r="Y20" s="42">
        <f>Weather!F140</f>
        <v>28.6</v>
      </c>
      <c r="Z20" s="42">
        <f>Weather!G140</f>
        <v>58.3</v>
      </c>
      <c r="AA20" s="42">
        <f>Weather!H140</f>
        <v>6.3</v>
      </c>
      <c r="AB20" s="42">
        <f>Weather!I140</f>
        <v>98</v>
      </c>
      <c r="AC20" s="42">
        <f>Weather!J140</f>
        <v>0.2</v>
      </c>
      <c r="AD20" s="42">
        <f>Weather!K140</f>
        <v>153.9</v>
      </c>
      <c r="AE20" s="42">
        <f>Weather!L140</f>
        <v>0</v>
      </c>
      <c r="AF20" s="42">
        <f>Weather!M140</f>
        <v>215.7</v>
      </c>
      <c r="AG20" s="42">
        <f>Weather!N140</f>
        <v>0</v>
      </c>
      <c r="AH20" s="42">
        <f>Weather!O140</f>
        <v>277.7</v>
      </c>
      <c r="AI20" s="42">
        <f>Weather!P140</f>
        <v>0</v>
      </c>
      <c r="AJ20" s="42">
        <f>Weather!Q140</f>
        <v>339.7</v>
      </c>
      <c r="AK20" s="42">
        <f>Weather!R140</f>
        <v>0</v>
      </c>
      <c r="AL20" s="42">
        <f>Weather!S140</f>
        <v>401.7</v>
      </c>
      <c r="AM20" s="39">
        <f>Economic!C20</f>
        <v>643937</v>
      </c>
      <c r="AN20" s="39">
        <f>Economic!D20</f>
        <v>6810.7</v>
      </c>
      <c r="AO20" s="39">
        <f>Economic!E20</f>
        <v>6898</v>
      </c>
      <c r="AP20" s="39">
        <f>Economic!F20</f>
        <v>107.8</v>
      </c>
      <c r="AQ20" s="39">
        <f>Economic!G20</f>
        <v>110</v>
      </c>
      <c r="AR20" s="43">
        <f t="shared" si="26"/>
        <v>31</v>
      </c>
      <c r="AS20" s="43">
        <v>20</v>
      </c>
      <c r="AT20" s="43">
        <f t="shared" si="22"/>
        <v>19</v>
      </c>
      <c r="AU20" s="43">
        <f t="shared" si="26"/>
        <v>0</v>
      </c>
      <c r="AV20" s="43">
        <f t="shared" si="26"/>
        <v>0</v>
      </c>
      <c r="AW20" s="43">
        <f t="shared" si="26"/>
        <v>0</v>
      </c>
      <c r="AX20" s="43">
        <f t="shared" si="26"/>
        <v>0</v>
      </c>
      <c r="AY20" s="43">
        <f t="shared" si="26"/>
        <v>0</v>
      </c>
      <c r="AZ20" s="43">
        <f t="shared" si="26"/>
        <v>0</v>
      </c>
      <c r="BA20" s="43">
        <f t="shared" si="26"/>
        <v>1</v>
      </c>
      <c r="BB20" s="43">
        <f t="shared" si="26"/>
        <v>0</v>
      </c>
      <c r="BC20" s="43">
        <f t="shared" si="26"/>
        <v>0</v>
      </c>
      <c r="BD20" s="43">
        <f t="shared" si="26"/>
        <v>0</v>
      </c>
      <c r="BE20" s="43">
        <f t="shared" si="26"/>
        <v>0</v>
      </c>
      <c r="BF20" s="43">
        <f t="shared" si="26"/>
        <v>0</v>
      </c>
      <c r="BG20" s="43">
        <f t="shared" si="26"/>
        <v>0</v>
      </c>
      <c r="BH20" s="43">
        <f t="shared" si="26"/>
        <v>0</v>
      </c>
      <c r="BI20" s="43">
        <f t="shared" si="2"/>
        <v>0</v>
      </c>
      <c r="BJ20" s="44">
        <v>0</v>
      </c>
      <c r="BK20" s="44">
        <v>0</v>
      </c>
      <c r="BL20" s="44">
        <f t="shared" si="23"/>
        <v>0</v>
      </c>
      <c r="BM20" s="43">
        <f t="shared" si="25"/>
        <v>0</v>
      </c>
      <c r="BN20" s="49">
        <f t="shared" si="3"/>
        <v>0</v>
      </c>
      <c r="BO20" s="49">
        <f t="shared" si="4"/>
        <v>0</v>
      </c>
      <c r="BP20" s="49">
        <f t="shared" si="5"/>
        <v>0</v>
      </c>
      <c r="BQ20" s="49">
        <f t="shared" si="6"/>
        <v>0</v>
      </c>
      <c r="BR20" s="49">
        <f t="shared" si="7"/>
        <v>0</v>
      </c>
      <c r="BS20" s="49">
        <f t="shared" si="8"/>
        <v>0</v>
      </c>
      <c r="BT20" s="49">
        <f t="shared" si="9"/>
        <v>0</v>
      </c>
      <c r="BU20" s="49">
        <f t="shared" si="10"/>
        <v>0</v>
      </c>
      <c r="BV20" s="49">
        <f t="shared" si="11"/>
        <v>0</v>
      </c>
      <c r="BW20" s="49">
        <f t="shared" si="12"/>
        <v>0</v>
      </c>
      <c r="BX20" s="49">
        <f t="shared" si="13"/>
        <v>0</v>
      </c>
      <c r="BY20" s="49">
        <f t="shared" si="14"/>
        <v>0</v>
      </c>
      <c r="BZ20" s="49">
        <f t="shared" si="15"/>
        <v>0</v>
      </c>
      <c r="CA20" s="49">
        <f t="shared" si="16"/>
        <v>0</v>
      </c>
      <c r="CB20" s="49">
        <f t="shared" si="17"/>
        <v>0</v>
      </c>
      <c r="CC20" s="49">
        <f t="shared" si="18"/>
        <v>0</v>
      </c>
      <c r="CD20" s="8">
        <f t="shared" si="19"/>
        <v>656.32637426514759</v>
      </c>
      <c r="CE20" s="8">
        <f t="shared" si="20"/>
        <v>2446.8907345969783</v>
      </c>
      <c r="CF20" s="8">
        <f t="shared" si="21"/>
        <v>83056.014983506349</v>
      </c>
    </row>
    <row r="21" spans="1:84">
      <c r="A21" s="7">
        <f>'Monthly Data'!A21</f>
        <v>41487</v>
      </c>
      <c r="B21" s="6">
        <f>'Monthly Data'!B21</f>
        <v>2013</v>
      </c>
      <c r="C21" s="6">
        <f t="shared" si="1"/>
        <v>8</v>
      </c>
      <c r="D21" s="1">
        <f>'Monthly Data'!D21</f>
        <v>8900086.9413107354</v>
      </c>
      <c r="E21" s="1">
        <f>'Monthly Data'!E21</f>
        <v>22973.530962145975</v>
      </c>
      <c r="F21" s="1">
        <f>'Monthly Data'!F21</f>
        <v>8923060.4722728822</v>
      </c>
      <c r="G21" s="1">
        <f>'Monthly Data'!G21</f>
        <v>3921872.9498774898</v>
      </c>
      <c r="H21" s="1">
        <f>'Monthly Data'!H21</f>
        <v>86206.064258494749</v>
      </c>
      <c r="I21" s="1">
        <f>'Monthly Data'!I21</f>
        <v>4008079.0141359847</v>
      </c>
      <c r="J21" s="1">
        <f>'Monthly Data'!J21</f>
        <v>9644399.6486493591</v>
      </c>
      <c r="K21" s="1">
        <f>'Monthly Data'!K21</f>
        <v>100316.97639072855</v>
      </c>
      <c r="L21" s="1">
        <f>'Monthly Data'!L21</f>
        <v>9744716.6250400878</v>
      </c>
      <c r="M21" s="1">
        <f>'Monthly Data'!M21</f>
        <v>156977.37447667241</v>
      </c>
      <c r="N21" s="1">
        <f>'Monthly Data'!N21</f>
        <v>35339.426904094973</v>
      </c>
      <c r="O21" s="5">
        <f>'Monthly Data'!O21</f>
        <v>24204.95</v>
      </c>
      <c r="P21" s="5">
        <f>'Monthly Data'!P21</f>
        <v>509.42999999999995</v>
      </c>
      <c r="Q21" s="2">
        <f>'Monthly Data'!Q21</f>
        <v>14329</v>
      </c>
      <c r="R21" s="2">
        <f>'Monthly Data'!R21</f>
        <v>1698.5</v>
      </c>
      <c r="S21" s="2">
        <f>'Monthly Data'!S21</f>
        <v>107</v>
      </c>
      <c r="T21" s="2">
        <f>'Monthly Data'!T21</f>
        <v>3069</v>
      </c>
      <c r="U21" s="2">
        <f>'Monthly Data'!U21</f>
        <v>31</v>
      </c>
      <c r="V21" s="41">
        <f>Weather!C141</f>
        <v>19.616129032258069</v>
      </c>
      <c r="W21" s="42">
        <f>Weather!D141</f>
        <v>84.9</v>
      </c>
      <c r="X21" s="42">
        <f>Weather!E141</f>
        <v>11</v>
      </c>
      <c r="Y21" s="42">
        <f>Weather!F141</f>
        <v>42.5</v>
      </c>
      <c r="Z21" s="42">
        <f>Weather!G141</f>
        <v>30.6</v>
      </c>
      <c r="AA21" s="42">
        <f>Weather!H141</f>
        <v>13.8</v>
      </c>
      <c r="AB21" s="42">
        <f>Weather!I141</f>
        <v>63.9</v>
      </c>
      <c r="AC21" s="42">
        <f>Weather!J141</f>
        <v>1.8</v>
      </c>
      <c r="AD21" s="42">
        <f>Weather!K141</f>
        <v>113.9</v>
      </c>
      <c r="AE21" s="42">
        <f>Weather!L141</f>
        <v>0</v>
      </c>
      <c r="AF21" s="42">
        <f>Weather!M141</f>
        <v>174.1</v>
      </c>
      <c r="AG21" s="42">
        <f>Weather!N141</f>
        <v>0</v>
      </c>
      <c r="AH21" s="42">
        <f>Weather!O141</f>
        <v>236.1</v>
      </c>
      <c r="AI21" s="42">
        <f>Weather!P141</f>
        <v>0</v>
      </c>
      <c r="AJ21" s="42">
        <f>Weather!Q141</f>
        <v>298.10000000000002</v>
      </c>
      <c r="AK21" s="42">
        <f>Weather!R141</f>
        <v>0</v>
      </c>
      <c r="AL21" s="42">
        <f>Weather!S141</f>
        <v>360.1</v>
      </c>
      <c r="AM21" s="39">
        <f>Economic!C21</f>
        <v>643937</v>
      </c>
      <c r="AN21" s="39">
        <f>Economic!D21</f>
        <v>6812.5</v>
      </c>
      <c r="AO21" s="39">
        <f>Economic!E21</f>
        <v>6910.2</v>
      </c>
      <c r="AP21" s="39">
        <f>Economic!F21</f>
        <v>106.7</v>
      </c>
      <c r="AQ21" s="39">
        <f>Economic!G21</f>
        <v>108.5</v>
      </c>
      <c r="AR21" s="43">
        <f t="shared" si="26"/>
        <v>31</v>
      </c>
      <c r="AS21" s="43">
        <v>22</v>
      </c>
      <c r="AT21" s="43">
        <f t="shared" si="22"/>
        <v>20</v>
      </c>
      <c r="AU21" s="43">
        <f t="shared" si="26"/>
        <v>0</v>
      </c>
      <c r="AV21" s="43">
        <f t="shared" si="26"/>
        <v>0</v>
      </c>
      <c r="AW21" s="43">
        <f t="shared" si="26"/>
        <v>0</v>
      </c>
      <c r="AX21" s="43">
        <f t="shared" si="26"/>
        <v>0</v>
      </c>
      <c r="AY21" s="43">
        <f t="shared" si="26"/>
        <v>0</v>
      </c>
      <c r="AZ21" s="43">
        <f t="shared" si="26"/>
        <v>0</v>
      </c>
      <c r="BA21" s="43">
        <f t="shared" si="26"/>
        <v>0</v>
      </c>
      <c r="BB21" s="43">
        <f t="shared" si="26"/>
        <v>1</v>
      </c>
      <c r="BC21" s="43">
        <f t="shared" si="26"/>
        <v>0</v>
      </c>
      <c r="BD21" s="43">
        <f t="shared" si="26"/>
        <v>0</v>
      </c>
      <c r="BE21" s="43">
        <f t="shared" si="26"/>
        <v>0</v>
      </c>
      <c r="BF21" s="43">
        <f t="shared" si="26"/>
        <v>0</v>
      </c>
      <c r="BG21" s="43">
        <f t="shared" si="26"/>
        <v>0</v>
      </c>
      <c r="BH21" s="43">
        <f t="shared" si="26"/>
        <v>0</v>
      </c>
      <c r="BI21" s="43">
        <f t="shared" si="2"/>
        <v>0</v>
      </c>
      <c r="BJ21" s="44">
        <v>0</v>
      </c>
      <c r="BK21" s="44">
        <v>0</v>
      </c>
      <c r="BL21" s="44">
        <f t="shared" si="23"/>
        <v>0</v>
      </c>
      <c r="BM21" s="43">
        <f t="shared" si="25"/>
        <v>0</v>
      </c>
      <c r="BN21" s="49">
        <f t="shared" si="3"/>
        <v>0</v>
      </c>
      <c r="BO21" s="49">
        <f t="shared" si="4"/>
        <v>0</v>
      </c>
      <c r="BP21" s="49">
        <f t="shared" si="5"/>
        <v>0</v>
      </c>
      <c r="BQ21" s="49">
        <f t="shared" si="6"/>
        <v>0</v>
      </c>
      <c r="BR21" s="49">
        <f t="shared" si="7"/>
        <v>0</v>
      </c>
      <c r="BS21" s="49">
        <f t="shared" si="8"/>
        <v>0</v>
      </c>
      <c r="BT21" s="49">
        <f t="shared" si="9"/>
        <v>0</v>
      </c>
      <c r="BU21" s="49">
        <f t="shared" si="10"/>
        <v>0</v>
      </c>
      <c r="BV21" s="49">
        <f t="shared" si="11"/>
        <v>0</v>
      </c>
      <c r="BW21" s="49">
        <f t="shared" si="12"/>
        <v>0</v>
      </c>
      <c r="BX21" s="49">
        <f t="shared" si="13"/>
        <v>0</v>
      </c>
      <c r="BY21" s="49">
        <f t="shared" si="14"/>
        <v>0</v>
      </c>
      <c r="BZ21" s="49">
        <f t="shared" si="15"/>
        <v>0</v>
      </c>
      <c r="CA21" s="49">
        <f t="shared" si="16"/>
        <v>0</v>
      </c>
      <c r="CB21" s="49">
        <f t="shared" si="17"/>
        <v>0</v>
      </c>
      <c r="CC21" s="49">
        <f t="shared" si="18"/>
        <v>0</v>
      </c>
      <c r="CD21" s="8">
        <f t="shared" si="19"/>
        <v>622.72736913063591</v>
      </c>
      <c r="CE21" s="8">
        <f t="shared" si="20"/>
        <v>2359.7756927500645</v>
      </c>
      <c r="CF21" s="8">
        <f t="shared" si="21"/>
        <v>91072.117991028863</v>
      </c>
    </row>
    <row r="22" spans="1:84">
      <c r="A22" s="7">
        <f>'Monthly Data'!A22</f>
        <v>41518</v>
      </c>
      <c r="B22" s="6">
        <f>'Monthly Data'!B22</f>
        <v>2013</v>
      </c>
      <c r="C22" s="6">
        <f t="shared" si="1"/>
        <v>9</v>
      </c>
      <c r="D22" s="1">
        <f>'Monthly Data'!D22</f>
        <v>7939283.2786467914</v>
      </c>
      <c r="E22" s="1">
        <f>'Monthly Data'!E22</f>
        <v>22973.530962145975</v>
      </c>
      <c r="F22" s="1">
        <f>'Monthly Data'!F22</f>
        <v>7962256.8096089372</v>
      </c>
      <c r="G22" s="1">
        <f>'Monthly Data'!G22</f>
        <v>3601551.1249350826</v>
      </c>
      <c r="H22" s="1">
        <f>'Monthly Data'!H22</f>
        <v>86206.064258494749</v>
      </c>
      <c r="I22" s="1">
        <f>'Monthly Data'!I22</f>
        <v>3687757.1891935775</v>
      </c>
      <c r="J22" s="1">
        <f>'Monthly Data'!J22</f>
        <v>9357221.2777383216</v>
      </c>
      <c r="K22" s="1">
        <f>'Monthly Data'!K22</f>
        <v>100316.97639072855</v>
      </c>
      <c r="L22" s="1">
        <f>'Monthly Data'!L22</f>
        <v>9457538.2541290503</v>
      </c>
      <c r="M22" s="1">
        <f>'Monthly Data'!M22</f>
        <v>174541.30244068956</v>
      </c>
      <c r="N22" s="1">
        <f>'Monthly Data'!N22</f>
        <v>36282.246670711298</v>
      </c>
      <c r="O22" s="5">
        <f>'Monthly Data'!O22</f>
        <v>23704.959999999995</v>
      </c>
      <c r="P22" s="5">
        <f>'Monthly Data'!P22</f>
        <v>509.42999999999995</v>
      </c>
      <c r="Q22" s="2">
        <f>'Monthly Data'!Q22</f>
        <v>14293</v>
      </c>
      <c r="R22" s="2">
        <f>'Monthly Data'!R22</f>
        <v>1698</v>
      </c>
      <c r="S22" s="2">
        <f>'Monthly Data'!S22</f>
        <v>124</v>
      </c>
      <c r="T22" s="2">
        <f>'Monthly Data'!T22</f>
        <v>3069</v>
      </c>
      <c r="U22" s="2">
        <f>'Monthly Data'!U22</f>
        <v>31</v>
      </c>
      <c r="V22" s="41">
        <f>Weather!C142</f>
        <v>15.35333333333333</v>
      </c>
      <c r="W22" s="42">
        <f>Weather!D142</f>
        <v>205.2</v>
      </c>
      <c r="X22" s="42">
        <f>Weather!E142</f>
        <v>5.8</v>
      </c>
      <c r="Y22" s="42">
        <f>Weather!F142</f>
        <v>152.30000000000001</v>
      </c>
      <c r="Z22" s="42">
        <f>Weather!G142</f>
        <v>12.9</v>
      </c>
      <c r="AA22" s="42">
        <f>Weather!H142</f>
        <v>103.5</v>
      </c>
      <c r="AB22" s="42">
        <f>Weather!I142</f>
        <v>24.1</v>
      </c>
      <c r="AC22" s="42">
        <f>Weather!J142</f>
        <v>63.2</v>
      </c>
      <c r="AD22" s="42">
        <f>Weather!K142</f>
        <v>43.8</v>
      </c>
      <c r="AE22" s="42">
        <f>Weather!L142</f>
        <v>32.4</v>
      </c>
      <c r="AF22" s="42">
        <f>Weather!M142</f>
        <v>73</v>
      </c>
      <c r="AG22" s="42">
        <f>Weather!N142</f>
        <v>13.8</v>
      </c>
      <c r="AH22" s="42">
        <f>Weather!O142</f>
        <v>114.4</v>
      </c>
      <c r="AI22" s="42">
        <f>Weather!P142</f>
        <v>2.9</v>
      </c>
      <c r="AJ22" s="42">
        <f>Weather!Q142</f>
        <v>163.5</v>
      </c>
      <c r="AK22" s="42">
        <f>Weather!R142</f>
        <v>0</v>
      </c>
      <c r="AL22" s="42">
        <f>Weather!S142</f>
        <v>220.6</v>
      </c>
      <c r="AM22" s="39">
        <f>Economic!C22</f>
        <v>643937</v>
      </c>
      <c r="AN22" s="39">
        <f>Economic!D22</f>
        <v>6813.6</v>
      </c>
      <c r="AO22" s="39">
        <f>Economic!E22</f>
        <v>6881.2</v>
      </c>
      <c r="AP22" s="39">
        <f>Economic!F22</f>
        <v>106.8</v>
      </c>
      <c r="AQ22" s="39">
        <f>Economic!G22</f>
        <v>107</v>
      </c>
      <c r="AR22" s="43">
        <f t="shared" si="26"/>
        <v>30</v>
      </c>
      <c r="AS22" s="43">
        <v>21</v>
      </c>
      <c r="AT22" s="43">
        <f t="shared" si="22"/>
        <v>21</v>
      </c>
      <c r="AU22" s="43">
        <f t="shared" si="26"/>
        <v>0</v>
      </c>
      <c r="AV22" s="43">
        <f t="shared" si="26"/>
        <v>0</v>
      </c>
      <c r="AW22" s="43">
        <f t="shared" si="26"/>
        <v>0</v>
      </c>
      <c r="AX22" s="43">
        <f t="shared" si="26"/>
        <v>0</v>
      </c>
      <c r="AY22" s="43">
        <f t="shared" si="26"/>
        <v>0</v>
      </c>
      <c r="AZ22" s="43">
        <f t="shared" si="26"/>
        <v>0</v>
      </c>
      <c r="BA22" s="43">
        <f t="shared" si="26"/>
        <v>0</v>
      </c>
      <c r="BB22" s="43">
        <f t="shared" si="26"/>
        <v>0</v>
      </c>
      <c r="BC22" s="43">
        <f t="shared" si="26"/>
        <v>1</v>
      </c>
      <c r="BD22" s="43">
        <f t="shared" si="26"/>
        <v>0</v>
      </c>
      <c r="BE22" s="43">
        <f t="shared" si="26"/>
        <v>0</v>
      </c>
      <c r="BF22" s="43">
        <f t="shared" si="26"/>
        <v>0</v>
      </c>
      <c r="BG22" s="43">
        <f t="shared" si="26"/>
        <v>0</v>
      </c>
      <c r="BH22" s="43">
        <f t="shared" si="26"/>
        <v>1</v>
      </c>
      <c r="BI22" s="43">
        <f t="shared" si="2"/>
        <v>1</v>
      </c>
      <c r="BJ22" s="44">
        <v>0</v>
      </c>
      <c r="BK22" s="44">
        <v>0</v>
      </c>
      <c r="BL22" s="44">
        <f t="shared" si="23"/>
        <v>0</v>
      </c>
      <c r="BM22" s="43">
        <f t="shared" si="25"/>
        <v>0</v>
      </c>
      <c r="BN22" s="49">
        <f t="shared" si="3"/>
        <v>0</v>
      </c>
      <c r="BO22" s="49">
        <f t="shared" si="4"/>
        <v>0</v>
      </c>
      <c r="BP22" s="49">
        <f t="shared" si="5"/>
        <v>0</v>
      </c>
      <c r="BQ22" s="49">
        <f t="shared" si="6"/>
        <v>0</v>
      </c>
      <c r="BR22" s="49">
        <f t="shared" si="7"/>
        <v>0</v>
      </c>
      <c r="BS22" s="49">
        <f t="shared" si="8"/>
        <v>0</v>
      </c>
      <c r="BT22" s="49">
        <f t="shared" si="9"/>
        <v>0</v>
      </c>
      <c r="BU22" s="49">
        <f t="shared" si="10"/>
        <v>0</v>
      </c>
      <c r="BV22" s="49">
        <f t="shared" si="11"/>
        <v>0</v>
      </c>
      <c r="BW22" s="49">
        <f t="shared" si="12"/>
        <v>0</v>
      </c>
      <c r="BX22" s="49">
        <f t="shared" si="13"/>
        <v>0</v>
      </c>
      <c r="BY22" s="49">
        <f t="shared" si="14"/>
        <v>0</v>
      </c>
      <c r="BZ22" s="49">
        <f t="shared" si="15"/>
        <v>0</v>
      </c>
      <c r="CA22" s="49">
        <f t="shared" si="16"/>
        <v>0</v>
      </c>
      <c r="CB22" s="49">
        <f t="shared" si="17"/>
        <v>0</v>
      </c>
      <c r="CC22" s="49">
        <f t="shared" si="18"/>
        <v>0</v>
      </c>
      <c r="CD22" s="8">
        <f t="shared" si="19"/>
        <v>557.07386899943594</v>
      </c>
      <c r="CE22" s="8">
        <f t="shared" si="20"/>
        <v>2171.824021904345</v>
      </c>
      <c r="CF22" s="8">
        <f t="shared" si="21"/>
        <v>76270.469791363314</v>
      </c>
    </row>
    <row r="23" spans="1:84">
      <c r="A23" s="7">
        <f>'Monthly Data'!A23</f>
        <v>41548</v>
      </c>
      <c r="B23" s="6">
        <f>'Monthly Data'!B23</f>
        <v>2013</v>
      </c>
      <c r="C23" s="6">
        <f t="shared" si="1"/>
        <v>10</v>
      </c>
      <c r="D23" s="1">
        <f>'Monthly Data'!D23</f>
        <v>8433400.4425314926</v>
      </c>
      <c r="E23" s="1">
        <f>'Monthly Data'!E23</f>
        <v>22973.530962145975</v>
      </c>
      <c r="F23" s="1">
        <f>'Monthly Data'!F23</f>
        <v>8456373.9734936394</v>
      </c>
      <c r="G23" s="1">
        <f>'Monthly Data'!G23</f>
        <v>3638006.1988442158</v>
      </c>
      <c r="H23" s="1">
        <f>'Monthly Data'!H23</f>
        <v>86206.064258494749</v>
      </c>
      <c r="I23" s="1">
        <f>'Monthly Data'!I23</f>
        <v>3724212.2631027107</v>
      </c>
      <c r="J23" s="1">
        <f>'Monthly Data'!J23</f>
        <v>9397512.7869254183</v>
      </c>
      <c r="K23" s="1">
        <f>'Monthly Data'!K23</f>
        <v>100316.97639072855</v>
      </c>
      <c r="L23" s="1">
        <f>'Monthly Data'!L23</f>
        <v>9497829.763316147</v>
      </c>
      <c r="M23" s="1">
        <f>'Monthly Data'!M23</f>
        <v>204726.72502836262</v>
      </c>
      <c r="N23" s="1">
        <f>'Monthly Data'!N23</f>
        <v>36923.399921258824</v>
      </c>
      <c r="O23" s="5">
        <f>'Monthly Data'!O23</f>
        <v>25974.63</v>
      </c>
      <c r="P23" s="5">
        <f>'Monthly Data'!P23</f>
        <v>509.42999999999995</v>
      </c>
      <c r="Q23" s="2">
        <f>AVERAGE(Q22,Q24)</f>
        <v>14329</v>
      </c>
      <c r="R23" s="2">
        <f t="shared" ref="R23:U23" si="27">AVERAGE(R22,R24)</f>
        <v>1704</v>
      </c>
      <c r="S23" s="2">
        <f t="shared" si="27"/>
        <v>131.5</v>
      </c>
      <c r="T23" s="2">
        <f t="shared" si="27"/>
        <v>3069</v>
      </c>
      <c r="U23" s="2">
        <f t="shared" si="27"/>
        <v>31</v>
      </c>
      <c r="V23" s="41">
        <f>Weather!C143</f>
        <v>10.427416330816985</v>
      </c>
      <c r="W23" s="42">
        <f>Weather!D143</f>
        <v>358.8</v>
      </c>
      <c r="X23" s="42">
        <f>Weather!E143</f>
        <v>0</v>
      </c>
      <c r="Y23" s="42">
        <f>Weather!F143</f>
        <v>296.8</v>
      </c>
      <c r="Z23" s="42">
        <f>Weather!G143</f>
        <v>0</v>
      </c>
      <c r="AA23" s="42">
        <f>Weather!H143</f>
        <v>234.9</v>
      </c>
      <c r="AB23" s="42">
        <f>Weather!I143</f>
        <v>0.1</v>
      </c>
      <c r="AC23" s="42">
        <f>Weather!J143</f>
        <v>175.4</v>
      </c>
      <c r="AD23" s="42">
        <f>Weather!K143</f>
        <v>2.6</v>
      </c>
      <c r="AE23" s="42">
        <f>Weather!L143</f>
        <v>126</v>
      </c>
      <c r="AF23" s="42">
        <f>Weather!M143</f>
        <v>15.2</v>
      </c>
      <c r="AG23" s="42">
        <f>Weather!N143</f>
        <v>86.9</v>
      </c>
      <c r="AH23" s="42">
        <f>Weather!O143</f>
        <v>38.1</v>
      </c>
      <c r="AI23" s="42">
        <f>Weather!P143</f>
        <v>55.6</v>
      </c>
      <c r="AJ23" s="42">
        <f>Weather!Q143</f>
        <v>68.8</v>
      </c>
      <c r="AK23" s="42">
        <f>Weather!R143</f>
        <v>33.9</v>
      </c>
      <c r="AL23" s="42">
        <f>Weather!S143</f>
        <v>109.1</v>
      </c>
      <c r="AM23" s="39">
        <f>Economic!C23</f>
        <v>643937</v>
      </c>
      <c r="AN23" s="39">
        <f>Economic!D23</f>
        <v>6820.5</v>
      </c>
      <c r="AO23" s="39">
        <f>Economic!E23</f>
        <v>6866.5</v>
      </c>
      <c r="AP23" s="39">
        <f>Economic!F23</f>
        <v>107.5</v>
      </c>
      <c r="AQ23" s="39">
        <f>Economic!G23</f>
        <v>107.4</v>
      </c>
      <c r="AR23" s="43">
        <f t="shared" si="26"/>
        <v>31</v>
      </c>
      <c r="AS23" s="43">
        <v>20</v>
      </c>
      <c r="AT23" s="43">
        <f t="shared" si="22"/>
        <v>22</v>
      </c>
      <c r="AU23" s="43">
        <f t="shared" si="26"/>
        <v>0</v>
      </c>
      <c r="AV23" s="43">
        <f t="shared" si="26"/>
        <v>0</v>
      </c>
      <c r="AW23" s="43">
        <f t="shared" si="26"/>
        <v>0</v>
      </c>
      <c r="AX23" s="43">
        <f t="shared" si="26"/>
        <v>0</v>
      </c>
      <c r="AY23" s="43">
        <f t="shared" si="26"/>
        <v>0</v>
      </c>
      <c r="AZ23" s="43">
        <f t="shared" si="26"/>
        <v>0</v>
      </c>
      <c r="BA23" s="43">
        <f t="shared" si="26"/>
        <v>0</v>
      </c>
      <c r="BB23" s="43">
        <f t="shared" si="26"/>
        <v>0</v>
      </c>
      <c r="BC23" s="43">
        <f t="shared" si="26"/>
        <v>0</v>
      </c>
      <c r="BD23" s="43">
        <f t="shared" si="26"/>
        <v>1</v>
      </c>
      <c r="BE23" s="43">
        <f t="shared" si="26"/>
        <v>0</v>
      </c>
      <c r="BF23" s="43">
        <f t="shared" si="26"/>
        <v>0</v>
      </c>
      <c r="BG23" s="43">
        <f t="shared" si="26"/>
        <v>0</v>
      </c>
      <c r="BH23" s="43">
        <f t="shared" si="26"/>
        <v>1</v>
      </c>
      <c r="BI23" s="43">
        <f t="shared" si="2"/>
        <v>1</v>
      </c>
      <c r="BJ23" s="44">
        <v>0</v>
      </c>
      <c r="BK23" s="44">
        <v>0</v>
      </c>
      <c r="BL23" s="44">
        <f t="shared" si="23"/>
        <v>0</v>
      </c>
      <c r="BM23" s="43">
        <f t="shared" si="25"/>
        <v>0</v>
      </c>
      <c r="BN23" s="49">
        <f t="shared" si="3"/>
        <v>0</v>
      </c>
      <c r="BO23" s="49">
        <f t="shared" si="4"/>
        <v>0</v>
      </c>
      <c r="BP23" s="49">
        <f t="shared" si="5"/>
        <v>0</v>
      </c>
      <c r="BQ23" s="49">
        <f t="shared" si="6"/>
        <v>0</v>
      </c>
      <c r="BR23" s="49">
        <f t="shared" si="7"/>
        <v>0</v>
      </c>
      <c r="BS23" s="49">
        <f t="shared" si="8"/>
        <v>0</v>
      </c>
      <c r="BT23" s="49">
        <f t="shared" si="9"/>
        <v>0</v>
      </c>
      <c r="BU23" s="49">
        <f t="shared" si="10"/>
        <v>0</v>
      </c>
      <c r="BV23" s="49">
        <f t="shared" si="11"/>
        <v>0</v>
      </c>
      <c r="BW23" s="49">
        <f t="shared" si="12"/>
        <v>0</v>
      </c>
      <c r="BX23" s="49">
        <f t="shared" si="13"/>
        <v>0</v>
      </c>
      <c r="BY23" s="49">
        <f t="shared" si="14"/>
        <v>0</v>
      </c>
      <c r="BZ23" s="49">
        <f t="shared" si="15"/>
        <v>0</v>
      </c>
      <c r="CA23" s="49">
        <f t="shared" si="16"/>
        <v>0</v>
      </c>
      <c r="CB23" s="49">
        <f t="shared" si="17"/>
        <v>0</v>
      </c>
      <c r="CC23" s="49">
        <f t="shared" si="18"/>
        <v>0</v>
      </c>
      <c r="CD23" s="8">
        <f t="shared" si="19"/>
        <v>590.1579994063535</v>
      </c>
      <c r="CE23" s="8">
        <f t="shared" si="20"/>
        <v>2185.5705769382107</v>
      </c>
      <c r="CF23" s="8">
        <f t="shared" si="21"/>
        <v>72226.842306586666</v>
      </c>
    </row>
    <row r="24" spans="1:84">
      <c r="A24" s="7">
        <f>'Monthly Data'!A24</f>
        <v>41579</v>
      </c>
      <c r="B24" s="6">
        <f>'Monthly Data'!B24</f>
        <v>2013</v>
      </c>
      <c r="C24" s="6">
        <f t="shared" si="1"/>
        <v>11</v>
      </c>
      <c r="D24" s="1">
        <f>'Monthly Data'!D24</f>
        <v>10562999.854916623</v>
      </c>
      <c r="E24" s="1">
        <f>'Monthly Data'!E24</f>
        <v>22973.530962145975</v>
      </c>
      <c r="F24" s="1">
        <f>'Monthly Data'!F24</f>
        <v>10585973.38587877</v>
      </c>
      <c r="G24" s="1">
        <f>'Monthly Data'!G24</f>
        <v>3996946.5825713533</v>
      </c>
      <c r="H24" s="1">
        <f>'Monthly Data'!H24</f>
        <v>86206.064258494749</v>
      </c>
      <c r="I24" s="1">
        <f>'Monthly Data'!I24</f>
        <v>4083152.6468298482</v>
      </c>
      <c r="J24" s="1">
        <f>'Monthly Data'!J24</f>
        <v>9866184.0170310847</v>
      </c>
      <c r="K24" s="1">
        <f>'Monthly Data'!K24</f>
        <v>100316.97639072855</v>
      </c>
      <c r="L24" s="1">
        <f>'Monthly Data'!L24</f>
        <v>9966500.9934218135</v>
      </c>
      <c r="M24" s="1">
        <f>'Monthly Data'!M24</f>
        <v>218135.93074505785</v>
      </c>
      <c r="N24" s="1">
        <f>'Monthly Data'!N24</f>
        <v>35259.229285979622</v>
      </c>
      <c r="O24" s="5">
        <f>'Monthly Data'!O24</f>
        <v>24182.959999999999</v>
      </c>
      <c r="P24" s="5">
        <f>'Monthly Data'!P24</f>
        <v>509.42999999999995</v>
      </c>
      <c r="Q24" s="2">
        <f>'Monthly Data'!Q24</f>
        <v>14365</v>
      </c>
      <c r="R24" s="2">
        <f>'Monthly Data'!R24</f>
        <v>1710</v>
      </c>
      <c r="S24" s="2">
        <f>'Monthly Data'!S24</f>
        <v>139</v>
      </c>
      <c r="T24" s="2">
        <f>'Monthly Data'!T24</f>
        <v>3069</v>
      </c>
      <c r="U24" s="2">
        <f>'Monthly Data'!U24</f>
        <v>31</v>
      </c>
      <c r="V24" s="41">
        <f>Weather!C144</f>
        <v>2.1099999999999985</v>
      </c>
      <c r="W24" s="42">
        <f>Weather!D144</f>
        <v>596.70000000000005</v>
      </c>
      <c r="X24" s="42">
        <f>Weather!E144</f>
        <v>0</v>
      </c>
      <c r="Y24" s="42">
        <f>Weather!F144</f>
        <v>536.70000000000005</v>
      </c>
      <c r="Z24" s="42">
        <f>Weather!G144</f>
        <v>0</v>
      </c>
      <c r="AA24" s="42">
        <f>Weather!H144</f>
        <v>476.7</v>
      </c>
      <c r="AB24" s="42">
        <f>Weather!I144</f>
        <v>0</v>
      </c>
      <c r="AC24" s="42">
        <f>Weather!J144</f>
        <v>416.7</v>
      </c>
      <c r="AD24" s="42">
        <f>Weather!K144</f>
        <v>0</v>
      </c>
      <c r="AE24" s="42">
        <f>Weather!L144</f>
        <v>356.7</v>
      </c>
      <c r="AF24" s="42">
        <f>Weather!M144</f>
        <v>0</v>
      </c>
      <c r="AG24" s="42">
        <f>Weather!N144</f>
        <v>298.39999999999998</v>
      </c>
      <c r="AH24" s="42">
        <f>Weather!O144</f>
        <v>1.7</v>
      </c>
      <c r="AI24" s="42">
        <f>Weather!P144</f>
        <v>243.3</v>
      </c>
      <c r="AJ24" s="42">
        <f>Weather!Q144</f>
        <v>6.6</v>
      </c>
      <c r="AK24" s="42">
        <f>Weather!R144</f>
        <v>190.4</v>
      </c>
      <c r="AL24" s="42">
        <f>Weather!S144</f>
        <v>13.7</v>
      </c>
      <c r="AM24" s="39">
        <f>Economic!C24</f>
        <v>643937</v>
      </c>
      <c r="AN24" s="39">
        <f>Economic!D24</f>
        <v>6822</v>
      </c>
      <c r="AO24" s="39">
        <f>Economic!E24</f>
        <v>6838.5</v>
      </c>
      <c r="AP24" s="39">
        <f>Economic!F24</f>
        <v>108.6</v>
      </c>
      <c r="AQ24" s="39">
        <f>Economic!G24</f>
        <v>108.3</v>
      </c>
      <c r="AR24" s="43">
        <f t="shared" si="26"/>
        <v>30</v>
      </c>
      <c r="AS24" s="43">
        <v>22</v>
      </c>
      <c r="AT24" s="43">
        <f t="shared" si="22"/>
        <v>23</v>
      </c>
      <c r="AU24" s="43">
        <f t="shared" si="26"/>
        <v>0</v>
      </c>
      <c r="AV24" s="43">
        <f t="shared" si="26"/>
        <v>0</v>
      </c>
      <c r="AW24" s="43">
        <f t="shared" si="26"/>
        <v>0</v>
      </c>
      <c r="AX24" s="43">
        <f t="shared" si="26"/>
        <v>0</v>
      </c>
      <c r="AY24" s="43">
        <f t="shared" si="26"/>
        <v>0</v>
      </c>
      <c r="AZ24" s="43">
        <f t="shared" si="26"/>
        <v>0</v>
      </c>
      <c r="BA24" s="43">
        <f t="shared" si="26"/>
        <v>0</v>
      </c>
      <c r="BB24" s="43">
        <f t="shared" si="26"/>
        <v>0</v>
      </c>
      <c r="BC24" s="43">
        <f t="shared" si="26"/>
        <v>0</v>
      </c>
      <c r="BD24" s="43">
        <f t="shared" si="26"/>
        <v>0</v>
      </c>
      <c r="BE24" s="43">
        <f t="shared" si="26"/>
        <v>1</v>
      </c>
      <c r="BF24" s="43">
        <f t="shared" si="26"/>
        <v>0</v>
      </c>
      <c r="BG24" s="43">
        <f t="shared" si="26"/>
        <v>0</v>
      </c>
      <c r="BH24" s="43">
        <f t="shared" si="26"/>
        <v>1</v>
      </c>
      <c r="BI24" s="43">
        <f t="shared" si="2"/>
        <v>1</v>
      </c>
      <c r="BJ24" s="44">
        <v>0</v>
      </c>
      <c r="BK24" s="44">
        <v>0</v>
      </c>
      <c r="BL24" s="44">
        <f t="shared" si="23"/>
        <v>0</v>
      </c>
      <c r="BM24" s="43">
        <f t="shared" si="25"/>
        <v>0</v>
      </c>
      <c r="BN24" s="49">
        <f t="shared" si="3"/>
        <v>0</v>
      </c>
      <c r="BO24" s="49">
        <f t="shared" si="4"/>
        <v>0</v>
      </c>
      <c r="BP24" s="49">
        <f t="shared" si="5"/>
        <v>0</v>
      </c>
      <c r="BQ24" s="49">
        <f t="shared" si="6"/>
        <v>0</v>
      </c>
      <c r="BR24" s="49">
        <f t="shared" si="7"/>
        <v>0</v>
      </c>
      <c r="BS24" s="49">
        <f t="shared" si="8"/>
        <v>0</v>
      </c>
      <c r="BT24" s="49">
        <f t="shared" si="9"/>
        <v>0</v>
      </c>
      <c r="BU24" s="49">
        <f t="shared" si="10"/>
        <v>0</v>
      </c>
      <c r="BV24" s="49">
        <f t="shared" si="11"/>
        <v>0</v>
      </c>
      <c r="BW24" s="49">
        <f t="shared" si="12"/>
        <v>0</v>
      </c>
      <c r="BX24" s="49">
        <f t="shared" si="13"/>
        <v>0</v>
      </c>
      <c r="BY24" s="49">
        <f t="shared" si="14"/>
        <v>0</v>
      </c>
      <c r="BZ24" s="49">
        <f t="shared" si="15"/>
        <v>0</v>
      </c>
      <c r="CA24" s="49">
        <f t="shared" si="16"/>
        <v>0</v>
      </c>
      <c r="CB24" s="49">
        <f t="shared" si="17"/>
        <v>0</v>
      </c>
      <c r="CC24" s="49">
        <f t="shared" si="18"/>
        <v>0</v>
      </c>
      <c r="CD24" s="8">
        <f t="shared" si="19"/>
        <v>736.92818558153635</v>
      </c>
      <c r="CE24" s="8">
        <f t="shared" si="20"/>
        <v>2387.8085653975722</v>
      </c>
      <c r="CF24" s="8">
        <f t="shared" si="21"/>
        <v>71701.44599584039</v>
      </c>
    </row>
    <row r="25" spans="1:84">
      <c r="A25" s="7">
        <f>'Monthly Data'!A25</f>
        <v>41609</v>
      </c>
      <c r="B25" s="6">
        <f>'Monthly Data'!B25</f>
        <v>2013</v>
      </c>
      <c r="C25" s="6">
        <f t="shared" si="1"/>
        <v>12</v>
      </c>
      <c r="D25" s="1">
        <f>'Monthly Data'!D25</f>
        <v>13687777.934921203</v>
      </c>
      <c r="E25" s="1">
        <f>'Monthly Data'!E25</f>
        <v>22973.530962145975</v>
      </c>
      <c r="F25" s="1">
        <f>'Monthly Data'!F25</f>
        <v>13710751.46588335</v>
      </c>
      <c r="G25" s="1">
        <f>'Monthly Data'!G25</f>
        <v>4631276.4678350054</v>
      </c>
      <c r="H25" s="1">
        <f>'Monthly Data'!H25</f>
        <v>86206.064258494749</v>
      </c>
      <c r="I25" s="1">
        <f>'Monthly Data'!I25</f>
        <v>4717482.5320934998</v>
      </c>
      <c r="J25" s="1">
        <f>'Monthly Data'!J25</f>
        <v>9592904.3171253409</v>
      </c>
      <c r="K25" s="1">
        <f>'Monthly Data'!K25</f>
        <v>100316.97639072855</v>
      </c>
      <c r="L25" s="1">
        <f>'Monthly Data'!L25</f>
        <v>9693221.2935160697</v>
      </c>
      <c r="M25" s="1">
        <f>'Monthly Data'!M25</f>
        <v>238437.51252472319</v>
      </c>
      <c r="N25" s="1">
        <f>'Monthly Data'!N25</f>
        <v>34561.587453619439</v>
      </c>
      <c r="O25" s="5">
        <f>'Monthly Data'!O25</f>
        <v>24251.51</v>
      </c>
      <c r="P25" s="5">
        <f>'Monthly Data'!P25</f>
        <v>509.42999999999995</v>
      </c>
      <c r="Q25" s="2">
        <f>'Monthly Data'!Q25</f>
        <v>14366</v>
      </c>
      <c r="R25" s="2">
        <f>'Monthly Data'!R25</f>
        <v>1703</v>
      </c>
      <c r="S25" s="2">
        <f>'Monthly Data'!S25</f>
        <v>118</v>
      </c>
      <c r="T25" s="2">
        <f>'Monthly Data'!T25</f>
        <v>3069</v>
      </c>
      <c r="U25" s="2">
        <f>'Monthly Data'!U25</f>
        <v>31</v>
      </c>
      <c r="V25" s="41">
        <f>Weather!C145</f>
        <v>-5.1451612903225827</v>
      </c>
      <c r="W25" s="42">
        <f>Weather!D145</f>
        <v>841.5</v>
      </c>
      <c r="X25" s="42">
        <f>Weather!E145</f>
        <v>0</v>
      </c>
      <c r="Y25" s="42">
        <f>Weather!F145</f>
        <v>779.5</v>
      </c>
      <c r="Z25" s="42">
        <f>Weather!G145</f>
        <v>0</v>
      </c>
      <c r="AA25" s="42">
        <f>Weather!H145</f>
        <v>717.5</v>
      </c>
      <c r="AB25" s="42">
        <f>Weather!I145</f>
        <v>0</v>
      </c>
      <c r="AC25" s="42">
        <f>Weather!J145</f>
        <v>655.5</v>
      </c>
      <c r="AD25" s="42">
        <f>Weather!K145</f>
        <v>0</v>
      </c>
      <c r="AE25" s="42">
        <f>Weather!L145</f>
        <v>593.5</v>
      </c>
      <c r="AF25" s="42">
        <f>Weather!M145</f>
        <v>0</v>
      </c>
      <c r="AG25" s="42">
        <f>Weather!N145</f>
        <v>531.5</v>
      </c>
      <c r="AH25" s="42">
        <f>Weather!O145</f>
        <v>0</v>
      </c>
      <c r="AI25" s="42">
        <f>Weather!P145</f>
        <v>469.5</v>
      </c>
      <c r="AJ25" s="42">
        <f>Weather!Q145</f>
        <v>0</v>
      </c>
      <c r="AK25" s="42">
        <f>Weather!R145</f>
        <v>407.5</v>
      </c>
      <c r="AL25" s="42">
        <f>Weather!S145</f>
        <v>0</v>
      </c>
      <c r="AM25" s="39">
        <f>Economic!C25</f>
        <v>643937</v>
      </c>
      <c r="AN25" s="39">
        <f>Economic!D25</f>
        <v>6816.6</v>
      </c>
      <c r="AO25" s="39">
        <f>Economic!E25</f>
        <v>6818.9</v>
      </c>
      <c r="AP25" s="39">
        <f>Economic!F25</f>
        <v>107.8</v>
      </c>
      <c r="AQ25" s="39">
        <f>Economic!G25</f>
        <v>107.4</v>
      </c>
      <c r="AR25" s="43">
        <f t="shared" si="26"/>
        <v>31</v>
      </c>
      <c r="AS25" s="43">
        <v>21</v>
      </c>
      <c r="AT25" s="43">
        <f t="shared" si="22"/>
        <v>24</v>
      </c>
      <c r="AU25" s="43">
        <f t="shared" si="26"/>
        <v>0</v>
      </c>
      <c r="AV25" s="43">
        <f t="shared" si="26"/>
        <v>0</v>
      </c>
      <c r="AW25" s="43">
        <f t="shared" si="26"/>
        <v>0</v>
      </c>
      <c r="AX25" s="43">
        <f t="shared" si="26"/>
        <v>0</v>
      </c>
      <c r="AY25" s="43">
        <f t="shared" si="26"/>
        <v>0</v>
      </c>
      <c r="AZ25" s="43">
        <f t="shared" si="26"/>
        <v>0</v>
      </c>
      <c r="BA25" s="43">
        <f t="shared" si="26"/>
        <v>0</v>
      </c>
      <c r="BB25" s="43">
        <f t="shared" si="26"/>
        <v>0</v>
      </c>
      <c r="BC25" s="43">
        <f t="shared" si="26"/>
        <v>0</v>
      </c>
      <c r="BD25" s="43">
        <f t="shared" si="26"/>
        <v>0</v>
      </c>
      <c r="BE25" s="43">
        <f t="shared" si="26"/>
        <v>0</v>
      </c>
      <c r="BF25" s="43">
        <f t="shared" si="26"/>
        <v>1</v>
      </c>
      <c r="BG25" s="43">
        <f t="shared" si="26"/>
        <v>0</v>
      </c>
      <c r="BH25" s="43">
        <f t="shared" si="26"/>
        <v>0</v>
      </c>
      <c r="BI25" s="43">
        <f t="shared" si="2"/>
        <v>0</v>
      </c>
      <c r="BJ25" s="44">
        <v>0</v>
      </c>
      <c r="BK25" s="44">
        <v>0</v>
      </c>
      <c r="BL25" s="44">
        <f t="shared" si="23"/>
        <v>0</v>
      </c>
      <c r="BM25" s="43">
        <f t="shared" si="25"/>
        <v>0</v>
      </c>
      <c r="BN25" s="49">
        <f t="shared" si="3"/>
        <v>0</v>
      </c>
      <c r="BO25" s="49">
        <f t="shared" si="4"/>
        <v>0</v>
      </c>
      <c r="BP25" s="49">
        <f t="shared" si="5"/>
        <v>0</v>
      </c>
      <c r="BQ25" s="49">
        <f t="shared" si="6"/>
        <v>0</v>
      </c>
      <c r="BR25" s="49">
        <f t="shared" si="7"/>
        <v>0</v>
      </c>
      <c r="BS25" s="49">
        <f t="shared" si="8"/>
        <v>0</v>
      </c>
      <c r="BT25" s="49">
        <f t="shared" si="9"/>
        <v>0</v>
      </c>
      <c r="BU25" s="49">
        <f t="shared" si="10"/>
        <v>0</v>
      </c>
      <c r="BV25" s="49">
        <f t="shared" si="11"/>
        <v>0</v>
      </c>
      <c r="BW25" s="49">
        <f t="shared" si="12"/>
        <v>0</v>
      </c>
      <c r="BX25" s="49">
        <f t="shared" si="13"/>
        <v>0</v>
      </c>
      <c r="BY25" s="49">
        <f t="shared" si="14"/>
        <v>0</v>
      </c>
      <c r="BZ25" s="49">
        <f t="shared" si="15"/>
        <v>0</v>
      </c>
      <c r="CA25" s="49">
        <f t="shared" si="16"/>
        <v>0</v>
      </c>
      <c r="CB25" s="49">
        <f t="shared" si="17"/>
        <v>0</v>
      </c>
      <c r="CC25" s="49">
        <f t="shared" si="18"/>
        <v>0</v>
      </c>
      <c r="CD25" s="8">
        <f t="shared" si="19"/>
        <v>954.3889367870911</v>
      </c>
      <c r="CE25" s="8">
        <f t="shared" si="20"/>
        <v>2770.1013106832061</v>
      </c>
      <c r="CF25" s="8">
        <f t="shared" si="21"/>
        <v>82145.943165390418</v>
      </c>
    </row>
    <row r="26" spans="1:84">
      <c r="A26" s="7">
        <f>'Monthly Data'!A26</f>
        <v>41640</v>
      </c>
      <c r="B26" s="6">
        <f>'Monthly Data'!B26</f>
        <v>2014</v>
      </c>
      <c r="C26" s="6">
        <f t="shared" si="1"/>
        <v>1</v>
      </c>
      <c r="D26" s="1">
        <f>'Monthly Data'!D26</f>
        <v>14704397.908763388</v>
      </c>
      <c r="E26" s="1">
        <f>'Monthly Data'!E26</f>
        <v>57002.949898329745</v>
      </c>
      <c r="F26" s="1">
        <f>'Monthly Data'!F26</f>
        <v>14761400.858661719</v>
      </c>
      <c r="G26" s="1">
        <f>'Monthly Data'!G26</f>
        <v>4934336.5870424351</v>
      </c>
      <c r="H26" s="1">
        <f>'Monthly Data'!H26</f>
        <v>169942.95964701704</v>
      </c>
      <c r="I26" s="1">
        <f>'Monthly Data'!I26</f>
        <v>5104279.5466894517</v>
      </c>
      <c r="J26" s="1">
        <f>'Monthly Data'!J26</f>
        <v>10681837.157593889</v>
      </c>
      <c r="K26" s="1">
        <f>'Monthly Data'!K26</f>
        <v>147847.7490730694</v>
      </c>
      <c r="L26" s="1">
        <f>'Monthly Data'!L26</f>
        <v>10829684.906666959</v>
      </c>
      <c r="M26" s="1">
        <f>'Monthly Data'!M26</f>
        <v>231731.76018794614</v>
      </c>
      <c r="N26" s="1">
        <f>'Monthly Data'!N26</f>
        <v>37255.984927304249</v>
      </c>
      <c r="O26" s="5">
        <f>'Monthly Data'!O26</f>
        <v>24607.070000000003</v>
      </c>
      <c r="P26" s="5">
        <f>'Monthly Data'!P26</f>
        <v>510.27</v>
      </c>
      <c r="Q26" s="2">
        <f>'Monthly Data'!Q26</f>
        <v>14366</v>
      </c>
      <c r="R26" s="2">
        <f>'Monthly Data'!R26</f>
        <v>1703</v>
      </c>
      <c r="S26" s="2">
        <f>'Monthly Data'!S26</f>
        <v>118</v>
      </c>
      <c r="T26" s="2">
        <f>'Monthly Data'!T26</f>
        <v>3069</v>
      </c>
      <c r="U26" s="2">
        <f>'Monthly Data'!U26</f>
        <v>31</v>
      </c>
      <c r="V26" s="41">
        <f>Weather!C146</f>
        <v>-8.6483870967741936</v>
      </c>
      <c r="W26" s="42">
        <f>Weather!D146</f>
        <v>950.1</v>
      </c>
      <c r="X26" s="42">
        <f>Weather!E146</f>
        <v>0</v>
      </c>
      <c r="Y26" s="42">
        <f>Weather!F146</f>
        <v>888.1</v>
      </c>
      <c r="Z26" s="42">
        <f>Weather!G146</f>
        <v>0</v>
      </c>
      <c r="AA26" s="42">
        <f>Weather!H146</f>
        <v>826.1</v>
      </c>
      <c r="AB26" s="42">
        <f>Weather!I146</f>
        <v>0</v>
      </c>
      <c r="AC26" s="42">
        <f>Weather!J146</f>
        <v>764.1</v>
      </c>
      <c r="AD26" s="42">
        <f>Weather!K146</f>
        <v>0</v>
      </c>
      <c r="AE26" s="42">
        <f>Weather!L146</f>
        <v>702.1</v>
      </c>
      <c r="AF26" s="42">
        <f>Weather!M146</f>
        <v>0</v>
      </c>
      <c r="AG26" s="42">
        <f>Weather!N146</f>
        <v>640.1</v>
      </c>
      <c r="AH26" s="42">
        <f>Weather!O146</f>
        <v>0</v>
      </c>
      <c r="AI26" s="42">
        <f>Weather!P146</f>
        <v>578.1</v>
      </c>
      <c r="AJ26" s="42">
        <f>Weather!Q146</f>
        <v>0</v>
      </c>
      <c r="AK26" s="42">
        <f>Weather!R146</f>
        <v>516.1</v>
      </c>
      <c r="AL26" s="42">
        <f>Weather!S146</f>
        <v>0</v>
      </c>
      <c r="AM26" s="39">
        <f>Economic!C26</f>
        <v>659861.19999999995</v>
      </c>
      <c r="AN26" s="39">
        <f>Economic!D26</f>
        <v>6812.5</v>
      </c>
      <c r="AO26" s="39">
        <f>Economic!E26</f>
        <v>6770.4</v>
      </c>
      <c r="AP26" s="39">
        <f>Economic!F26</f>
        <v>106.4</v>
      </c>
      <c r="AQ26" s="39">
        <f>Economic!G26</f>
        <v>105.8</v>
      </c>
      <c r="AR26" s="43">
        <f t="shared" si="26"/>
        <v>31</v>
      </c>
      <c r="AS26" s="43">
        <v>21</v>
      </c>
      <c r="AT26" s="43">
        <f t="shared" si="22"/>
        <v>25</v>
      </c>
      <c r="AU26" s="43">
        <f t="shared" si="26"/>
        <v>1</v>
      </c>
      <c r="AV26" s="43">
        <f t="shared" si="26"/>
        <v>0</v>
      </c>
      <c r="AW26" s="43">
        <f t="shared" si="26"/>
        <v>0</v>
      </c>
      <c r="AX26" s="43">
        <f t="shared" si="26"/>
        <v>0</v>
      </c>
      <c r="AY26" s="43">
        <f t="shared" si="26"/>
        <v>0</v>
      </c>
      <c r="AZ26" s="43">
        <f t="shared" si="26"/>
        <v>0</v>
      </c>
      <c r="BA26" s="43">
        <f t="shared" si="26"/>
        <v>0</v>
      </c>
      <c r="BB26" s="43">
        <f t="shared" si="26"/>
        <v>0</v>
      </c>
      <c r="BC26" s="43">
        <f t="shared" si="26"/>
        <v>0</v>
      </c>
      <c r="BD26" s="43">
        <f t="shared" si="26"/>
        <v>0</v>
      </c>
      <c r="BE26" s="43">
        <f t="shared" si="26"/>
        <v>0</v>
      </c>
      <c r="BF26" s="43">
        <f t="shared" si="26"/>
        <v>0</v>
      </c>
      <c r="BG26" s="43">
        <f t="shared" si="26"/>
        <v>0</v>
      </c>
      <c r="BH26" s="43">
        <f t="shared" si="26"/>
        <v>0</v>
      </c>
      <c r="BI26" s="43">
        <f t="shared" si="2"/>
        <v>0</v>
      </c>
      <c r="BJ26" s="44">
        <v>0</v>
      </c>
      <c r="BK26" s="44">
        <v>0</v>
      </c>
      <c r="BL26" s="44">
        <f t="shared" si="23"/>
        <v>0</v>
      </c>
      <c r="BM26" s="43">
        <f t="shared" si="25"/>
        <v>0</v>
      </c>
      <c r="BN26" s="49">
        <f t="shared" si="3"/>
        <v>0</v>
      </c>
      <c r="BO26" s="49">
        <f t="shared" si="4"/>
        <v>0</v>
      </c>
      <c r="BP26" s="49">
        <f t="shared" si="5"/>
        <v>0</v>
      </c>
      <c r="BQ26" s="49">
        <f t="shared" si="6"/>
        <v>0</v>
      </c>
      <c r="BR26" s="49">
        <f t="shared" si="7"/>
        <v>0</v>
      </c>
      <c r="BS26" s="49">
        <f t="shared" si="8"/>
        <v>0</v>
      </c>
      <c r="BT26" s="49">
        <f t="shared" si="9"/>
        <v>0</v>
      </c>
      <c r="BU26" s="49">
        <f t="shared" si="10"/>
        <v>0</v>
      </c>
      <c r="BV26" s="49">
        <f t="shared" si="11"/>
        <v>0</v>
      </c>
      <c r="BW26" s="49">
        <f t="shared" si="12"/>
        <v>0</v>
      </c>
      <c r="BX26" s="49">
        <f t="shared" si="13"/>
        <v>0</v>
      </c>
      <c r="BY26" s="49">
        <f t="shared" si="14"/>
        <v>0</v>
      </c>
      <c r="BZ26" s="49">
        <f t="shared" si="15"/>
        <v>0</v>
      </c>
      <c r="CA26" s="49">
        <f t="shared" si="16"/>
        <v>0</v>
      </c>
      <c r="CB26" s="49">
        <f t="shared" si="17"/>
        <v>0</v>
      </c>
      <c r="CC26" s="49">
        <f t="shared" si="18"/>
        <v>0</v>
      </c>
      <c r="CD26" s="8">
        <f t="shared" si="19"/>
        <v>1027.5233787179257</v>
      </c>
      <c r="CE26" s="8">
        <f t="shared" si="20"/>
        <v>2997.2281542509991</v>
      </c>
      <c r="CF26" s="8">
        <f t="shared" si="21"/>
        <v>91776.990734465755</v>
      </c>
    </row>
    <row r="27" spans="1:84">
      <c r="A27" s="7">
        <f>'Monthly Data'!A27</f>
        <v>41671</v>
      </c>
      <c r="B27" s="6">
        <f>'Monthly Data'!B27</f>
        <v>2014</v>
      </c>
      <c r="C27" s="6">
        <f t="shared" si="1"/>
        <v>2</v>
      </c>
      <c r="D27" s="1">
        <f>'Monthly Data'!D27</f>
        <v>12967153.882261178</v>
      </c>
      <c r="E27" s="1">
        <f>'Monthly Data'!E27</f>
        <v>57002.949898329745</v>
      </c>
      <c r="F27" s="1">
        <f>'Monthly Data'!F27</f>
        <v>13024156.832159508</v>
      </c>
      <c r="G27" s="1">
        <f>'Monthly Data'!G27</f>
        <v>4526857.3424909981</v>
      </c>
      <c r="H27" s="1">
        <f>'Monthly Data'!H27</f>
        <v>169942.95964701704</v>
      </c>
      <c r="I27" s="1">
        <f>'Monthly Data'!I27</f>
        <v>4696800.3021380147</v>
      </c>
      <c r="J27" s="1">
        <f>'Monthly Data'!J27</f>
        <v>9655716.0824489109</v>
      </c>
      <c r="K27" s="1">
        <f>'Monthly Data'!K27</f>
        <v>147847.7490730694</v>
      </c>
      <c r="L27" s="1">
        <f>'Monthly Data'!L27</f>
        <v>9803563.8315219805</v>
      </c>
      <c r="M27" s="1">
        <f>'Monthly Data'!M27</f>
        <v>192813.30943129942</v>
      </c>
      <c r="N27" s="1">
        <f>'Monthly Data'!N27</f>
        <v>35425.839561631103</v>
      </c>
      <c r="O27" s="5">
        <f>'Monthly Data'!O27</f>
        <v>25233.64</v>
      </c>
      <c r="P27" s="5">
        <f>'Monthly Data'!P27</f>
        <v>510.52</v>
      </c>
      <c r="Q27" s="2">
        <f>'Monthly Data'!Q27</f>
        <v>14408</v>
      </c>
      <c r="R27" s="2">
        <f>'Monthly Data'!R27</f>
        <v>1709</v>
      </c>
      <c r="S27" s="2">
        <f>'Monthly Data'!S27</f>
        <v>116</v>
      </c>
      <c r="T27" s="2">
        <f>'Monthly Data'!T27</f>
        <v>3069</v>
      </c>
      <c r="U27" s="2">
        <f>'Monthly Data'!U27</f>
        <v>31</v>
      </c>
      <c r="V27" s="41">
        <f>Weather!C147</f>
        <v>-8.4321428571428552</v>
      </c>
      <c r="W27" s="42">
        <f>Weather!D147</f>
        <v>852.1</v>
      </c>
      <c r="X27" s="42">
        <f>Weather!E147</f>
        <v>0</v>
      </c>
      <c r="Y27" s="42">
        <f>Weather!F147</f>
        <v>796.1</v>
      </c>
      <c r="Z27" s="42">
        <f>Weather!G147</f>
        <v>0</v>
      </c>
      <c r="AA27" s="42">
        <f>Weather!H147</f>
        <v>740.1</v>
      </c>
      <c r="AB27" s="42">
        <f>Weather!I147</f>
        <v>0</v>
      </c>
      <c r="AC27" s="42">
        <f>Weather!J147</f>
        <v>684.1</v>
      </c>
      <c r="AD27" s="42">
        <f>Weather!K147</f>
        <v>0</v>
      </c>
      <c r="AE27" s="42">
        <f>Weather!L147</f>
        <v>628.1</v>
      </c>
      <c r="AF27" s="42">
        <f>Weather!M147</f>
        <v>0</v>
      </c>
      <c r="AG27" s="42">
        <f>Weather!N147</f>
        <v>572.1</v>
      </c>
      <c r="AH27" s="42">
        <f>Weather!O147</f>
        <v>0</v>
      </c>
      <c r="AI27" s="42">
        <f>Weather!P147</f>
        <v>516.1</v>
      </c>
      <c r="AJ27" s="42">
        <f>Weather!Q147</f>
        <v>0</v>
      </c>
      <c r="AK27" s="42">
        <f>Weather!R147</f>
        <v>460.1</v>
      </c>
      <c r="AL27" s="42">
        <f>Weather!S147</f>
        <v>0</v>
      </c>
      <c r="AM27" s="39">
        <f>Economic!C27</f>
        <v>659861.19999999995</v>
      </c>
      <c r="AN27" s="39">
        <f>Economic!D27</f>
        <v>6810.3</v>
      </c>
      <c r="AO27" s="39">
        <f>Economic!E27</f>
        <v>6732.3</v>
      </c>
      <c r="AP27" s="39">
        <f>Economic!F27</f>
        <v>105.4</v>
      </c>
      <c r="AQ27" s="39">
        <f>Economic!G27</f>
        <v>104.3</v>
      </c>
      <c r="AR27" s="43">
        <f>AR15</f>
        <v>28</v>
      </c>
      <c r="AS27" s="43">
        <v>20</v>
      </c>
      <c r="AT27" s="43">
        <f t="shared" si="22"/>
        <v>26</v>
      </c>
      <c r="AU27" s="43">
        <f t="shared" si="26"/>
        <v>0</v>
      </c>
      <c r="AV27" s="43">
        <f t="shared" si="26"/>
        <v>1</v>
      </c>
      <c r="AW27" s="43">
        <f t="shared" si="26"/>
        <v>0</v>
      </c>
      <c r="AX27" s="43">
        <f t="shared" si="26"/>
        <v>0</v>
      </c>
      <c r="AY27" s="43">
        <f t="shared" si="26"/>
        <v>0</v>
      </c>
      <c r="AZ27" s="43">
        <f t="shared" si="26"/>
        <v>0</v>
      </c>
      <c r="BA27" s="43">
        <f t="shared" si="26"/>
        <v>0</v>
      </c>
      <c r="BB27" s="43">
        <f t="shared" si="26"/>
        <v>0</v>
      </c>
      <c r="BC27" s="43">
        <f t="shared" si="26"/>
        <v>0</v>
      </c>
      <c r="BD27" s="43">
        <f t="shared" si="26"/>
        <v>0</v>
      </c>
      <c r="BE27" s="43">
        <f t="shared" si="26"/>
        <v>0</v>
      </c>
      <c r="BF27" s="43">
        <f t="shared" si="26"/>
        <v>0</v>
      </c>
      <c r="BG27" s="43">
        <f t="shared" si="26"/>
        <v>0</v>
      </c>
      <c r="BH27" s="43">
        <f t="shared" si="26"/>
        <v>0</v>
      </c>
      <c r="BI27" s="43">
        <f t="shared" si="2"/>
        <v>0</v>
      </c>
      <c r="BJ27" s="44">
        <v>0</v>
      </c>
      <c r="BK27" s="44">
        <v>0</v>
      </c>
      <c r="BL27" s="44">
        <f t="shared" si="23"/>
        <v>0</v>
      </c>
      <c r="BM27" s="43">
        <f t="shared" si="25"/>
        <v>0</v>
      </c>
      <c r="BN27" s="49">
        <f t="shared" si="3"/>
        <v>0</v>
      </c>
      <c r="BO27" s="49">
        <f t="shared" si="4"/>
        <v>0</v>
      </c>
      <c r="BP27" s="49">
        <f t="shared" si="5"/>
        <v>0</v>
      </c>
      <c r="BQ27" s="49">
        <f t="shared" si="6"/>
        <v>0</v>
      </c>
      <c r="BR27" s="49">
        <f t="shared" si="7"/>
        <v>0</v>
      </c>
      <c r="BS27" s="49">
        <f t="shared" si="8"/>
        <v>0</v>
      </c>
      <c r="BT27" s="49">
        <f t="shared" si="9"/>
        <v>0</v>
      </c>
      <c r="BU27" s="49">
        <f t="shared" si="10"/>
        <v>0</v>
      </c>
      <c r="BV27" s="49">
        <f t="shared" si="11"/>
        <v>0</v>
      </c>
      <c r="BW27" s="49">
        <f t="shared" si="12"/>
        <v>0</v>
      </c>
      <c r="BX27" s="49">
        <f t="shared" si="13"/>
        <v>0</v>
      </c>
      <c r="BY27" s="49">
        <f t="shared" si="14"/>
        <v>0</v>
      </c>
      <c r="BZ27" s="49">
        <f t="shared" si="15"/>
        <v>0</v>
      </c>
      <c r="CA27" s="49">
        <f t="shared" si="16"/>
        <v>0</v>
      </c>
      <c r="CB27" s="49">
        <f t="shared" si="17"/>
        <v>0</v>
      </c>
      <c r="CC27" s="49">
        <f t="shared" si="18"/>
        <v>0</v>
      </c>
      <c r="CD27" s="8">
        <f t="shared" si="19"/>
        <v>903.95313937808908</v>
      </c>
      <c r="CE27" s="8">
        <f t="shared" si="20"/>
        <v>2748.274021145708</v>
      </c>
      <c r="CF27" s="8">
        <f t="shared" si="21"/>
        <v>84513.48130622397</v>
      </c>
    </row>
    <row r="28" spans="1:84">
      <c r="A28" s="7">
        <f>'Monthly Data'!A28</f>
        <v>41699</v>
      </c>
      <c r="B28" s="6">
        <f>'Monthly Data'!B28</f>
        <v>2014</v>
      </c>
      <c r="C28" s="6">
        <f t="shared" si="1"/>
        <v>3</v>
      </c>
      <c r="D28" s="1">
        <f>'Monthly Data'!D28</f>
        <v>12728700.391282</v>
      </c>
      <c r="E28" s="1">
        <f>'Monthly Data'!E28</f>
        <v>57002.949898329745</v>
      </c>
      <c r="F28" s="1">
        <f>'Monthly Data'!F28</f>
        <v>12785703.34118033</v>
      </c>
      <c r="G28" s="1">
        <f>'Monthly Data'!G28</f>
        <v>4605272.0758394049</v>
      </c>
      <c r="H28" s="1">
        <f>'Monthly Data'!H28</f>
        <v>169942.95964701704</v>
      </c>
      <c r="I28" s="1">
        <f>'Monthly Data'!I28</f>
        <v>4775215.0354864215</v>
      </c>
      <c r="J28" s="1">
        <f>'Monthly Data'!J28</f>
        <v>10469185.0488049</v>
      </c>
      <c r="K28" s="1">
        <f>'Monthly Data'!K28</f>
        <v>147847.7490730694</v>
      </c>
      <c r="L28" s="1">
        <f>'Monthly Data'!L28</f>
        <v>10617032.797877969</v>
      </c>
      <c r="M28" s="1">
        <f>'Monthly Data'!M28</f>
        <v>190116.34238641689</v>
      </c>
      <c r="N28" s="1">
        <f>'Monthly Data'!N28</f>
        <v>35730.686382079708</v>
      </c>
      <c r="O28" s="5">
        <f>'Monthly Data'!O28</f>
        <v>24646.670000000002</v>
      </c>
      <c r="P28" s="5">
        <f>'Monthly Data'!P28</f>
        <v>510.52</v>
      </c>
      <c r="Q28" s="2">
        <f>'Monthly Data'!Q28</f>
        <v>14376</v>
      </c>
      <c r="R28" s="2">
        <f>'Monthly Data'!R28</f>
        <v>1714</v>
      </c>
      <c r="S28" s="2">
        <f>'Monthly Data'!S28</f>
        <v>116</v>
      </c>
      <c r="T28" s="2">
        <f>'Monthly Data'!T28</f>
        <v>3069</v>
      </c>
      <c r="U28" s="2">
        <f>'Monthly Data'!U28</f>
        <v>31</v>
      </c>
      <c r="V28" s="41">
        <f>Weather!C148</f>
        <v>-5.5483870967741913</v>
      </c>
      <c r="W28" s="42">
        <f>Weather!D148</f>
        <v>854</v>
      </c>
      <c r="X28" s="42">
        <f>Weather!E148</f>
        <v>0</v>
      </c>
      <c r="Y28" s="42">
        <f>Weather!F148</f>
        <v>792</v>
      </c>
      <c r="Z28" s="42">
        <f>Weather!G148</f>
        <v>0</v>
      </c>
      <c r="AA28" s="42">
        <f>Weather!H148</f>
        <v>730</v>
      </c>
      <c r="AB28" s="42">
        <f>Weather!I148</f>
        <v>0</v>
      </c>
      <c r="AC28" s="42">
        <f>Weather!J148</f>
        <v>668</v>
      </c>
      <c r="AD28" s="42">
        <f>Weather!K148</f>
        <v>0</v>
      </c>
      <c r="AE28" s="42">
        <f>Weather!L148</f>
        <v>606</v>
      </c>
      <c r="AF28" s="42">
        <f>Weather!M148</f>
        <v>0</v>
      </c>
      <c r="AG28" s="42">
        <f>Weather!N148</f>
        <v>544</v>
      </c>
      <c r="AH28" s="42">
        <f>Weather!O148</f>
        <v>0</v>
      </c>
      <c r="AI28" s="42">
        <f>Weather!P148</f>
        <v>482</v>
      </c>
      <c r="AJ28" s="42">
        <f>Weather!Q148</f>
        <v>0</v>
      </c>
      <c r="AK28" s="42">
        <f>Weather!R148</f>
        <v>420</v>
      </c>
      <c r="AL28" s="42">
        <f>Weather!S148</f>
        <v>0</v>
      </c>
      <c r="AM28" s="39">
        <f>Economic!C28</f>
        <v>659861.19999999995</v>
      </c>
      <c r="AN28" s="39">
        <f>Economic!D28</f>
        <v>6810.9</v>
      </c>
      <c r="AO28" s="39">
        <f>Economic!E28</f>
        <v>6704.5</v>
      </c>
      <c r="AP28" s="39">
        <f>Economic!F28</f>
        <v>106</v>
      </c>
      <c r="AQ28" s="39">
        <f>Economic!G28</f>
        <v>104.8</v>
      </c>
      <c r="AR28" s="43">
        <f t="shared" ref="AR28:BH43" si="28">AR16</f>
        <v>31</v>
      </c>
      <c r="AS28" s="43">
        <v>22</v>
      </c>
      <c r="AT28" s="43">
        <f t="shared" si="22"/>
        <v>27</v>
      </c>
      <c r="AU28" s="43">
        <f t="shared" si="28"/>
        <v>0</v>
      </c>
      <c r="AV28" s="43">
        <f t="shared" si="28"/>
        <v>0</v>
      </c>
      <c r="AW28" s="43">
        <f t="shared" si="28"/>
        <v>1</v>
      </c>
      <c r="AX28" s="43">
        <f t="shared" si="28"/>
        <v>0</v>
      </c>
      <c r="AY28" s="43">
        <f t="shared" si="28"/>
        <v>0</v>
      </c>
      <c r="AZ28" s="43">
        <f t="shared" si="28"/>
        <v>0</v>
      </c>
      <c r="BA28" s="43">
        <f t="shared" si="28"/>
        <v>0</v>
      </c>
      <c r="BB28" s="43">
        <f t="shared" si="28"/>
        <v>0</v>
      </c>
      <c r="BC28" s="43">
        <f t="shared" si="28"/>
        <v>0</v>
      </c>
      <c r="BD28" s="43">
        <f t="shared" si="28"/>
        <v>0</v>
      </c>
      <c r="BE28" s="43">
        <f t="shared" si="28"/>
        <v>0</v>
      </c>
      <c r="BF28" s="43">
        <f t="shared" si="28"/>
        <v>0</v>
      </c>
      <c r="BG28" s="43">
        <f t="shared" si="28"/>
        <v>1</v>
      </c>
      <c r="BH28" s="43">
        <f t="shared" si="28"/>
        <v>0</v>
      </c>
      <c r="BI28" s="43">
        <f t="shared" si="2"/>
        <v>1</v>
      </c>
      <c r="BJ28" s="44">
        <v>0</v>
      </c>
      <c r="BK28" s="44">
        <v>0</v>
      </c>
      <c r="BL28" s="44">
        <f t="shared" si="23"/>
        <v>0</v>
      </c>
      <c r="BM28" s="43">
        <f t="shared" si="25"/>
        <v>0</v>
      </c>
      <c r="BN28" s="49">
        <f t="shared" si="3"/>
        <v>0</v>
      </c>
      <c r="BO28" s="49">
        <f t="shared" si="4"/>
        <v>0</v>
      </c>
      <c r="BP28" s="49">
        <f t="shared" si="5"/>
        <v>0</v>
      </c>
      <c r="BQ28" s="49">
        <f t="shared" si="6"/>
        <v>0</v>
      </c>
      <c r="BR28" s="49">
        <f t="shared" si="7"/>
        <v>0</v>
      </c>
      <c r="BS28" s="49">
        <f t="shared" si="8"/>
        <v>0</v>
      </c>
      <c r="BT28" s="49">
        <f t="shared" si="9"/>
        <v>0</v>
      </c>
      <c r="BU28" s="49">
        <f t="shared" si="10"/>
        <v>0</v>
      </c>
      <c r="BV28" s="49">
        <f t="shared" si="11"/>
        <v>0</v>
      </c>
      <c r="BW28" s="49">
        <f t="shared" si="12"/>
        <v>0</v>
      </c>
      <c r="BX28" s="49">
        <f t="shared" si="13"/>
        <v>0</v>
      </c>
      <c r="BY28" s="49">
        <f t="shared" si="14"/>
        <v>0</v>
      </c>
      <c r="BZ28" s="49">
        <f t="shared" si="15"/>
        <v>0</v>
      </c>
      <c r="CA28" s="49">
        <f t="shared" si="16"/>
        <v>0</v>
      </c>
      <c r="CB28" s="49">
        <f t="shared" si="17"/>
        <v>0</v>
      </c>
      <c r="CC28" s="49">
        <f t="shared" si="18"/>
        <v>0</v>
      </c>
      <c r="CD28" s="8">
        <f t="shared" si="19"/>
        <v>889.37836263079646</v>
      </c>
      <c r="CE28" s="8">
        <f t="shared" si="20"/>
        <v>2786.0064384401526</v>
      </c>
      <c r="CF28" s="8">
        <f t="shared" si="21"/>
        <v>91526.144809292833</v>
      </c>
    </row>
    <row r="29" spans="1:84">
      <c r="A29" s="7">
        <f>'Monthly Data'!A29</f>
        <v>41730</v>
      </c>
      <c r="B29" s="6">
        <f>'Monthly Data'!B29</f>
        <v>2014</v>
      </c>
      <c r="C29" s="6">
        <f t="shared" si="1"/>
        <v>4</v>
      </c>
      <c r="D29" s="1">
        <f>'Monthly Data'!D29</f>
        <v>9846452.6827491652</v>
      </c>
      <c r="E29" s="1">
        <f>'Monthly Data'!E29</f>
        <v>57002.949898329745</v>
      </c>
      <c r="F29" s="1">
        <f>'Monthly Data'!F29</f>
        <v>9903455.6326474957</v>
      </c>
      <c r="G29" s="1">
        <f>'Monthly Data'!G29</f>
        <v>3814954.5675877719</v>
      </c>
      <c r="H29" s="1">
        <f>'Monthly Data'!H29</f>
        <v>169942.95964701704</v>
      </c>
      <c r="I29" s="1">
        <f>'Monthly Data'!I29</f>
        <v>3984897.527234789</v>
      </c>
      <c r="J29" s="1">
        <f>'Monthly Data'!J29</f>
        <v>9607017.8016199935</v>
      </c>
      <c r="K29" s="1">
        <f>'Monthly Data'!K29</f>
        <v>147847.7490730694</v>
      </c>
      <c r="L29" s="1">
        <f>'Monthly Data'!L29</f>
        <v>9754865.5506930631</v>
      </c>
      <c r="M29" s="1">
        <f>'Monthly Data'!M29</f>
        <v>160286.37052096828</v>
      </c>
      <c r="N29" s="1">
        <f>'Monthly Data'!N29</f>
        <v>33599.673939826826</v>
      </c>
      <c r="O29" s="5">
        <f>'Monthly Data'!O29</f>
        <v>23896.28</v>
      </c>
      <c r="P29" s="5">
        <f>'Monthly Data'!P29</f>
        <v>510.52</v>
      </c>
      <c r="Q29" s="2">
        <f>'Monthly Data'!Q29</f>
        <v>14415</v>
      </c>
      <c r="R29" s="2">
        <f>'Monthly Data'!R29</f>
        <v>1705.5</v>
      </c>
      <c r="S29" s="2">
        <f>'Monthly Data'!S29</f>
        <v>114</v>
      </c>
      <c r="T29" s="2">
        <f>'Monthly Data'!T29</f>
        <v>3069</v>
      </c>
      <c r="U29" s="2">
        <f>'Monthly Data'!U29</f>
        <v>31</v>
      </c>
      <c r="V29" s="41">
        <f>Weather!C149</f>
        <v>5.0100000000000007</v>
      </c>
      <c r="W29" s="42">
        <f>Weather!D149</f>
        <v>509.7</v>
      </c>
      <c r="X29" s="42">
        <f>Weather!E149</f>
        <v>0</v>
      </c>
      <c r="Y29" s="42">
        <f>Weather!F149</f>
        <v>449.7</v>
      </c>
      <c r="Z29" s="42">
        <f>Weather!G149</f>
        <v>0</v>
      </c>
      <c r="AA29" s="42">
        <f>Weather!H149</f>
        <v>389.7</v>
      </c>
      <c r="AB29" s="42">
        <f>Weather!I149</f>
        <v>0</v>
      </c>
      <c r="AC29" s="42">
        <f>Weather!J149</f>
        <v>329.7</v>
      </c>
      <c r="AD29" s="42">
        <f>Weather!K149</f>
        <v>0</v>
      </c>
      <c r="AE29" s="42">
        <f>Weather!L149</f>
        <v>269.7</v>
      </c>
      <c r="AF29" s="42">
        <f>Weather!M149</f>
        <v>0</v>
      </c>
      <c r="AG29" s="42">
        <f>Weather!N149</f>
        <v>210.8</v>
      </c>
      <c r="AH29" s="42">
        <f>Weather!O149</f>
        <v>1.1000000000000001</v>
      </c>
      <c r="AI29" s="42">
        <f>Weather!P149</f>
        <v>155.30000000000001</v>
      </c>
      <c r="AJ29" s="42">
        <f>Weather!Q149</f>
        <v>5.6</v>
      </c>
      <c r="AK29" s="42">
        <f>Weather!R149</f>
        <v>105.1</v>
      </c>
      <c r="AL29" s="42">
        <f>Weather!S149</f>
        <v>15.4</v>
      </c>
      <c r="AM29" s="39">
        <f>Economic!C29</f>
        <v>659861.19999999995</v>
      </c>
      <c r="AN29" s="39">
        <f>Economic!D29</f>
        <v>6819.5</v>
      </c>
      <c r="AO29" s="39">
        <f>Economic!E29</f>
        <v>6732.1</v>
      </c>
      <c r="AP29" s="39">
        <f>Economic!F29</f>
        <v>107.1</v>
      </c>
      <c r="AQ29" s="39">
        <f>Economic!G29</f>
        <v>105.4</v>
      </c>
      <c r="AR29" s="43">
        <f t="shared" si="28"/>
        <v>30</v>
      </c>
      <c r="AS29" s="43">
        <v>20</v>
      </c>
      <c r="AT29" s="43">
        <f t="shared" si="22"/>
        <v>28</v>
      </c>
      <c r="AU29" s="43">
        <f t="shared" si="28"/>
        <v>0</v>
      </c>
      <c r="AV29" s="43">
        <f t="shared" si="28"/>
        <v>0</v>
      </c>
      <c r="AW29" s="43">
        <f t="shared" si="28"/>
        <v>0</v>
      </c>
      <c r="AX29" s="43">
        <f t="shared" si="28"/>
        <v>1</v>
      </c>
      <c r="AY29" s="43">
        <f t="shared" si="28"/>
        <v>0</v>
      </c>
      <c r="AZ29" s="43">
        <f t="shared" si="28"/>
        <v>0</v>
      </c>
      <c r="BA29" s="43">
        <f t="shared" si="28"/>
        <v>0</v>
      </c>
      <c r="BB29" s="43">
        <f t="shared" si="28"/>
        <v>0</v>
      </c>
      <c r="BC29" s="43">
        <f t="shared" si="28"/>
        <v>0</v>
      </c>
      <c r="BD29" s="43">
        <f t="shared" si="28"/>
        <v>0</v>
      </c>
      <c r="BE29" s="43">
        <f t="shared" si="28"/>
        <v>0</v>
      </c>
      <c r="BF29" s="43">
        <f t="shared" si="28"/>
        <v>0</v>
      </c>
      <c r="BG29" s="43">
        <f t="shared" si="28"/>
        <v>1</v>
      </c>
      <c r="BH29" s="43">
        <f t="shared" si="28"/>
        <v>0</v>
      </c>
      <c r="BI29" s="43">
        <f t="shared" si="2"/>
        <v>1</v>
      </c>
      <c r="BJ29" s="44">
        <v>0</v>
      </c>
      <c r="BK29" s="44">
        <v>0</v>
      </c>
      <c r="BL29" s="44">
        <f t="shared" si="23"/>
        <v>0</v>
      </c>
      <c r="BM29" s="43">
        <f t="shared" si="25"/>
        <v>0</v>
      </c>
      <c r="BN29" s="49">
        <f t="shared" si="3"/>
        <v>0</v>
      </c>
      <c r="BO29" s="49">
        <f t="shared" si="4"/>
        <v>0</v>
      </c>
      <c r="BP29" s="49">
        <f t="shared" si="5"/>
        <v>0</v>
      </c>
      <c r="BQ29" s="49">
        <f t="shared" si="6"/>
        <v>0</v>
      </c>
      <c r="BR29" s="49">
        <f t="shared" si="7"/>
        <v>0</v>
      </c>
      <c r="BS29" s="49">
        <f t="shared" si="8"/>
        <v>0</v>
      </c>
      <c r="BT29" s="49">
        <f t="shared" si="9"/>
        <v>0</v>
      </c>
      <c r="BU29" s="49">
        <f t="shared" si="10"/>
        <v>0</v>
      </c>
      <c r="BV29" s="49">
        <f t="shared" si="11"/>
        <v>0</v>
      </c>
      <c r="BW29" s="49">
        <f t="shared" si="12"/>
        <v>0</v>
      </c>
      <c r="BX29" s="49">
        <f t="shared" si="13"/>
        <v>0</v>
      </c>
      <c r="BY29" s="49">
        <f t="shared" si="14"/>
        <v>0</v>
      </c>
      <c r="BZ29" s="49">
        <f t="shared" si="15"/>
        <v>0</v>
      </c>
      <c r="CA29" s="49">
        <f t="shared" si="16"/>
        <v>0</v>
      </c>
      <c r="CB29" s="49">
        <f t="shared" si="17"/>
        <v>0</v>
      </c>
      <c r="CC29" s="49">
        <f t="shared" si="18"/>
        <v>0</v>
      </c>
      <c r="CD29" s="8">
        <f t="shared" si="19"/>
        <v>687.02432415175133</v>
      </c>
      <c r="CE29" s="8">
        <f t="shared" si="20"/>
        <v>2336.4981103692694</v>
      </c>
      <c r="CF29" s="8">
        <f t="shared" si="21"/>
        <v>85568.996058711084</v>
      </c>
    </row>
    <row r="30" spans="1:84">
      <c r="A30" s="7">
        <f>'Monthly Data'!A30</f>
        <v>41760</v>
      </c>
      <c r="B30" s="6">
        <f>'Monthly Data'!B30</f>
        <v>2014</v>
      </c>
      <c r="C30" s="6">
        <f t="shared" si="1"/>
        <v>5</v>
      </c>
      <c r="D30" s="1">
        <f>'Monthly Data'!D30</f>
        <v>8148601.8313937848</v>
      </c>
      <c r="E30" s="1">
        <f>'Monthly Data'!E30</f>
        <v>57002.949898329745</v>
      </c>
      <c r="F30" s="1">
        <f>'Monthly Data'!F30</f>
        <v>8205604.7812921144</v>
      </c>
      <c r="G30" s="1">
        <f>'Monthly Data'!G30</f>
        <v>3559502.1545901899</v>
      </c>
      <c r="H30" s="1">
        <f>'Monthly Data'!H30</f>
        <v>169942.95964701704</v>
      </c>
      <c r="I30" s="1">
        <f>'Monthly Data'!I30</f>
        <v>3729445.114237207</v>
      </c>
      <c r="J30" s="1">
        <f>'Monthly Data'!J30</f>
        <v>9541194.3539682645</v>
      </c>
      <c r="K30" s="1">
        <f>'Monthly Data'!K30</f>
        <v>147847.7490730694</v>
      </c>
      <c r="L30" s="1">
        <f>'Monthly Data'!L30</f>
        <v>9689042.1030413341</v>
      </c>
      <c r="M30" s="1">
        <f>'Monthly Data'!M30</f>
        <v>144597.63327409816</v>
      </c>
      <c r="N30" s="1">
        <f>'Monthly Data'!N30</f>
        <v>36537.383171030255</v>
      </c>
      <c r="O30" s="5">
        <f>'Monthly Data'!O30</f>
        <v>23634.58</v>
      </c>
      <c r="P30" s="5">
        <f>'Monthly Data'!P30</f>
        <v>510.52</v>
      </c>
      <c r="Q30" s="2">
        <f>'Monthly Data'!Q30</f>
        <v>14415</v>
      </c>
      <c r="R30" s="2">
        <f>'Monthly Data'!R30</f>
        <v>1705.5</v>
      </c>
      <c r="S30" s="2">
        <f>'Monthly Data'!S30</f>
        <v>113</v>
      </c>
      <c r="T30" s="2">
        <f>'Monthly Data'!T30</f>
        <v>3069</v>
      </c>
      <c r="U30" s="2">
        <f>'Monthly Data'!U30</f>
        <v>31</v>
      </c>
      <c r="V30" s="41">
        <f>Weather!C150</f>
        <v>12.404299059254333</v>
      </c>
      <c r="W30" s="42">
        <f>Weather!D150</f>
        <v>297.5</v>
      </c>
      <c r="X30" s="42">
        <f>Weather!E150</f>
        <v>0</v>
      </c>
      <c r="Y30" s="42">
        <f>Weather!F150</f>
        <v>236.8</v>
      </c>
      <c r="Z30" s="42">
        <f>Weather!G150</f>
        <v>1.3</v>
      </c>
      <c r="AA30" s="42">
        <f>Weather!H150</f>
        <v>180.7</v>
      </c>
      <c r="AB30" s="42">
        <f>Weather!I150</f>
        <v>7.2</v>
      </c>
      <c r="AC30" s="42">
        <f>Weather!J150</f>
        <v>125.5</v>
      </c>
      <c r="AD30" s="42">
        <f>Weather!K150</f>
        <v>14</v>
      </c>
      <c r="AE30" s="42">
        <f>Weather!L150</f>
        <v>78.3</v>
      </c>
      <c r="AF30" s="42">
        <f>Weather!M150</f>
        <v>28.8</v>
      </c>
      <c r="AG30" s="42">
        <f>Weather!N150</f>
        <v>46</v>
      </c>
      <c r="AH30" s="42">
        <f>Weather!O150</f>
        <v>58.5</v>
      </c>
      <c r="AI30" s="42">
        <f>Weather!P150</f>
        <v>25.4</v>
      </c>
      <c r="AJ30" s="42">
        <f>Weather!Q150</f>
        <v>99.9</v>
      </c>
      <c r="AK30" s="42">
        <f>Weather!R150</f>
        <v>9.8000000000000007</v>
      </c>
      <c r="AL30" s="42">
        <f>Weather!S150</f>
        <v>146.30000000000001</v>
      </c>
      <c r="AM30" s="39">
        <f>Economic!C30</f>
        <v>659861.19999999995</v>
      </c>
      <c r="AN30" s="39">
        <f>Economic!D30</f>
        <v>6821.5</v>
      </c>
      <c r="AO30" s="39">
        <f>Economic!E30</f>
        <v>6790.3</v>
      </c>
      <c r="AP30" s="39">
        <f>Economic!F30</f>
        <v>108.3</v>
      </c>
      <c r="AQ30" s="39">
        <f>Economic!G30</f>
        <v>107.8</v>
      </c>
      <c r="AR30" s="43">
        <f t="shared" si="28"/>
        <v>31</v>
      </c>
      <c r="AS30" s="43">
        <v>22</v>
      </c>
      <c r="AT30" s="43">
        <f t="shared" si="22"/>
        <v>29</v>
      </c>
      <c r="AU30" s="43">
        <f t="shared" si="28"/>
        <v>0</v>
      </c>
      <c r="AV30" s="43">
        <f t="shared" si="28"/>
        <v>0</v>
      </c>
      <c r="AW30" s="43">
        <f t="shared" si="28"/>
        <v>0</v>
      </c>
      <c r="AX30" s="43">
        <f t="shared" si="28"/>
        <v>0</v>
      </c>
      <c r="AY30" s="43">
        <f t="shared" si="28"/>
        <v>1</v>
      </c>
      <c r="AZ30" s="43">
        <f t="shared" si="28"/>
        <v>0</v>
      </c>
      <c r="BA30" s="43">
        <f t="shared" si="28"/>
        <v>0</v>
      </c>
      <c r="BB30" s="43">
        <f t="shared" si="28"/>
        <v>0</v>
      </c>
      <c r="BC30" s="43">
        <f t="shared" si="28"/>
        <v>0</v>
      </c>
      <c r="BD30" s="43">
        <f t="shared" si="28"/>
        <v>0</v>
      </c>
      <c r="BE30" s="43">
        <f t="shared" si="28"/>
        <v>0</v>
      </c>
      <c r="BF30" s="43">
        <f t="shared" si="28"/>
        <v>0</v>
      </c>
      <c r="BG30" s="43">
        <f t="shared" si="28"/>
        <v>1</v>
      </c>
      <c r="BH30" s="43">
        <f t="shared" si="28"/>
        <v>0</v>
      </c>
      <c r="BI30" s="43">
        <f t="shared" si="2"/>
        <v>1</v>
      </c>
      <c r="BJ30" s="44">
        <v>0</v>
      </c>
      <c r="BK30" s="44">
        <v>0</v>
      </c>
      <c r="BL30" s="44">
        <f t="shared" si="23"/>
        <v>0</v>
      </c>
      <c r="BM30" s="43">
        <f t="shared" si="25"/>
        <v>0</v>
      </c>
      <c r="BN30" s="49">
        <f t="shared" si="3"/>
        <v>0</v>
      </c>
      <c r="BO30" s="49">
        <f t="shared" si="4"/>
        <v>0</v>
      </c>
      <c r="BP30" s="49">
        <f t="shared" si="5"/>
        <v>0</v>
      </c>
      <c r="BQ30" s="49">
        <f t="shared" si="6"/>
        <v>0</v>
      </c>
      <c r="BR30" s="49">
        <f t="shared" si="7"/>
        <v>0</v>
      </c>
      <c r="BS30" s="49">
        <f t="shared" si="8"/>
        <v>0</v>
      </c>
      <c r="BT30" s="49">
        <f t="shared" si="9"/>
        <v>0</v>
      </c>
      <c r="BU30" s="49">
        <f t="shared" si="10"/>
        <v>0</v>
      </c>
      <c r="BV30" s="49">
        <f t="shared" si="11"/>
        <v>0</v>
      </c>
      <c r="BW30" s="49">
        <f t="shared" si="12"/>
        <v>0</v>
      </c>
      <c r="BX30" s="49">
        <f t="shared" si="13"/>
        <v>0</v>
      </c>
      <c r="BY30" s="49">
        <f t="shared" si="14"/>
        <v>0</v>
      </c>
      <c r="BZ30" s="49">
        <f t="shared" si="15"/>
        <v>0</v>
      </c>
      <c r="CA30" s="49">
        <f t="shared" si="16"/>
        <v>0</v>
      </c>
      <c r="CB30" s="49">
        <f t="shared" si="17"/>
        <v>0</v>
      </c>
      <c r="CC30" s="49">
        <f t="shared" si="18"/>
        <v>0</v>
      </c>
      <c r="CD30" s="8">
        <f t="shared" si="19"/>
        <v>569.24070629844709</v>
      </c>
      <c r="CE30" s="8">
        <f t="shared" si="20"/>
        <v>2186.7165724052811</v>
      </c>
      <c r="CF30" s="8">
        <f t="shared" si="21"/>
        <v>85743.73542514455</v>
      </c>
    </row>
    <row r="31" spans="1:84">
      <c r="A31" s="7">
        <f>'Monthly Data'!A31</f>
        <v>41791</v>
      </c>
      <c r="B31" s="6">
        <f>'Monthly Data'!B31</f>
        <v>2014</v>
      </c>
      <c r="C31" s="6">
        <f t="shared" si="1"/>
        <v>6</v>
      </c>
      <c r="D31" s="1">
        <f>'Monthly Data'!D31</f>
        <v>7885359.6153971031</v>
      </c>
      <c r="E31" s="1">
        <f>'Monthly Data'!E31</f>
        <v>57002.949898329745</v>
      </c>
      <c r="F31" s="1">
        <f>'Monthly Data'!F31</f>
        <v>7942362.5652954327</v>
      </c>
      <c r="G31" s="1">
        <f>'Monthly Data'!G31</f>
        <v>3502908.2119836737</v>
      </c>
      <c r="H31" s="1">
        <f>'Monthly Data'!H31</f>
        <v>169942.95964701704</v>
      </c>
      <c r="I31" s="1">
        <f>'Monthly Data'!I31</f>
        <v>3672851.1716306908</v>
      </c>
      <c r="J31" s="1">
        <f>'Monthly Data'!J31</f>
        <v>9642768.5336195827</v>
      </c>
      <c r="K31" s="1">
        <f>'Monthly Data'!K31</f>
        <v>147847.7490730694</v>
      </c>
      <c r="L31" s="1">
        <f>'Monthly Data'!L31</f>
        <v>9790616.2826926522</v>
      </c>
      <c r="M31" s="1">
        <f>'Monthly Data'!M31</f>
        <v>129210.37730791244</v>
      </c>
      <c r="N31" s="1">
        <f>'Monthly Data'!N31</f>
        <v>33131.518893499262</v>
      </c>
      <c r="O31" s="5">
        <f>'Monthly Data'!O31</f>
        <v>24168.469999999998</v>
      </c>
      <c r="P31" s="5">
        <f>'Monthly Data'!P31</f>
        <v>510.52</v>
      </c>
      <c r="Q31" s="2">
        <f>'Monthly Data'!Q31</f>
        <v>14414</v>
      </c>
      <c r="R31" s="2">
        <f>'Monthly Data'!R31</f>
        <v>1709</v>
      </c>
      <c r="S31" s="2">
        <f>'Monthly Data'!S31</f>
        <v>114</v>
      </c>
      <c r="T31" s="2">
        <f>'Monthly Data'!T31</f>
        <v>3069</v>
      </c>
      <c r="U31" s="2">
        <f>'Monthly Data'!U31</f>
        <v>31</v>
      </c>
      <c r="V31" s="41">
        <f>Weather!C151</f>
        <v>17.47666666666667</v>
      </c>
      <c r="W31" s="42">
        <f>Weather!D151</f>
        <v>144.6</v>
      </c>
      <c r="X31" s="42">
        <f>Weather!E151</f>
        <v>8.9</v>
      </c>
      <c r="Y31" s="42">
        <f>Weather!F151</f>
        <v>95.4</v>
      </c>
      <c r="Z31" s="42">
        <f>Weather!G151</f>
        <v>19.7</v>
      </c>
      <c r="AA31" s="42">
        <f>Weather!H151</f>
        <v>57.2</v>
      </c>
      <c r="AB31" s="42">
        <f>Weather!I151</f>
        <v>41.5</v>
      </c>
      <c r="AC31" s="42">
        <f>Weather!J151</f>
        <v>24.3</v>
      </c>
      <c r="AD31" s="42">
        <f>Weather!K151</f>
        <v>68.599999999999994</v>
      </c>
      <c r="AE31" s="42">
        <f>Weather!L151</f>
        <v>8.3000000000000007</v>
      </c>
      <c r="AF31" s="42">
        <f>Weather!M151</f>
        <v>112.6</v>
      </c>
      <c r="AG31" s="42">
        <f>Weather!N151</f>
        <v>1.6</v>
      </c>
      <c r="AH31" s="42">
        <f>Weather!O151</f>
        <v>165.9</v>
      </c>
      <c r="AI31" s="42">
        <f>Weather!P151</f>
        <v>0</v>
      </c>
      <c r="AJ31" s="42">
        <f>Weather!Q151</f>
        <v>224.3</v>
      </c>
      <c r="AK31" s="42">
        <f>Weather!R151</f>
        <v>0</v>
      </c>
      <c r="AL31" s="42">
        <f>Weather!S151</f>
        <v>284.3</v>
      </c>
      <c r="AM31" s="39">
        <f>Economic!C31</f>
        <v>659861.19999999995</v>
      </c>
      <c r="AN31" s="39">
        <f>Economic!D31</f>
        <v>6826.1</v>
      </c>
      <c r="AO31" s="39">
        <f>Economic!E31</f>
        <v>6875.4</v>
      </c>
      <c r="AP31" s="39">
        <f>Economic!F31</f>
        <v>108</v>
      </c>
      <c r="AQ31" s="39">
        <f>Economic!G31</f>
        <v>108.4</v>
      </c>
      <c r="AR31" s="43">
        <f t="shared" si="28"/>
        <v>30</v>
      </c>
      <c r="AS31" s="43">
        <v>21</v>
      </c>
      <c r="AT31" s="43">
        <f t="shared" si="22"/>
        <v>30</v>
      </c>
      <c r="AU31" s="43">
        <f t="shared" si="28"/>
        <v>0</v>
      </c>
      <c r="AV31" s="43">
        <f t="shared" si="28"/>
        <v>0</v>
      </c>
      <c r="AW31" s="43">
        <f t="shared" si="28"/>
        <v>0</v>
      </c>
      <c r="AX31" s="43">
        <f t="shared" si="28"/>
        <v>0</v>
      </c>
      <c r="AY31" s="43">
        <f t="shared" si="28"/>
        <v>0</v>
      </c>
      <c r="AZ31" s="43">
        <f t="shared" si="28"/>
        <v>1</v>
      </c>
      <c r="BA31" s="43">
        <f t="shared" si="28"/>
        <v>0</v>
      </c>
      <c r="BB31" s="43">
        <f t="shared" si="28"/>
        <v>0</v>
      </c>
      <c r="BC31" s="43">
        <f t="shared" si="28"/>
        <v>0</v>
      </c>
      <c r="BD31" s="43">
        <f t="shared" si="28"/>
        <v>0</v>
      </c>
      <c r="BE31" s="43">
        <f t="shared" si="28"/>
        <v>0</v>
      </c>
      <c r="BF31" s="43">
        <f t="shared" si="28"/>
        <v>0</v>
      </c>
      <c r="BG31" s="43">
        <f t="shared" si="28"/>
        <v>0</v>
      </c>
      <c r="BH31" s="43">
        <f t="shared" si="28"/>
        <v>0</v>
      </c>
      <c r="BI31" s="43">
        <f t="shared" si="2"/>
        <v>0</v>
      </c>
      <c r="BJ31" s="44">
        <v>0</v>
      </c>
      <c r="BK31" s="44">
        <v>0</v>
      </c>
      <c r="BL31" s="44">
        <f t="shared" si="23"/>
        <v>0</v>
      </c>
      <c r="BM31" s="43">
        <f t="shared" si="25"/>
        <v>0</v>
      </c>
      <c r="BN31" s="49">
        <f t="shared" si="3"/>
        <v>0</v>
      </c>
      <c r="BO31" s="49">
        <f t="shared" si="4"/>
        <v>0</v>
      </c>
      <c r="BP31" s="49">
        <f t="shared" si="5"/>
        <v>0</v>
      </c>
      <c r="BQ31" s="49">
        <f t="shared" si="6"/>
        <v>0</v>
      </c>
      <c r="BR31" s="49">
        <f t="shared" si="7"/>
        <v>0</v>
      </c>
      <c r="BS31" s="49">
        <f t="shared" si="8"/>
        <v>0</v>
      </c>
      <c r="BT31" s="49">
        <f t="shared" si="9"/>
        <v>0</v>
      </c>
      <c r="BU31" s="49">
        <f t="shared" si="10"/>
        <v>0</v>
      </c>
      <c r="BV31" s="49">
        <f t="shared" si="11"/>
        <v>0</v>
      </c>
      <c r="BW31" s="49">
        <f t="shared" si="12"/>
        <v>0</v>
      </c>
      <c r="BX31" s="49">
        <f t="shared" si="13"/>
        <v>0</v>
      </c>
      <c r="BY31" s="49">
        <f t="shared" si="14"/>
        <v>0</v>
      </c>
      <c r="BZ31" s="49">
        <f t="shared" si="15"/>
        <v>0</v>
      </c>
      <c r="CA31" s="49">
        <f t="shared" si="16"/>
        <v>0</v>
      </c>
      <c r="CB31" s="49">
        <f t="shared" si="17"/>
        <v>0</v>
      </c>
      <c r="CC31" s="49">
        <f t="shared" si="18"/>
        <v>0</v>
      </c>
      <c r="CD31" s="8">
        <f t="shared" si="19"/>
        <v>551.01724471315617</v>
      </c>
      <c r="CE31" s="8">
        <f t="shared" si="20"/>
        <v>2149.1229793040907</v>
      </c>
      <c r="CF31" s="8">
        <f t="shared" si="21"/>
        <v>85882.598970988183</v>
      </c>
    </row>
    <row r="32" spans="1:84">
      <c r="A32" s="7">
        <f>'Monthly Data'!A32</f>
        <v>41821</v>
      </c>
      <c r="B32" s="6">
        <f>'Monthly Data'!B32</f>
        <v>2014</v>
      </c>
      <c r="C32" s="6">
        <f t="shared" si="1"/>
        <v>7</v>
      </c>
      <c r="D32" s="1">
        <f>'Monthly Data'!D32</f>
        <v>8590753.1089520808</v>
      </c>
      <c r="E32" s="1">
        <f>'Monthly Data'!E32</f>
        <v>57002.949898329745</v>
      </c>
      <c r="F32" s="1">
        <f>'Monthly Data'!F32</f>
        <v>8647756.0588504113</v>
      </c>
      <c r="G32" s="1">
        <f>'Monthly Data'!G32</f>
        <v>3728634.3077657744</v>
      </c>
      <c r="H32" s="1">
        <f>'Monthly Data'!H32</f>
        <v>169942.95964701704</v>
      </c>
      <c r="I32" s="1">
        <f>'Monthly Data'!I32</f>
        <v>3898577.2674127915</v>
      </c>
      <c r="J32" s="1">
        <f>'Monthly Data'!J32</f>
        <v>9404652.669062797</v>
      </c>
      <c r="K32" s="1">
        <f>'Monthly Data'!K32</f>
        <v>147847.7490730694</v>
      </c>
      <c r="L32" s="1">
        <f>'Monthly Data'!L32</f>
        <v>9552500.4181358665</v>
      </c>
      <c r="M32" s="1">
        <f>'Monthly Data'!M32</f>
        <v>138635.92671907472</v>
      </c>
      <c r="N32" s="1">
        <f>'Monthly Data'!N32</f>
        <v>35036.510352767145</v>
      </c>
      <c r="O32" s="5">
        <f>'Monthly Data'!O32</f>
        <v>25096.480000000003</v>
      </c>
      <c r="P32" s="5">
        <f>'Monthly Data'!P32</f>
        <v>510.52</v>
      </c>
      <c r="Q32" s="2">
        <f>'Monthly Data'!Q32</f>
        <v>14386</v>
      </c>
      <c r="R32" s="2">
        <f>'Monthly Data'!R32</f>
        <v>1703</v>
      </c>
      <c r="S32" s="2">
        <f>'Monthly Data'!S32</f>
        <v>118</v>
      </c>
      <c r="T32" s="2">
        <f>'Monthly Data'!T32</f>
        <v>3069</v>
      </c>
      <c r="U32" s="2">
        <f>'Monthly Data'!U32</f>
        <v>32</v>
      </c>
      <c r="V32" s="41">
        <f>Weather!C152</f>
        <v>18.664516129032254</v>
      </c>
      <c r="W32" s="42">
        <f>Weather!D152</f>
        <v>110</v>
      </c>
      <c r="X32" s="42">
        <f>Weather!E152</f>
        <v>6.6</v>
      </c>
      <c r="Y32" s="42">
        <f>Weather!F152</f>
        <v>63.7</v>
      </c>
      <c r="Z32" s="42">
        <f>Weather!G152</f>
        <v>22.3</v>
      </c>
      <c r="AA32" s="42">
        <f>Weather!H152</f>
        <v>29.7</v>
      </c>
      <c r="AB32" s="42">
        <f>Weather!I152</f>
        <v>50.3</v>
      </c>
      <c r="AC32" s="42">
        <f>Weather!J152</f>
        <v>6.3</v>
      </c>
      <c r="AD32" s="42">
        <f>Weather!K152</f>
        <v>88.9</v>
      </c>
      <c r="AE32" s="42">
        <f>Weather!L152</f>
        <v>0</v>
      </c>
      <c r="AF32" s="42">
        <f>Weather!M152</f>
        <v>144.6</v>
      </c>
      <c r="AG32" s="42">
        <f>Weather!N152</f>
        <v>0</v>
      </c>
      <c r="AH32" s="42">
        <f>Weather!O152</f>
        <v>206.6</v>
      </c>
      <c r="AI32" s="42">
        <f>Weather!P152</f>
        <v>0</v>
      </c>
      <c r="AJ32" s="42">
        <f>Weather!Q152</f>
        <v>268.60000000000002</v>
      </c>
      <c r="AK32" s="42">
        <f>Weather!R152</f>
        <v>0</v>
      </c>
      <c r="AL32" s="42">
        <f>Weather!S152</f>
        <v>330.6</v>
      </c>
      <c r="AM32" s="39">
        <f>Economic!C32</f>
        <v>659861.19999999995</v>
      </c>
      <c r="AN32" s="39">
        <f>Economic!D32</f>
        <v>6836.5</v>
      </c>
      <c r="AO32" s="39">
        <f>Economic!E32</f>
        <v>6932</v>
      </c>
      <c r="AP32" s="39">
        <f>Economic!F32</f>
        <v>108.4</v>
      </c>
      <c r="AQ32" s="39">
        <f>Economic!G32</f>
        <v>109.6</v>
      </c>
      <c r="AR32" s="43">
        <f t="shared" si="28"/>
        <v>31</v>
      </c>
      <c r="AS32" s="43">
        <v>21</v>
      </c>
      <c r="AT32" s="43">
        <f t="shared" si="22"/>
        <v>31</v>
      </c>
      <c r="AU32" s="43">
        <f t="shared" si="28"/>
        <v>0</v>
      </c>
      <c r="AV32" s="43">
        <f t="shared" si="28"/>
        <v>0</v>
      </c>
      <c r="AW32" s="43">
        <f t="shared" si="28"/>
        <v>0</v>
      </c>
      <c r="AX32" s="43">
        <f t="shared" si="28"/>
        <v>0</v>
      </c>
      <c r="AY32" s="43">
        <f t="shared" si="28"/>
        <v>0</v>
      </c>
      <c r="AZ32" s="43">
        <f t="shared" si="28"/>
        <v>0</v>
      </c>
      <c r="BA32" s="43">
        <f t="shared" si="28"/>
        <v>1</v>
      </c>
      <c r="BB32" s="43">
        <f t="shared" si="28"/>
        <v>0</v>
      </c>
      <c r="BC32" s="43">
        <f t="shared" si="28"/>
        <v>0</v>
      </c>
      <c r="BD32" s="43">
        <f t="shared" si="28"/>
        <v>0</v>
      </c>
      <c r="BE32" s="43">
        <f t="shared" si="28"/>
        <v>0</v>
      </c>
      <c r="BF32" s="43">
        <f t="shared" si="28"/>
        <v>0</v>
      </c>
      <c r="BG32" s="43">
        <f t="shared" si="28"/>
        <v>0</v>
      </c>
      <c r="BH32" s="43">
        <f t="shared" si="28"/>
        <v>0</v>
      </c>
      <c r="BI32" s="43">
        <f t="shared" si="2"/>
        <v>0</v>
      </c>
      <c r="BJ32" s="44">
        <v>0</v>
      </c>
      <c r="BK32" s="44">
        <v>0</v>
      </c>
      <c r="BL32" s="44">
        <f t="shared" si="23"/>
        <v>0</v>
      </c>
      <c r="BM32" s="43">
        <f t="shared" si="25"/>
        <v>0</v>
      </c>
      <c r="BN32" s="49">
        <f t="shared" si="3"/>
        <v>0</v>
      </c>
      <c r="BO32" s="49">
        <f t="shared" si="4"/>
        <v>0</v>
      </c>
      <c r="BP32" s="49">
        <f t="shared" si="5"/>
        <v>0</v>
      </c>
      <c r="BQ32" s="49">
        <f t="shared" si="6"/>
        <v>0</v>
      </c>
      <c r="BR32" s="49">
        <f t="shared" si="7"/>
        <v>0</v>
      </c>
      <c r="BS32" s="49">
        <f t="shared" si="8"/>
        <v>0</v>
      </c>
      <c r="BT32" s="49">
        <f t="shared" si="9"/>
        <v>0</v>
      </c>
      <c r="BU32" s="49">
        <f t="shared" si="10"/>
        <v>0</v>
      </c>
      <c r="BV32" s="49">
        <f t="shared" si="11"/>
        <v>0</v>
      </c>
      <c r="BW32" s="49">
        <f t="shared" si="12"/>
        <v>0</v>
      </c>
      <c r="BX32" s="49">
        <f t="shared" si="13"/>
        <v>0</v>
      </c>
      <c r="BY32" s="49">
        <f t="shared" si="14"/>
        <v>0</v>
      </c>
      <c r="BZ32" s="49">
        <f t="shared" si="15"/>
        <v>0</v>
      </c>
      <c r="CA32" s="49">
        <f t="shared" si="16"/>
        <v>0</v>
      </c>
      <c r="CB32" s="49">
        <f t="shared" si="17"/>
        <v>0</v>
      </c>
      <c r="CC32" s="49">
        <f t="shared" si="18"/>
        <v>0</v>
      </c>
      <c r="CD32" s="8">
        <f t="shared" si="19"/>
        <v>601.12304037608862</v>
      </c>
      <c r="CE32" s="8">
        <f t="shared" si="20"/>
        <v>2289.2409086393372</v>
      </c>
      <c r="CF32" s="8">
        <f t="shared" si="21"/>
        <v>80953.393374032763</v>
      </c>
    </row>
    <row r="33" spans="1:84">
      <c r="A33" s="7">
        <f>'Monthly Data'!A33</f>
        <v>41852</v>
      </c>
      <c r="B33" s="6">
        <f>'Monthly Data'!B33</f>
        <v>2014</v>
      </c>
      <c r="C33" s="6">
        <f t="shared" si="1"/>
        <v>8</v>
      </c>
      <c r="D33" s="1">
        <f>'Monthly Data'!D33</f>
        <v>8488281.9783843793</v>
      </c>
      <c r="E33" s="1">
        <f>'Monthly Data'!E33</f>
        <v>57002.949898329745</v>
      </c>
      <c r="F33" s="1">
        <f>'Monthly Data'!F33</f>
        <v>8545284.9282827098</v>
      </c>
      <c r="G33" s="1">
        <f>'Monthly Data'!G33</f>
        <v>3693949.5644368851</v>
      </c>
      <c r="H33" s="1">
        <f>'Monthly Data'!H33</f>
        <v>169942.95964701704</v>
      </c>
      <c r="I33" s="1">
        <f>'Monthly Data'!I33</f>
        <v>3863892.5240839021</v>
      </c>
      <c r="J33" s="1">
        <f>'Monthly Data'!J33</f>
        <v>9443378.8379370309</v>
      </c>
      <c r="K33" s="1">
        <f>'Monthly Data'!K33</f>
        <v>147847.7490730694</v>
      </c>
      <c r="L33" s="1">
        <f>'Monthly Data'!L33</f>
        <v>9591226.5870101005</v>
      </c>
      <c r="M33" s="1">
        <f>'Monthly Data'!M33</f>
        <v>156727.8491611699</v>
      </c>
      <c r="N33" s="1">
        <f>'Monthly Data'!N33</f>
        <v>35940.413290047203</v>
      </c>
      <c r="O33" s="5">
        <f>'Monthly Data'!O33</f>
        <v>25166.659999999996</v>
      </c>
      <c r="P33" s="5">
        <f>'Monthly Data'!P33</f>
        <v>510.52</v>
      </c>
      <c r="Q33" s="2">
        <f>'Monthly Data'!Q33</f>
        <v>14450</v>
      </c>
      <c r="R33" s="2">
        <f>'Monthly Data'!R33</f>
        <v>1709</v>
      </c>
      <c r="S33" s="2">
        <f>'Monthly Data'!S33</f>
        <v>118</v>
      </c>
      <c r="T33" s="2">
        <f>'Monthly Data'!T33</f>
        <v>3069</v>
      </c>
      <c r="U33" s="2">
        <f>'Monthly Data'!U33</f>
        <v>32</v>
      </c>
      <c r="V33" s="41">
        <f>Weather!C153</f>
        <v>18.703225806451613</v>
      </c>
      <c r="W33" s="42">
        <f>Weather!D153</f>
        <v>106.7</v>
      </c>
      <c r="X33" s="42">
        <f>Weather!E153</f>
        <v>4.5</v>
      </c>
      <c r="Y33" s="42">
        <f>Weather!F153</f>
        <v>58.1</v>
      </c>
      <c r="Z33" s="42">
        <f>Weather!G153</f>
        <v>17.899999999999999</v>
      </c>
      <c r="AA33" s="42">
        <f>Weather!H153</f>
        <v>24.1</v>
      </c>
      <c r="AB33" s="42">
        <f>Weather!I153</f>
        <v>45.9</v>
      </c>
      <c r="AC33" s="42">
        <f>Weather!J153</f>
        <v>7.6</v>
      </c>
      <c r="AD33" s="42">
        <f>Weather!K153</f>
        <v>91.4</v>
      </c>
      <c r="AE33" s="42">
        <f>Weather!L153</f>
        <v>1.3</v>
      </c>
      <c r="AF33" s="42">
        <f>Weather!M153</f>
        <v>147.1</v>
      </c>
      <c r="AG33" s="42">
        <f>Weather!N153</f>
        <v>0</v>
      </c>
      <c r="AH33" s="42">
        <f>Weather!O153</f>
        <v>207.8</v>
      </c>
      <c r="AI33" s="42">
        <f>Weather!P153</f>
        <v>0</v>
      </c>
      <c r="AJ33" s="42">
        <f>Weather!Q153</f>
        <v>269.8</v>
      </c>
      <c r="AK33" s="42">
        <f>Weather!R153</f>
        <v>0</v>
      </c>
      <c r="AL33" s="42">
        <f>Weather!S153</f>
        <v>331.8</v>
      </c>
      <c r="AM33" s="39">
        <f>Economic!C33</f>
        <v>659861.19999999995</v>
      </c>
      <c r="AN33" s="39">
        <f>Economic!D33</f>
        <v>6842.5</v>
      </c>
      <c r="AO33" s="39">
        <f>Economic!E33</f>
        <v>6947.8</v>
      </c>
      <c r="AP33" s="39">
        <f>Economic!F33</f>
        <v>109.3</v>
      </c>
      <c r="AQ33" s="39">
        <f>Economic!G33</f>
        <v>110.4</v>
      </c>
      <c r="AR33" s="43">
        <f t="shared" si="28"/>
        <v>31</v>
      </c>
      <c r="AS33" s="43">
        <v>22</v>
      </c>
      <c r="AT33" s="43">
        <f t="shared" si="22"/>
        <v>32</v>
      </c>
      <c r="AU33" s="43">
        <f t="shared" si="28"/>
        <v>0</v>
      </c>
      <c r="AV33" s="43">
        <f t="shared" si="28"/>
        <v>0</v>
      </c>
      <c r="AW33" s="43">
        <f t="shared" si="28"/>
        <v>0</v>
      </c>
      <c r="AX33" s="43">
        <f t="shared" si="28"/>
        <v>0</v>
      </c>
      <c r="AY33" s="43">
        <f t="shared" si="28"/>
        <v>0</v>
      </c>
      <c r="AZ33" s="43">
        <f t="shared" si="28"/>
        <v>0</v>
      </c>
      <c r="BA33" s="43">
        <f t="shared" si="28"/>
        <v>0</v>
      </c>
      <c r="BB33" s="43">
        <f t="shared" si="28"/>
        <v>1</v>
      </c>
      <c r="BC33" s="43">
        <f t="shared" si="28"/>
        <v>0</v>
      </c>
      <c r="BD33" s="43">
        <f t="shared" si="28"/>
        <v>0</v>
      </c>
      <c r="BE33" s="43">
        <f t="shared" si="28"/>
        <v>0</v>
      </c>
      <c r="BF33" s="43">
        <f t="shared" si="28"/>
        <v>0</v>
      </c>
      <c r="BG33" s="43">
        <f t="shared" si="28"/>
        <v>0</v>
      </c>
      <c r="BH33" s="43">
        <f t="shared" si="28"/>
        <v>0</v>
      </c>
      <c r="BI33" s="43">
        <f t="shared" si="2"/>
        <v>0</v>
      </c>
      <c r="BJ33" s="44">
        <v>0</v>
      </c>
      <c r="BK33" s="44">
        <v>0</v>
      </c>
      <c r="BL33" s="44">
        <f t="shared" si="23"/>
        <v>0</v>
      </c>
      <c r="BM33" s="43">
        <f t="shared" si="25"/>
        <v>0</v>
      </c>
      <c r="BN33" s="49">
        <f t="shared" si="3"/>
        <v>0</v>
      </c>
      <c r="BO33" s="49">
        <f t="shared" si="4"/>
        <v>0</v>
      </c>
      <c r="BP33" s="49">
        <f t="shared" si="5"/>
        <v>0</v>
      </c>
      <c r="BQ33" s="49">
        <f t="shared" si="6"/>
        <v>0</v>
      </c>
      <c r="BR33" s="49">
        <f t="shared" si="7"/>
        <v>0</v>
      </c>
      <c r="BS33" s="49">
        <f t="shared" si="8"/>
        <v>0</v>
      </c>
      <c r="BT33" s="49">
        <f t="shared" si="9"/>
        <v>0</v>
      </c>
      <c r="BU33" s="49">
        <f t="shared" si="10"/>
        <v>0</v>
      </c>
      <c r="BV33" s="49">
        <f t="shared" si="11"/>
        <v>0</v>
      </c>
      <c r="BW33" s="49">
        <f t="shared" si="12"/>
        <v>0</v>
      </c>
      <c r="BX33" s="49">
        <f t="shared" si="13"/>
        <v>0</v>
      </c>
      <c r="BY33" s="49">
        <f t="shared" si="14"/>
        <v>0</v>
      </c>
      <c r="BZ33" s="49">
        <f t="shared" si="15"/>
        <v>0</v>
      </c>
      <c r="CA33" s="49">
        <f t="shared" si="16"/>
        <v>0</v>
      </c>
      <c r="CB33" s="49">
        <f t="shared" si="17"/>
        <v>0</v>
      </c>
      <c r="CC33" s="49">
        <f t="shared" si="18"/>
        <v>0</v>
      </c>
      <c r="CD33" s="8">
        <f t="shared" si="19"/>
        <v>591.36919918911485</v>
      </c>
      <c r="CE33" s="8">
        <f t="shared" si="20"/>
        <v>2260.9084400724996</v>
      </c>
      <c r="CF33" s="8">
        <f t="shared" si="21"/>
        <v>81281.581245848312</v>
      </c>
    </row>
    <row r="34" spans="1:84">
      <c r="A34" s="7">
        <f>'Monthly Data'!A34</f>
        <v>41883</v>
      </c>
      <c r="B34" s="6">
        <f>'Monthly Data'!B34</f>
        <v>2014</v>
      </c>
      <c r="C34" s="6">
        <f t="shared" si="1"/>
        <v>9</v>
      </c>
      <c r="D34" s="1">
        <f>'Monthly Data'!D34</f>
        <v>7873770.8945107814</v>
      </c>
      <c r="E34" s="1">
        <f>'Monthly Data'!E34</f>
        <v>57002.949898329745</v>
      </c>
      <c r="F34" s="1">
        <f>'Monthly Data'!F34</f>
        <v>7930773.844409111</v>
      </c>
      <c r="G34" s="1">
        <f>'Monthly Data'!G34</f>
        <v>3459435.1614624569</v>
      </c>
      <c r="H34" s="1">
        <f>'Monthly Data'!H34</f>
        <v>169942.95964701704</v>
      </c>
      <c r="I34" s="1">
        <f>'Monthly Data'!I34</f>
        <v>3629378.121109474</v>
      </c>
      <c r="J34" s="1">
        <f>'Monthly Data'!J34</f>
        <v>9519586.1219706144</v>
      </c>
      <c r="K34" s="1">
        <f>'Monthly Data'!K34</f>
        <v>147847.7490730694</v>
      </c>
      <c r="L34" s="1">
        <f>'Monthly Data'!L34</f>
        <v>9667433.871043684</v>
      </c>
      <c r="M34" s="1">
        <f>'Monthly Data'!M34</f>
        <v>174263.91879762657</v>
      </c>
      <c r="N34" s="1">
        <f>'Monthly Data'!N34</f>
        <v>32737.928238678982</v>
      </c>
      <c r="O34" s="5">
        <f>'Monthly Data'!O34</f>
        <v>24344.299999999996</v>
      </c>
      <c r="P34" s="5">
        <f>'Monthly Data'!P34</f>
        <v>510.52</v>
      </c>
      <c r="Q34" s="2">
        <f>'Monthly Data'!Q34</f>
        <v>14436</v>
      </c>
      <c r="R34" s="2">
        <f>'Monthly Data'!R34</f>
        <v>1713</v>
      </c>
      <c r="S34" s="2">
        <f>'Monthly Data'!S34</f>
        <v>118</v>
      </c>
      <c r="T34" s="2">
        <f>'Monthly Data'!T34</f>
        <v>3069</v>
      </c>
      <c r="U34" s="2">
        <f>'Monthly Data'!U34</f>
        <v>34</v>
      </c>
      <c r="V34" s="41">
        <f>Weather!C154</f>
        <v>15.836666666666668</v>
      </c>
      <c r="W34" s="42">
        <f>Weather!D154</f>
        <v>188.5</v>
      </c>
      <c r="X34" s="42">
        <f>Weather!E154</f>
        <v>3.6</v>
      </c>
      <c r="Y34" s="42">
        <f>Weather!F154</f>
        <v>134.9</v>
      </c>
      <c r="Z34" s="42">
        <f>Weather!G154</f>
        <v>10</v>
      </c>
      <c r="AA34" s="42">
        <f>Weather!H154</f>
        <v>86.3</v>
      </c>
      <c r="AB34" s="42">
        <f>Weather!I154</f>
        <v>21.4</v>
      </c>
      <c r="AC34" s="42">
        <f>Weather!J154</f>
        <v>46</v>
      </c>
      <c r="AD34" s="42">
        <f>Weather!K154</f>
        <v>41.1</v>
      </c>
      <c r="AE34" s="42">
        <f>Weather!L154</f>
        <v>25</v>
      </c>
      <c r="AF34" s="42">
        <f>Weather!M154</f>
        <v>80.099999999999994</v>
      </c>
      <c r="AG34" s="42">
        <f>Weather!N154</f>
        <v>10.9</v>
      </c>
      <c r="AH34" s="42">
        <f>Weather!O154</f>
        <v>126</v>
      </c>
      <c r="AI34" s="42">
        <f>Weather!P154</f>
        <v>2.9</v>
      </c>
      <c r="AJ34" s="42">
        <f>Weather!Q154</f>
        <v>178</v>
      </c>
      <c r="AK34" s="42">
        <f>Weather!R154</f>
        <v>0</v>
      </c>
      <c r="AL34" s="42">
        <f>Weather!S154</f>
        <v>235.1</v>
      </c>
      <c r="AM34" s="39">
        <f>Economic!C34</f>
        <v>659861.19999999995</v>
      </c>
      <c r="AN34" s="39">
        <f>Economic!D34</f>
        <v>6853.6</v>
      </c>
      <c r="AO34" s="39">
        <f>Economic!E34</f>
        <v>6917.2</v>
      </c>
      <c r="AP34" s="39">
        <f>Economic!F34</f>
        <v>112</v>
      </c>
      <c r="AQ34" s="39">
        <f>Economic!G34</f>
        <v>112.3</v>
      </c>
      <c r="AR34" s="43">
        <f t="shared" si="28"/>
        <v>30</v>
      </c>
      <c r="AS34" s="43">
        <v>19</v>
      </c>
      <c r="AT34" s="43">
        <f t="shared" si="22"/>
        <v>33</v>
      </c>
      <c r="AU34" s="43">
        <f t="shared" si="28"/>
        <v>0</v>
      </c>
      <c r="AV34" s="43">
        <f t="shared" si="28"/>
        <v>0</v>
      </c>
      <c r="AW34" s="43">
        <f t="shared" si="28"/>
        <v>0</v>
      </c>
      <c r="AX34" s="43">
        <f t="shared" si="28"/>
        <v>0</v>
      </c>
      <c r="AY34" s="43">
        <f t="shared" si="28"/>
        <v>0</v>
      </c>
      <c r="AZ34" s="43">
        <f t="shared" si="28"/>
        <v>0</v>
      </c>
      <c r="BA34" s="43">
        <f t="shared" si="28"/>
        <v>0</v>
      </c>
      <c r="BB34" s="43">
        <f t="shared" si="28"/>
        <v>0</v>
      </c>
      <c r="BC34" s="43">
        <f t="shared" si="28"/>
        <v>1</v>
      </c>
      <c r="BD34" s="43">
        <f t="shared" si="28"/>
        <v>0</v>
      </c>
      <c r="BE34" s="43">
        <f t="shared" si="28"/>
        <v>0</v>
      </c>
      <c r="BF34" s="43">
        <f t="shared" si="28"/>
        <v>0</v>
      </c>
      <c r="BG34" s="43">
        <f t="shared" si="28"/>
        <v>0</v>
      </c>
      <c r="BH34" s="43">
        <f t="shared" si="28"/>
        <v>1</v>
      </c>
      <c r="BI34" s="43">
        <f t="shared" si="2"/>
        <v>1</v>
      </c>
      <c r="BJ34" s="44">
        <v>0</v>
      </c>
      <c r="BK34" s="44">
        <v>0</v>
      </c>
      <c r="BL34" s="44">
        <f t="shared" si="23"/>
        <v>0</v>
      </c>
      <c r="BM34" s="43">
        <f t="shared" si="25"/>
        <v>0</v>
      </c>
      <c r="BN34" s="49">
        <f t="shared" ref="BN34:BN65" si="29">$BJ34*W34</f>
        <v>0</v>
      </c>
      <c r="BO34" s="49">
        <f t="shared" ref="BO34:BO65" si="30">$BJ34*X34</f>
        <v>0</v>
      </c>
      <c r="BP34" s="49">
        <f t="shared" ref="BP34:BP65" si="31">$BJ34*Y34</f>
        <v>0</v>
      </c>
      <c r="BQ34" s="49">
        <f t="shared" ref="BQ34:BQ65" si="32">$BJ34*Z34</f>
        <v>0</v>
      </c>
      <c r="BR34" s="49">
        <f t="shared" ref="BR34:BR65" si="33">$BJ34*AA34</f>
        <v>0</v>
      </c>
      <c r="BS34" s="49">
        <f t="shared" ref="BS34:BS65" si="34">$BJ34*AB34</f>
        <v>0</v>
      </c>
      <c r="BT34" s="49">
        <f t="shared" ref="BT34:BT65" si="35">$BJ34*AC34</f>
        <v>0</v>
      </c>
      <c r="BU34" s="49">
        <f t="shared" ref="BU34:BU65" si="36">$BJ34*AD34</f>
        <v>0</v>
      </c>
      <c r="BV34" s="49">
        <f t="shared" ref="BV34:BV65" si="37">$BJ34*AE34</f>
        <v>0</v>
      </c>
      <c r="BW34" s="49">
        <f t="shared" ref="BW34:BW65" si="38">$BJ34*AF34</f>
        <v>0</v>
      </c>
      <c r="BX34" s="49">
        <f t="shared" ref="BX34:BX65" si="39">$BJ34*AG34</f>
        <v>0</v>
      </c>
      <c r="BY34" s="49">
        <f t="shared" ref="BY34:BY65" si="40">$BJ34*AH34</f>
        <v>0</v>
      </c>
      <c r="BZ34" s="49">
        <f t="shared" ref="BZ34:BZ65" si="41">$BJ34*AI34</f>
        <v>0</v>
      </c>
      <c r="CA34" s="49">
        <f t="shared" ref="CA34:CA65" si="42">$BJ34*AJ34</f>
        <v>0</v>
      </c>
      <c r="CB34" s="49">
        <f t="shared" ref="CB34:CB65" si="43">$BJ34*AK34</f>
        <v>0</v>
      </c>
      <c r="CC34" s="49">
        <f t="shared" ref="CC34:CC65" si="44">$BJ34*AL34</f>
        <v>0</v>
      </c>
      <c r="CD34" s="8">
        <f t="shared" ref="CD34:CD65" si="45">F34/Q34</f>
        <v>549.37474677259013</v>
      </c>
      <c r="CE34" s="8">
        <f t="shared" ref="CE34:CE65" si="46">I34/R34</f>
        <v>2118.7262820253791</v>
      </c>
      <c r="CF34" s="8">
        <f t="shared" ref="CF34:CF65" si="47">L34/S34</f>
        <v>81927.405686810875</v>
      </c>
    </row>
    <row r="35" spans="1:84">
      <c r="A35" s="7">
        <f>'Monthly Data'!A35</f>
        <v>41913</v>
      </c>
      <c r="B35" s="6">
        <f>'Monthly Data'!B35</f>
        <v>2014</v>
      </c>
      <c r="C35" s="6">
        <f t="shared" si="1"/>
        <v>10</v>
      </c>
      <c r="D35" s="1">
        <f>'Monthly Data'!D35</f>
        <v>8547840.0610966906</v>
      </c>
      <c r="E35" s="1">
        <f>'Monthly Data'!E35</f>
        <v>57002.949898329745</v>
      </c>
      <c r="F35" s="1">
        <f>'Monthly Data'!F35</f>
        <v>8604843.0109950211</v>
      </c>
      <c r="G35" s="1">
        <f>'Monthly Data'!G35</f>
        <v>3530281.7067659004</v>
      </c>
      <c r="H35" s="1">
        <f>'Monthly Data'!H35</f>
        <v>169942.95964701704</v>
      </c>
      <c r="I35" s="1">
        <f>'Monthly Data'!I35</f>
        <v>3700224.6664129174</v>
      </c>
      <c r="J35" s="1">
        <f>'Monthly Data'!J35</f>
        <v>9907377.3413100634</v>
      </c>
      <c r="K35" s="1">
        <f>'Monthly Data'!K35</f>
        <v>147847.7490730694</v>
      </c>
      <c r="L35" s="1">
        <f>'Monthly Data'!L35</f>
        <v>10055225.090383133</v>
      </c>
      <c r="M35" s="1">
        <f>'Monthly Data'!M35</f>
        <v>204600.42414385107</v>
      </c>
      <c r="N35" s="1">
        <f>'Monthly Data'!N35</f>
        <v>35358.902960467334</v>
      </c>
      <c r="O35" s="5">
        <f>'Monthly Data'!O35</f>
        <v>26046.34</v>
      </c>
      <c r="P35" s="5">
        <f>'Monthly Data'!P35</f>
        <v>510.52</v>
      </c>
      <c r="Q35" s="2">
        <f>'Monthly Data'!Q35</f>
        <v>14462</v>
      </c>
      <c r="R35" s="2">
        <f>'Monthly Data'!R35</f>
        <v>1700</v>
      </c>
      <c r="S35" s="2">
        <f>'Monthly Data'!S35</f>
        <v>124</v>
      </c>
      <c r="T35" s="2">
        <f>'Monthly Data'!T35</f>
        <v>3069</v>
      </c>
      <c r="U35" s="2">
        <f>'Monthly Data'!U35</f>
        <v>30</v>
      </c>
      <c r="V35" s="41">
        <f>Weather!C155</f>
        <v>10.335483870967741</v>
      </c>
      <c r="W35" s="42">
        <f>Weather!D155</f>
        <v>361.6</v>
      </c>
      <c r="X35" s="42">
        <f>Weather!E155</f>
        <v>0</v>
      </c>
      <c r="Y35" s="42">
        <f>Weather!F155</f>
        <v>299.60000000000002</v>
      </c>
      <c r="Z35" s="42">
        <f>Weather!G155</f>
        <v>0</v>
      </c>
      <c r="AA35" s="42">
        <f>Weather!H155</f>
        <v>238.8</v>
      </c>
      <c r="AB35" s="42">
        <f>Weather!I155</f>
        <v>1.2</v>
      </c>
      <c r="AC35" s="42">
        <f>Weather!J155</f>
        <v>181.9</v>
      </c>
      <c r="AD35" s="42">
        <f>Weather!K155</f>
        <v>6.3</v>
      </c>
      <c r="AE35" s="42">
        <f>Weather!L155</f>
        <v>128.9</v>
      </c>
      <c r="AF35" s="42">
        <f>Weather!M155</f>
        <v>15.3</v>
      </c>
      <c r="AG35" s="42">
        <f>Weather!N155</f>
        <v>85.3</v>
      </c>
      <c r="AH35" s="42">
        <f>Weather!O155</f>
        <v>33.700000000000003</v>
      </c>
      <c r="AI35" s="42">
        <f>Weather!P155</f>
        <v>47.3</v>
      </c>
      <c r="AJ35" s="42">
        <f>Weather!Q155</f>
        <v>57.7</v>
      </c>
      <c r="AK35" s="42">
        <f>Weather!R155</f>
        <v>15.4</v>
      </c>
      <c r="AL35" s="42">
        <f>Weather!S155</f>
        <v>87.8</v>
      </c>
      <c r="AM35" s="39">
        <f>Economic!C35</f>
        <v>659861.19999999995</v>
      </c>
      <c r="AN35" s="39">
        <f>Economic!D35</f>
        <v>6856.6</v>
      </c>
      <c r="AO35" s="39">
        <f>Economic!E35</f>
        <v>6898.9</v>
      </c>
      <c r="AP35" s="39">
        <f>Economic!F35</f>
        <v>113.6</v>
      </c>
      <c r="AQ35" s="39">
        <f>Economic!G35</f>
        <v>113.9</v>
      </c>
      <c r="AR35" s="43">
        <f t="shared" si="28"/>
        <v>31</v>
      </c>
      <c r="AS35" s="43">
        <v>22</v>
      </c>
      <c r="AT35" s="43">
        <f t="shared" si="22"/>
        <v>34</v>
      </c>
      <c r="AU35" s="43">
        <f t="shared" si="28"/>
        <v>0</v>
      </c>
      <c r="AV35" s="43">
        <f t="shared" si="28"/>
        <v>0</v>
      </c>
      <c r="AW35" s="43">
        <f t="shared" si="28"/>
        <v>0</v>
      </c>
      <c r="AX35" s="43">
        <f t="shared" si="28"/>
        <v>0</v>
      </c>
      <c r="AY35" s="43">
        <f t="shared" si="28"/>
        <v>0</v>
      </c>
      <c r="AZ35" s="43">
        <f t="shared" si="28"/>
        <v>0</v>
      </c>
      <c r="BA35" s="43">
        <f t="shared" si="28"/>
        <v>0</v>
      </c>
      <c r="BB35" s="43">
        <f t="shared" si="28"/>
        <v>0</v>
      </c>
      <c r="BC35" s="43">
        <f t="shared" si="28"/>
        <v>0</v>
      </c>
      <c r="BD35" s="43">
        <f t="shared" si="28"/>
        <v>1</v>
      </c>
      <c r="BE35" s="43">
        <f t="shared" si="28"/>
        <v>0</v>
      </c>
      <c r="BF35" s="43">
        <f t="shared" si="28"/>
        <v>0</v>
      </c>
      <c r="BG35" s="43">
        <f t="shared" si="28"/>
        <v>0</v>
      </c>
      <c r="BH35" s="43">
        <f t="shared" si="28"/>
        <v>1</v>
      </c>
      <c r="BI35" s="43">
        <f t="shared" si="2"/>
        <v>1</v>
      </c>
      <c r="BJ35" s="44">
        <v>0</v>
      </c>
      <c r="BK35" s="44">
        <v>0</v>
      </c>
      <c r="BL35" s="44">
        <f t="shared" si="23"/>
        <v>0</v>
      </c>
      <c r="BM35" s="43">
        <f t="shared" si="25"/>
        <v>0</v>
      </c>
      <c r="BN35" s="49">
        <f t="shared" si="29"/>
        <v>0</v>
      </c>
      <c r="BO35" s="49">
        <f t="shared" si="30"/>
        <v>0</v>
      </c>
      <c r="BP35" s="49">
        <f t="shared" si="31"/>
        <v>0</v>
      </c>
      <c r="BQ35" s="49">
        <f t="shared" si="32"/>
        <v>0</v>
      </c>
      <c r="BR35" s="49">
        <f t="shared" si="33"/>
        <v>0</v>
      </c>
      <c r="BS35" s="49">
        <f t="shared" si="34"/>
        <v>0</v>
      </c>
      <c r="BT35" s="49">
        <f t="shared" si="35"/>
        <v>0</v>
      </c>
      <c r="BU35" s="49">
        <f t="shared" si="36"/>
        <v>0</v>
      </c>
      <c r="BV35" s="49">
        <f t="shared" si="37"/>
        <v>0</v>
      </c>
      <c r="BW35" s="49">
        <f t="shared" si="38"/>
        <v>0</v>
      </c>
      <c r="BX35" s="49">
        <f t="shared" si="39"/>
        <v>0</v>
      </c>
      <c r="BY35" s="49">
        <f t="shared" si="40"/>
        <v>0</v>
      </c>
      <c r="BZ35" s="49">
        <f t="shared" si="41"/>
        <v>0</v>
      </c>
      <c r="CA35" s="49">
        <f t="shared" si="42"/>
        <v>0</v>
      </c>
      <c r="CB35" s="49">
        <f t="shared" si="43"/>
        <v>0</v>
      </c>
      <c r="CC35" s="49">
        <f t="shared" si="44"/>
        <v>0</v>
      </c>
      <c r="CD35" s="8">
        <f t="shared" si="45"/>
        <v>594.99675086398986</v>
      </c>
      <c r="CE35" s="8">
        <f t="shared" si="46"/>
        <v>2176.6027449487751</v>
      </c>
      <c r="CF35" s="8">
        <f t="shared" si="47"/>
        <v>81090.524922444616</v>
      </c>
    </row>
    <row r="36" spans="1:84">
      <c r="A36" s="7">
        <f>'Monthly Data'!A36</f>
        <v>41944</v>
      </c>
      <c r="B36" s="6">
        <f>'Monthly Data'!B36</f>
        <v>2014</v>
      </c>
      <c r="C36" s="6">
        <f t="shared" si="1"/>
        <v>11</v>
      </c>
      <c r="D36" s="1">
        <f>'Monthly Data'!D36</f>
        <v>10325715.434604436</v>
      </c>
      <c r="E36" s="1">
        <f>'Monthly Data'!E36</f>
        <v>57002.949898329745</v>
      </c>
      <c r="F36" s="1">
        <f>'Monthly Data'!F36</f>
        <v>10382718.384502767</v>
      </c>
      <c r="G36" s="1">
        <f>'Monthly Data'!G36</f>
        <v>3852411.9955413882</v>
      </c>
      <c r="H36" s="1">
        <f>'Monthly Data'!H36</f>
        <v>169942.95964701704</v>
      </c>
      <c r="I36" s="1">
        <f>'Monthly Data'!I36</f>
        <v>4022354.9551884052</v>
      </c>
      <c r="J36" s="1">
        <f>'Monthly Data'!J36</f>
        <v>9984378.5274509564</v>
      </c>
      <c r="K36" s="1">
        <f>'Monthly Data'!K36</f>
        <v>147847.7490730694</v>
      </c>
      <c r="L36" s="1">
        <f>'Monthly Data'!L36</f>
        <v>10132226.276524026</v>
      </c>
      <c r="M36" s="1">
        <f>'Monthly Data'!M36</f>
        <v>218829.51049667178</v>
      </c>
      <c r="N36" s="1">
        <f>'Monthly Data'!N36</f>
        <v>35846.984438936859</v>
      </c>
      <c r="O36" s="5">
        <f>'Monthly Data'!O36</f>
        <v>24983.859999999997</v>
      </c>
      <c r="P36" s="5">
        <f>'Monthly Data'!P36</f>
        <v>511.03999999999996</v>
      </c>
      <c r="Q36" s="2">
        <f>'Monthly Data'!Q36</f>
        <v>14576</v>
      </c>
      <c r="R36" s="2">
        <f>'Monthly Data'!R36</f>
        <v>1707</v>
      </c>
      <c r="S36" s="2">
        <f>'Monthly Data'!S36</f>
        <v>123</v>
      </c>
      <c r="T36" s="2">
        <f>'Monthly Data'!T36</f>
        <v>3069</v>
      </c>
      <c r="U36" s="2">
        <f>'Monthly Data'!U36</f>
        <v>30</v>
      </c>
      <c r="V36" s="41">
        <f>Weather!C156</f>
        <v>2.057221180614738</v>
      </c>
      <c r="W36" s="42">
        <f>Weather!D156</f>
        <v>598.29999999999995</v>
      </c>
      <c r="X36" s="42">
        <f>Weather!E156</f>
        <v>0</v>
      </c>
      <c r="Y36" s="42">
        <f>Weather!F156</f>
        <v>538.29999999999995</v>
      </c>
      <c r="Z36" s="42">
        <f>Weather!G156</f>
        <v>0</v>
      </c>
      <c r="AA36" s="42">
        <f>Weather!H156</f>
        <v>478.3</v>
      </c>
      <c r="AB36" s="42">
        <f>Weather!I156</f>
        <v>0</v>
      </c>
      <c r="AC36" s="42">
        <f>Weather!J156</f>
        <v>418.3</v>
      </c>
      <c r="AD36" s="42">
        <f>Weather!K156</f>
        <v>0</v>
      </c>
      <c r="AE36" s="42">
        <f>Weather!L156</f>
        <v>358.3</v>
      </c>
      <c r="AF36" s="42">
        <f>Weather!M156</f>
        <v>0</v>
      </c>
      <c r="AG36" s="42">
        <f>Weather!N156</f>
        <v>298.3</v>
      </c>
      <c r="AH36" s="42">
        <f>Weather!O156</f>
        <v>0</v>
      </c>
      <c r="AI36" s="42">
        <f>Weather!P156</f>
        <v>240.6</v>
      </c>
      <c r="AJ36" s="42">
        <f>Weather!Q156</f>
        <v>2.2999999999999998</v>
      </c>
      <c r="AK36" s="42">
        <f>Weather!R156</f>
        <v>187.8</v>
      </c>
      <c r="AL36" s="42">
        <f>Weather!S156</f>
        <v>9.5</v>
      </c>
      <c r="AM36" s="39">
        <f>Economic!C36</f>
        <v>659861.19999999995</v>
      </c>
      <c r="AN36" s="39">
        <f>Economic!D36</f>
        <v>6858.1</v>
      </c>
      <c r="AO36" s="39">
        <f>Economic!E36</f>
        <v>6871.1</v>
      </c>
      <c r="AP36" s="39">
        <f>Economic!F36</f>
        <v>113.8</v>
      </c>
      <c r="AQ36" s="39">
        <f>Economic!G36</f>
        <v>113.7</v>
      </c>
      <c r="AR36" s="43">
        <f t="shared" si="28"/>
        <v>30</v>
      </c>
      <c r="AS36" s="43">
        <v>22</v>
      </c>
      <c r="AT36" s="43">
        <f t="shared" si="22"/>
        <v>35</v>
      </c>
      <c r="AU36" s="43">
        <f t="shared" si="28"/>
        <v>0</v>
      </c>
      <c r="AV36" s="43">
        <f t="shared" si="28"/>
        <v>0</v>
      </c>
      <c r="AW36" s="43">
        <f t="shared" si="28"/>
        <v>0</v>
      </c>
      <c r="AX36" s="43">
        <f t="shared" si="28"/>
        <v>0</v>
      </c>
      <c r="AY36" s="43">
        <f t="shared" si="28"/>
        <v>0</v>
      </c>
      <c r="AZ36" s="43">
        <f t="shared" si="28"/>
        <v>0</v>
      </c>
      <c r="BA36" s="43">
        <f t="shared" si="28"/>
        <v>0</v>
      </c>
      <c r="BB36" s="43">
        <f t="shared" si="28"/>
        <v>0</v>
      </c>
      <c r="BC36" s="43">
        <f t="shared" si="28"/>
        <v>0</v>
      </c>
      <c r="BD36" s="43">
        <f t="shared" si="28"/>
        <v>0</v>
      </c>
      <c r="BE36" s="43">
        <f t="shared" si="28"/>
        <v>1</v>
      </c>
      <c r="BF36" s="43">
        <f t="shared" si="28"/>
        <v>0</v>
      </c>
      <c r="BG36" s="43">
        <f t="shared" si="28"/>
        <v>0</v>
      </c>
      <c r="BH36" s="43">
        <f t="shared" si="28"/>
        <v>1</v>
      </c>
      <c r="BI36" s="43">
        <f t="shared" si="2"/>
        <v>1</v>
      </c>
      <c r="BJ36" s="44">
        <v>0</v>
      </c>
      <c r="BK36" s="44">
        <v>0</v>
      </c>
      <c r="BL36" s="44">
        <f t="shared" si="23"/>
        <v>0</v>
      </c>
      <c r="BM36" s="43">
        <f t="shared" si="25"/>
        <v>0</v>
      </c>
      <c r="BN36" s="49">
        <f t="shared" si="29"/>
        <v>0</v>
      </c>
      <c r="BO36" s="49">
        <f t="shared" si="30"/>
        <v>0</v>
      </c>
      <c r="BP36" s="49">
        <f t="shared" si="31"/>
        <v>0</v>
      </c>
      <c r="BQ36" s="49">
        <f t="shared" si="32"/>
        <v>0</v>
      </c>
      <c r="BR36" s="49">
        <f t="shared" si="33"/>
        <v>0</v>
      </c>
      <c r="BS36" s="49">
        <f t="shared" si="34"/>
        <v>0</v>
      </c>
      <c r="BT36" s="49">
        <f t="shared" si="35"/>
        <v>0</v>
      </c>
      <c r="BU36" s="49">
        <f t="shared" si="36"/>
        <v>0</v>
      </c>
      <c r="BV36" s="49">
        <f t="shared" si="37"/>
        <v>0</v>
      </c>
      <c r="BW36" s="49">
        <f t="shared" si="38"/>
        <v>0</v>
      </c>
      <c r="BX36" s="49">
        <f t="shared" si="39"/>
        <v>0</v>
      </c>
      <c r="BY36" s="49">
        <f t="shared" si="40"/>
        <v>0</v>
      </c>
      <c r="BZ36" s="49">
        <f t="shared" si="41"/>
        <v>0</v>
      </c>
      <c r="CA36" s="49">
        <f t="shared" si="42"/>
        <v>0</v>
      </c>
      <c r="CB36" s="49">
        <f t="shared" si="43"/>
        <v>0</v>
      </c>
      <c r="CC36" s="49">
        <f t="shared" si="44"/>
        <v>0</v>
      </c>
      <c r="CD36" s="8">
        <f t="shared" si="45"/>
        <v>712.31602528147414</v>
      </c>
      <c r="CE36" s="8">
        <f t="shared" si="46"/>
        <v>2356.3883744513209</v>
      </c>
      <c r="CF36" s="8">
        <f t="shared" si="47"/>
        <v>82375.823386374192</v>
      </c>
    </row>
    <row r="37" spans="1:84">
      <c r="A37" s="7">
        <f>'Monthly Data'!A37</f>
        <v>41974</v>
      </c>
      <c r="B37" s="6">
        <f>'Monthly Data'!B37</f>
        <v>2014</v>
      </c>
      <c r="C37" s="6">
        <f t="shared" si="1"/>
        <v>12</v>
      </c>
      <c r="D37" s="1">
        <f>'Monthly Data'!D37</f>
        <v>12627538.647057986</v>
      </c>
      <c r="E37" s="1">
        <f>'Monthly Data'!E37</f>
        <v>57002.949898329745</v>
      </c>
      <c r="F37" s="1">
        <f>'Monthly Data'!F37</f>
        <v>12684541.596956316</v>
      </c>
      <c r="G37" s="1">
        <f>'Monthly Data'!G37</f>
        <v>4331408.3686589152</v>
      </c>
      <c r="H37" s="1">
        <f>'Monthly Data'!H37</f>
        <v>169942.95964701704</v>
      </c>
      <c r="I37" s="1">
        <f>'Monthly Data'!I37</f>
        <v>4501351.3283059318</v>
      </c>
      <c r="J37" s="1">
        <f>'Monthly Data'!J37</f>
        <v>10635777.259713342</v>
      </c>
      <c r="K37" s="1">
        <f>'Monthly Data'!K37</f>
        <v>147847.7490730694</v>
      </c>
      <c r="L37" s="1">
        <f>'Monthly Data'!L37</f>
        <v>10783625.008786412</v>
      </c>
      <c r="M37" s="1">
        <f>'Monthly Data'!M37</f>
        <v>239041.11538809075</v>
      </c>
      <c r="N37" s="1">
        <f>'Monthly Data'!N37</f>
        <v>32031.370623518222</v>
      </c>
      <c r="O37" s="5">
        <f>'Monthly Data'!O37</f>
        <v>24835.77</v>
      </c>
      <c r="P37" s="5">
        <f>'Monthly Data'!P37</f>
        <v>511.54999999999995</v>
      </c>
      <c r="Q37" s="2">
        <f>'Monthly Data'!Q37</f>
        <v>14485</v>
      </c>
      <c r="R37" s="2">
        <f>'Monthly Data'!R37</f>
        <v>1699</v>
      </c>
      <c r="S37" s="2">
        <f>'Monthly Data'!S37</f>
        <v>122</v>
      </c>
      <c r="T37" s="2">
        <f>'Monthly Data'!T37</f>
        <v>3069</v>
      </c>
      <c r="U37" s="2">
        <f>'Monthly Data'!U37</f>
        <v>31</v>
      </c>
      <c r="V37" s="41">
        <f>Weather!C157</f>
        <v>-0.7118299730037333</v>
      </c>
      <c r="W37" s="42">
        <f>Weather!D157</f>
        <v>704.1</v>
      </c>
      <c r="X37" s="42">
        <f>Weather!E157</f>
        <v>0</v>
      </c>
      <c r="Y37" s="42">
        <f>Weather!F157</f>
        <v>642.1</v>
      </c>
      <c r="Z37" s="42">
        <f>Weather!G157</f>
        <v>0</v>
      </c>
      <c r="AA37" s="42">
        <f>Weather!H157</f>
        <v>580.1</v>
      </c>
      <c r="AB37" s="42">
        <f>Weather!I157</f>
        <v>0</v>
      </c>
      <c r="AC37" s="42">
        <f>Weather!J157</f>
        <v>518.1</v>
      </c>
      <c r="AD37" s="42">
        <f>Weather!K157</f>
        <v>0</v>
      </c>
      <c r="AE37" s="42">
        <f>Weather!L157</f>
        <v>456.1</v>
      </c>
      <c r="AF37" s="42">
        <f>Weather!M157</f>
        <v>0</v>
      </c>
      <c r="AG37" s="42">
        <f>Weather!N157</f>
        <v>394.1</v>
      </c>
      <c r="AH37" s="42">
        <f>Weather!O157</f>
        <v>0</v>
      </c>
      <c r="AI37" s="42">
        <f>Weather!P157</f>
        <v>332.1</v>
      </c>
      <c r="AJ37" s="42">
        <f>Weather!Q157</f>
        <v>0</v>
      </c>
      <c r="AK37" s="42">
        <f>Weather!R157</f>
        <v>270.10000000000002</v>
      </c>
      <c r="AL37" s="42">
        <f>Weather!S157</f>
        <v>0</v>
      </c>
      <c r="AM37" s="39">
        <f>Economic!C37</f>
        <v>659861.19999999995</v>
      </c>
      <c r="AN37" s="39">
        <f>Economic!D37</f>
        <v>6860</v>
      </c>
      <c r="AO37" s="39">
        <f>Economic!E37</f>
        <v>6863.1</v>
      </c>
      <c r="AP37" s="39">
        <f>Economic!F37</f>
        <v>113.3</v>
      </c>
      <c r="AQ37" s="39">
        <f>Economic!G37</f>
        <v>113.1</v>
      </c>
      <c r="AR37" s="43">
        <f t="shared" si="28"/>
        <v>31</v>
      </c>
      <c r="AS37" s="43">
        <v>19</v>
      </c>
      <c r="AT37" s="43">
        <f t="shared" si="22"/>
        <v>36</v>
      </c>
      <c r="AU37" s="43">
        <f t="shared" si="28"/>
        <v>0</v>
      </c>
      <c r="AV37" s="43">
        <f t="shared" si="28"/>
        <v>0</v>
      </c>
      <c r="AW37" s="43">
        <f t="shared" si="28"/>
        <v>0</v>
      </c>
      <c r="AX37" s="43">
        <f t="shared" si="28"/>
        <v>0</v>
      </c>
      <c r="AY37" s="43">
        <f t="shared" si="28"/>
        <v>0</v>
      </c>
      <c r="AZ37" s="43">
        <f t="shared" si="28"/>
        <v>0</v>
      </c>
      <c r="BA37" s="43">
        <f t="shared" si="28"/>
        <v>0</v>
      </c>
      <c r="BB37" s="43">
        <f t="shared" si="28"/>
        <v>0</v>
      </c>
      <c r="BC37" s="43">
        <f t="shared" si="28"/>
        <v>0</v>
      </c>
      <c r="BD37" s="43">
        <f t="shared" si="28"/>
        <v>0</v>
      </c>
      <c r="BE37" s="43">
        <f t="shared" si="28"/>
        <v>0</v>
      </c>
      <c r="BF37" s="43">
        <f t="shared" si="28"/>
        <v>1</v>
      </c>
      <c r="BG37" s="43">
        <f t="shared" si="28"/>
        <v>0</v>
      </c>
      <c r="BH37" s="43">
        <f t="shared" si="28"/>
        <v>0</v>
      </c>
      <c r="BI37" s="43">
        <f t="shared" si="2"/>
        <v>0</v>
      </c>
      <c r="BJ37" s="44">
        <v>0</v>
      </c>
      <c r="BK37" s="44">
        <v>0</v>
      </c>
      <c r="BL37" s="44">
        <f t="shared" si="23"/>
        <v>0</v>
      </c>
      <c r="BM37" s="43">
        <f t="shared" si="25"/>
        <v>0</v>
      </c>
      <c r="BN37" s="49">
        <f t="shared" si="29"/>
        <v>0</v>
      </c>
      <c r="BO37" s="49">
        <f t="shared" si="30"/>
        <v>0</v>
      </c>
      <c r="BP37" s="49">
        <f t="shared" si="31"/>
        <v>0</v>
      </c>
      <c r="BQ37" s="49">
        <f t="shared" si="32"/>
        <v>0</v>
      </c>
      <c r="BR37" s="49">
        <f t="shared" si="33"/>
        <v>0</v>
      </c>
      <c r="BS37" s="49">
        <f t="shared" si="34"/>
        <v>0</v>
      </c>
      <c r="BT37" s="49">
        <f t="shared" si="35"/>
        <v>0</v>
      </c>
      <c r="BU37" s="49">
        <f t="shared" si="36"/>
        <v>0</v>
      </c>
      <c r="BV37" s="49">
        <f t="shared" si="37"/>
        <v>0</v>
      </c>
      <c r="BW37" s="49">
        <f t="shared" si="38"/>
        <v>0</v>
      </c>
      <c r="BX37" s="49">
        <f t="shared" si="39"/>
        <v>0</v>
      </c>
      <c r="BY37" s="49">
        <f t="shared" si="40"/>
        <v>0</v>
      </c>
      <c r="BZ37" s="49">
        <f t="shared" si="41"/>
        <v>0</v>
      </c>
      <c r="CA37" s="49">
        <f t="shared" si="42"/>
        <v>0</v>
      </c>
      <c r="CB37" s="49">
        <f t="shared" si="43"/>
        <v>0</v>
      </c>
      <c r="CC37" s="49">
        <f t="shared" si="44"/>
        <v>0</v>
      </c>
      <c r="CD37" s="8">
        <f t="shared" si="45"/>
        <v>875.70187069080544</v>
      </c>
      <c r="CE37" s="8">
        <f t="shared" si="46"/>
        <v>2649.412200297782</v>
      </c>
      <c r="CF37" s="8">
        <f t="shared" si="47"/>
        <v>88390.368924478782</v>
      </c>
    </row>
    <row r="38" spans="1:84">
      <c r="A38" s="7">
        <f>'Monthly Data'!A38</f>
        <v>42005</v>
      </c>
      <c r="B38" s="6">
        <f>'Monthly Data'!B38</f>
        <v>2015</v>
      </c>
      <c r="C38" s="6">
        <f t="shared" si="1"/>
        <v>1</v>
      </c>
      <c r="D38" s="8">
        <f>'Monthly Data'!D38</f>
        <v>14310997.558754904</v>
      </c>
      <c r="E38" s="1">
        <f>'Monthly Data'!E38</f>
        <v>102708.24640500457</v>
      </c>
      <c r="F38" s="8">
        <f>'Monthly Data'!F38</f>
        <v>14413705.80515991</v>
      </c>
      <c r="G38" s="8">
        <f>'Monthly Data'!G38</f>
        <v>4747575.1332602715</v>
      </c>
      <c r="H38" s="1">
        <f>'Monthly Data'!H38</f>
        <v>238440.14663125828</v>
      </c>
      <c r="I38" s="8">
        <f>'Monthly Data'!I38</f>
        <v>4986015.2798915301</v>
      </c>
      <c r="J38" s="8">
        <f>'Monthly Data'!J38</f>
        <v>11168744.574688978</v>
      </c>
      <c r="K38" s="1">
        <f>'Monthly Data'!K38</f>
        <v>201348.06188264678</v>
      </c>
      <c r="L38" s="8">
        <f>'Monthly Data'!L38</f>
        <v>11370092.636571625</v>
      </c>
      <c r="M38" s="8">
        <f>'Monthly Data'!M38</f>
        <v>232228.24493238155</v>
      </c>
      <c r="N38" s="8">
        <f>'Monthly Data'!N38</f>
        <v>34098.465052687738</v>
      </c>
      <c r="O38" s="5">
        <f>'Monthly Data'!O38</f>
        <v>25753.439999999999</v>
      </c>
      <c r="P38" s="5">
        <f>'Monthly Data'!P38</f>
        <v>511.54999999999995</v>
      </c>
      <c r="Q38" s="8">
        <f>'Monthly Data'!Q38</f>
        <v>14609</v>
      </c>
      <c r="R38" s="8">
        <f>'Monthly Data'!R38</f>
        <v>1702</v>
      </c>
      <c r="S38" s="8">
        <f>'Monthly Data'!S38</f>
        <v>123</v>
      </c>
      <c r="T38" s="8">
        <f>'Monthly Data'!T38</f>
        <v>3018</v>
      </c>
      <c r="U38" s="8">
        <f>'Monthly Data'!U38</f>
        <v>32</v>
      </c>
      <c r="V38" s="41">
        <f>Weather!C158</f>
        <v>-8.6026891800502554</v>
      </c>
      <c r="W38" s="42">
        <f>Weather!D158</f>
        <v>948.7</v>
      </c>
      <c r="X38" s="42">
        <f>Weather!E158</f>
        <v>0</v>
      </c>
      <c r="Y38" s="42">
        <f>Weather!F158</f>
        <v>886.7</v>
      </c>
      <c r="Z38" s="42">
        <f>Weather!G158</f>
        <v>0</v>
      </c>
      <c r="AA38" s="42">
        <f>Weather!H158</f>
        <v>824.7</v>
      </c>
      <c r="AB38" s="42">
        <f>Weather!I158</f>
        <v>0</v>
      </c>
      <c r="AC38" s="42">
        <f>Weather!J158</f>
        <v>762.7</v>
      </c>
      <c r="AD38" s="42">
        <f>Weather!K158</f>
        <v>0</v>
      </c>
      <c r="AE38" s="42">
        <f>Weather!L158</f>
        <v>700.7</v>
      </c>
      <c r="AF38" s="42">
        <f>Weather!M158</f>
        <v>0</v>
      </c>
      <c r="AG38" s="42">
        <f>Weather!N158</f>
        <v>638.70000000000005</v>
      </c>
      <c r="AH38" s="42">
        <f>Weather!O158</f>
        <v>0</v>
      </c>
      <c r="AI38" s="42">
        <f>Weather!P158</f>
        <v>576.70000000000005</v>
      </c>
      <c r="AJ38" s="42">
        <f>Weather!Q158</f>
        <v>0</v>
      </c>
      <c r="AK38" s="42">
        <f>Weather!R158</f>
        <v>514.70000000000005</v>
      </c>
      <c r="AL38" s="42">
        <f>Weather!S158</f>
        <v>0</v>
      </c>
      <c r="AM38" s="39">
        <f>Economic!C38</f>
        <v>677384</v>
      </c>
      <c r="AN38" s="39">
        <f>Economic!D38</f>
        <v>6851.1</v>
      </c>
      <c r="AO38" s="39">
        <f>Economic!E38</f>
        <v>6809.7</v>
      </c>
      <c r="AP38" s="39">
        <f>Economic!F38</f>
        <v>112.6</v>
      </c>
      <c r="AQ38" s="39">
        <f>Economic!G38</f>
        <v>112.4</v>
      </c>
      <c r="AR38" s="43">
        <f t="shared" si="28"/>
        <v>31</v>
      </c>
      <c r="AS38" s="43">
        <v>22</v>
      </c>
      <c r="AT38" s="43">
        <f t="shared" si="22"/>
        <v>37</v>
      </c>
      <c r="AU38" s="43">
        <f t="shared" si="28"/>
        <v>1</v>
      </c>
      <c r="AV38" s="43">
        <f t="shared" si="28"/>
        <v>0</v>
      </c>
      <c r="AW38" s="43">
        <f t="shared" si="28"/>
        <v>0</v>
      </c>
      <c r="AX38" s="43">
        <f t="shared" si="28"/>
        <v>0</v>
      </c>
      <c r="AY38" s="43">
        <f t="shared" si="28"/>
        <v>0</v>
      </c>
      <c r="AZ38" s="43">
        <f t="shared" si="28"/>
        <v>0</v>
      </c>
      <c r="BA38" s="43">
        <f t="shared" si="28"/>
        <v>0</v>
      </c>
      <c r="BB38" s="43">
        <f t="shared" si="28"/>
        <v>0</v>
      </c>
      <c r="BC38" s="43">
        <f t="shared" si="28"/>
        <v>0</v>
      </c>
      <c r="BD38" s="43">
        <f t="shared" si="28"/>
        <v>0</v>
      </c>
      <c r="BE38" s="43">
        <f t="shared" si="28"/>
        <v>0</v>
      </c>
      <c r="BF38" s="43">
        <f t="shared" si="28"/>
        <v>0</v>
      </c>
      <c r="BG38" s="43">
        <f t="shared" si="28"/>
        <v>0</v>
      </c>
      <c r="BH38" s="43">
        <f t="shared" si="28"/>
        <v>0</v>
      </c>
      <c r="BI38" s="43">
        <f t="shared" si="2"/>
        <v>0</v>
      </c>
      <c r="BJ38" s="44">
        <v>0</v>
      </c>
      <c r="BK38" s="44">
        <v>0</v>
      </c>
      <c r="BL38" s="44">
        <f t="shared" si="23"/>
        <v>0</v>
      </c>
      <c r="BM38" s="43">
        <f t="shared" si="25"/>
        <v>0</v>
      </c>
      <c r="BN38" s="49">
        <f t="shared" si="29"/>
        <v>0</v>
      </c>
      <c r="BO38" s="49">
        <f t="shared" si="30"/>
        <v>0</v>
      </c>
      <c r="BP38" s="49">
        <f t="shared" si="31"/>
        <v>0</v>
      </c>
      <c r="BQ38" s="49">
        <f t="shared" si="32"/>
        <v>0</v>
      </c>
      <c r="BR38" s="49">
        <f t="shared" si="33"/>
        <v>0</v>
      </c>
      <c r="BS38" s="49">
        <f t="shared" si="34"/>
        <v>0</v>
      </c>
      <c r="BT38" s="49">
        <f t="shared" si="35"/>
        <v>0</v>
      </c>
      <c r="BU38" s="49">
        <f t="shared" si="36"/>
        <v>0</v>
      </c>
      <c r="BV38" s="49">
        <f t="shared" si="37"/>
        <v>0</v>
      </c>
      <c r="BW38" s="49">
        <f t="shared" si="38"/>
        <v>0</v>
      </c>
      <c r="BX38" s="49">
        <f t="shared" si="39"/>
        <v>0</v>
      </c>
      <c r="BY38" s="49">
        <f t="shared" si="40"/>
        <v>0</v>
      </c>
      <c r="BZ38" s="49">
        <f t="shared" si="41"/>
        <v>0</v>
      </c>
      <c r="CA38" s="49">
        <f t="shared" si="42"/>
        <v>0</v>
      </c>
      <c r="CB38" s="49">
        <f t="shared" si="43"/>
        <v>0</v>
      </c>
      <c r="CC38" s="49">
        <f t="shared" si="44"/>
        <v>0</v>
      </c>
      <c r="CD38" s="8">
        <f t="shared" si="45"/>
        <v>986.63192587856179</v>
      </c>
      <c r="CE38" s="8">
        <f t="shared" si="46"/>
        <v>2929.5036897130026</v>
      </c>
      <c r="CF38" s="8">
        <f t="shared" si="47"/>
        <v>92439.77753310265</v>
      </c>
    </row>
    <row r="39" spans="1:84">
      <c r="A39" s="7">
        <f>'Monthly Data'!A39</f>
        <v>42036</v>
      </c>
      <c r="B39" s="6">
        <f>'Monthly Data'!B39</f>
        <v>2015</v>
      </c>
      <c r="C39" s="6">
        <f t="shared" si="1"/>
        <v>2</v>
      </c>
      <c r="D39" s="8">
        <f>'Monthly Data'!D39</f>
        <v>13534834.082463285</v>
      </c>
      <c r="E39" s="1">
        <f>'Monthly Data'!E39</f>
        <v>102708.24640500457</v>
      </c>
      <c r="F39" s="8">
        <f>'Monthly Data'!F39</f>
        <v>13637542.32886829</v>
      </c>
      <c r="G39" s="8">
        <f>'Monthly Data'!G39</f>
        <v>4458878.8390508816</v>
      </c>
      <c r="H39" s="1">
        <f>'Monthly Data'!H39</f>
        <v>238440.14663125828</v>
      </c>
      <c r="I39" s="8">
        <f>'Monthly Data'!I39</f>
        <v>4697318.9856821401</v>
      </c>
      <c r="J39" s="8">
        <f>'Monthly Data'!J39</f>
        <v>10648933.92287242</v>
      </c>
      <c r="K39" s="1">
        <f>'Monthly Data'!K39</f>
        <v>201348.06188264678</v>
      </c>
      <c r="L39" s="8">
        <f>'Monthly Data'!L39</f>
        <v>10850281.984755067</v>
      </c>
      <c r="M39" s="8">
        <f>'Monthly Data'!M39</f>
        <v>193203.10753333595</v>
      </c>
      <c r="N39" s="8">
        <f>'Monthly Data'!N39</f>
        <v>32794.764563890072</v>
      </c>
      <c r="O39" s="5">
        <f>'Monthly Data'!O39</f>
        <v>26516.780000000006</v>
      </c>
      <c r="P39" s="5">
        <f>'Monthly Data'!P39</f>
        <v>59.01</v>
      </c>
      <c r="Q39" s="8">
        <f>'Monthly Data'!Q39</f>
        <v>14571</v>
      </c>
      <c r="R39" s="8">
        <f>'Monthly Data'!R39</f>
        <v>1706</v>
      </c>
      <c r="S39" s="8">
        <f>'Monthly Data'!S39</f>
        <v>123</v>
      </c>
      <c r="T39" s="8">
        <f>'Monthly Data'!T39</f>
        <v>3018</v>
      </c>
      <c r="U39" s="8">
        <f>'Monthly Data'!U39</f>
        <v>31</v>
      </c>
      <c r="V39" s="41">
        <f>Weather!C159</f>
        <v>-12.739285714285716</v>
      </c>
      <c r="W39" s="42">
        <f>Weather!D159</f>
        <v>972.7</v>
      </c>
      <c r="X39" s="42">
        <f>Weather!E159</f>
        <v>0</v>
      </c>
      <c r="Y39" s="42">
        <f>Weather!F159</f>
        <v>916.7</v>
      </c>
      <c r="Z39" s="42">
        <f>Weather!G159</f>
        <v>0</v>
      </c>
      <c r="AA39" s="42">
        <f>Weather!H159</f>
        <v>860.7</v>
      </c>
      <c r="AB39" s="42">
        <f>Weather!I159</f>
        <v>0</v>
      </c>
      <c r="AC39" s="42">
        <f>Weather!J159</f>
        <v>804.7</v>
      </c>
      <c r="AD39" s="42">
        <f>Weather!K159</f>
        <v>0</v>
      </c>
      <c r="AE39" s="42">
        <f>Weather!L159</f>
        <v>748.7</v>
      </c>
      <c r="AF39" s="42">
        <f>Weather!M159</f>
        <v>0</v>
      </c>
      <c r="AG39" s="42">
        <f>Weather!N159</f>
        <v>692.7</v>
      </c>
      <c r="AH39" s="42">
        <f>Weather!O159</f>
        <v>0</v>
      </c>
      <c r="AI39" s="42">
        <f>Weather!P159</f>
        <v>636.70000000000005</v>
      </c>
      <c r="AJ39" s="42">
        <f>Weather!Q159</f>
        <v>0</v>
      </c>
      <c r="AK39" s="42">
        <f>Weather!R159</f>
        <v>580.70000000000005</v>
      </c>
      <c r="AL39" s="42">
        <f>Weather!S159</f>
        <v>0</v>
      </c>
      <c r="AM39" s="39">
        <f>Economic!C39</f>
        <v>677384</v>
      </c>
      <c r="AN39" s="39">
        <f>Economic!D39</f>
        <v>6859.2</v>
      </c>
      <c r="AO39" s="39">
        <f>Economic!E39</f>
        <v>6782.7</v>
      </c>
      <c r="AP39" s="39">
        <f>Economic!F39</f>
        <v>110.5</v>
      </c>
      <c r="AQ39" s="39">
        <f>Economic!G39</f>
        <v>109.3</v>
      </c>
      <c r="AR39" s="43">
        <f t="shared" si="28"/>
        <v>28</v>
      </c>
      <c r="AS39" s="43">
        <v>19</v>
      </c>
      <c r="AT39" s="43">
        <f t="shared" si="22"/>
        <v>38</v>
      </c>
      <c r="AU39" s="43">
        <f t="shared" si="28"/>
        <v>0</v>
      </c>
      <c r="AV39" s="43">
        <f t="shared" si="28"/>
        <v>1</v>
      </c>
      <c r="AW39" s="43">
        <f t="shared" si="28"/>
        <v>0</v>
      </c>
      <c r="AX39" s="43">
        <f t="shared" si="28"/>
        <v>0</v>
      </c>
      <c r="AY39" s="43">
        <f t="shared" si="28"/>
        <v>0</v>
      </c>
      <c r="AZ39" s="43">
        <f t="shared" si="28"/>
        <v>0</v>
      </c>
      <c r="BA39" s="43">
        <f t="shared" si="28"/>
        <v>0</v>
      </c>
      <c r="BB39" s="43">
        <f t="shared" si="28"/>
        <v>0</v>
      </c>
      <c r="BC39" s="43">
        <f t="shared" si="28"/>
        <v>0</v>
      </c>
      <c r="BD39" s="43">
        <f t="shared" si="28"/>
        <v>0</v>
      </c>
      <c r="BE39" s="43">
        <f t="shared" si="28"/>
        <v>0</v>
      </c>
      <c r="BF39" s="43">
        <f t="shared" si="28"/>
        <v>0</v>
      </c>
      <c r="BG39" s="43">
        <f t="shared" si="28"/>
        <v>0</v>
      </c>
      <c r="BH39" s="43">
        <f t="shared" si="28"/>
        <v>0</v>
      </c>
      <c r="BI39" s="43">
        <f t="shared" si="2"/>
        <v>0</v>
      </c>
      <c r="BJ39" s="44">
        <v>0</v>
      </c>
      <c r="BK39" s="44">
        <v>0</v>
      </c>
      <c r="BL39" s="44">
        <f t="shared" si="23"/>
        <v>0</v>
      </c>
      <c r="BM39" s="43">
        <f t="shared" si="25"/>
        <v>0</v>
      </c>
      <c r="BN39" s="49">
        <f t="shared" si="29"/>
        <v>0</v>
      </c>
      <c r="BO39" s="49">
        <f t="shared" si="30"/>
        <v>0</v>
      </c>
      <c r="BP39" s="49">
        <f t="shared" si="31"/>
        <v>0</v>
      </c>
      <c r="BQ39" s="49">
        <f t="shared" si="32"/>
        <v>0</v>
      </c>
      <c r="BR39" s="49">
        <f t="shared" si="33"/>
        <v>0</v>
      </c>
      <c r="BS39" s="49">
        <f t="shared" si="34"/>
        <v>0</v>
      </c>
      <c r="BT39" s="49">
        <f t="shared" si="35"/>
        <v>0</v>
      </c>
      <c r="BU39" s="49">
        <f t="shared" si="36"/>
        <v>0</v>
      </c>
      <c r="BV39" s="49">
        <f t="shared" si="37"/>
        <v>0</v>
      </c>
      <c r="BW39" s="49">
        <f t="shared" si="38"/>
        <v>0</v>
      </c>
      <c r="BX39" s="49">
        <f t="shared" si="39"/>
        <v>0</v>
      </c>
      <c r="BY39" s="49">
        <f t="shared" si="40"/>
        <v>0</v>
      </c>
      <c r="BZ39" s="49">
        <f t="shared" si="41"/>
        <v>0</v>
      </c>
      <c r="CA39" s="49">
        <f t="shared" si="42"/>
        <v>0</v>
      </c>
      <c r="CB39" s="49">
        <f t="shared" si="43"/>
        <v>0</v>
      </c>
      <c r="CC39" s="49">
        <f t="shared" si="44"/>
        <v>0</v>
      </c>
      <c r="CD39" s="8">
        <f t="shared" si="45"/>
        <v>935.93729523493857</v>
      </c>
      <c r="CE39" s="8">
        <f t="shared" si="46"/>
        <v>2753.4108943037163</v>
      </c>
      <c r="CF39" s="8">
        <f t="shared" si="47"/>
        <v>88213.674672805428</v>
      </c>
    </row>
    <row r="40" spans="1:84">
      <c r="A40" s="7">
        <f>'Monthly Data'!A40</f>
        <v>42064</v>
      </c>
      <c r="B40" s="6">
        <f>'Monthly Data'!B40</f>
        <v>2015</v>
      </c>
      <c r="C40" s="6">
        <f t="shared" si="1"/>
        <v>3</v>
      </c>
      <c r="D40" s="8">
        <f>'Monthly Data'!D40</f>
        <v>12423634.157129707</v>
      </c>
      <c r="E40" s="1">
        <f>'Monthly Data'!E40</f>
        <v>102708.24640500457</v>
      </c>
      <c r="F40" s="8">
        <f>'Monthly Data'!F40</f>
        <v>12526342.403534712</v>
      </c>
      <c r="G40" s="8">
        <f>'Monthly Data'!G40</f>
        <v>4415788.6061008582</v>
      </c>
      <c r="H40" s="1">
        <f>'Monthly Data'!H40</f>
        <v>238440.14663125828</v>
      </c>
      <c r="I40" s="8">
        <f>'Monthly Data'!I40</f>
        <v>4654228.7527321167</v>
      </c>
      <c r="J40" s="8">
        <f>'Monthly Data'!J40</f>
        <v>11290607.310703058</v>
      </c>
      <c r="K40" s="1">
        <f>'Monthly Data'!K40</f>
        <v>201348.06188264678</v>
      </c>
      <c r="L40" s="8">
        <f>'Monthly Data'!L40</f>
        <v>11491955.372585705</v>
      </c>
      <c r="M40" s="8">
        <f>'Monthly Data'!M40</f>
        <v>190499.82069171756</v>
      </c>
      <c r="N40" s="8">
        <f>'Monthly Data'!N40</f>
        <v>32040.147667669222</v>
      </c>
      <c r="O40" s="5">
        <f>'Monthly Data'!O40</f>
        <v>26647.700000000004</v>
      </c>
      <c r="P40" s="5">
        <f>'Monthly Data'!P40</f>
        <v>511.54999999999995</v>
      </c>
      <c r="Q40" s="8">
        <f>'Monthly Data'!Q40</f>
        <v>14535</v>
      </c>
      <c r="R40" s="8">
        <f>'Monthly Data'!R40</f>
        <v>1706</v>
      </c>
      <c r="S40" s="8">
        <f>'Monthly Data'!S40</f>
        <v>121</v>
      </c>
      <c r="T40" s="8">
        <f>'Monthly Data'!T40</f>
        <v>3018</v>
      </c>
      <c r="U40" s="8">
        <f>'Monthly Data'!U40</f>
        <v>31</v>
      </c>
      <c r="V40" s="41">
        <f>Weather!C160</f>
        <v>-2.8612903225806448</v>
      </c>
      <c r="W40" s="42">
        <f>Weather!D160</f>
        <v>770.7</v>
      </c>
      <c r="X40" s="42">
        <f>Weather!E160</f>
        <v>0</v>
      </c>
      <c r="Y40" s="42">
        <f>Weather!F160</f>
        <v>708.7</v>
      </c>
      <c r="Z40" s="42">
        <f>Weather!G160</f>
        <v>0</v>
      </c>
      <c r="AA40" s="42">
        <f>Weather!H160</f>
        <v>646.70000000000005</v>
      </c>
      <c r="AB40" s="42">
        <f>Weather!I160</f>
        <v>0</v>
      </c>
      <c r="AC40" s="42">
        <f>Weather!J160</f>
        <v>584.70000000000005</v>
      </c>
      <c r="AD40" s="42">
        <f>Weather!K160</f>
        <v>0</v>
      </c>
      <c r="AE40" s="42">
        <f>Weather!L160</f>
        <v>522.70000000000005</v>
      </c>
      <c r="AF40" s="42">
        <f>Weather!M160</f>
        <v>0</v>
      </c>
      <c r="AG40" s="42">
        <f>Weather!N160</f>
        <v>460.7</v>
      </c>
      <c r="AH40" s="42">
        <f>Weather!O160</f>
        <v>0</v>
      </c>
      <c r="AI40" s="42">
        <f>Weather!P160</f>
        <v>398.7</v>
      </c>
      <c r="AJ40" s="42">
        <f>Weather!Q160</f>
        <v>0</v>
      </c>
      <c r="AK40" s="42">
        <f>Weather!R160</f>
        <v>336.7</v>
      </c>
      <c r="AL40" s="42">
        <f>Weather!S160</f>
        <v>0</v>
      </c>
      <c r="AM40" s="39">
        <f>Economic!C40</f>
        <v>677384</v>
      </c>
      <c r="AN40" s="39">
        <f>Economic!D40</f>
        <v>6870</v>
      </c>
      <c r="AO40" s="39">
        <f>Economic!E40</f>
        <v>6761.8</v>
      </c>
      <c r="AP40" s="39">
        <f>Economic!F40</f>
        <v>107.9</v>
      </c>
      <c r="AQ40" s="39">
        <f>Economic!G40</f>
        <v>106.6</v>
      </c>
      <c r="AR40" s="43">
        <f t="shared" si="28"/>
        <v>31</v>
      </c>
      <c r="AS40" s="43">
        <v>20</v>
      </c>
      <c r="AT40" s="43">
        <f t="shared" si="22"/>
        <v>39</v>
      </c>
      <c r="AU40" s="43">
        <f t="shared" si="28"/>
        <v>0</v>
      </c>
      <c r="AV40" s="43">
        <f t="shared" si="28"/>
        <v>0</v>
      </c>
      <c r="AW40" s="43">
        <f t="shared" si="28"/>
        <v>1</v>
      </c>
      <c r="AX40" s="43">
        <f t="shared" si="28"/>
        <v>0</v>
      </c>
      <c r="AY40" s="43">
        <f t="shared" si="28"/>
        <v>0</v>
      </c>
      <c r="AZ40" s="43">
        <f t="shared" si="28"/>
        <v>0</v>
      </c>
      <c r="BA40" s="43">
        <f t="shared" si="28"/>
        <v>0</v>
      </c>
      <c r="BB40" s="43">
        <f t="shared" si="28"/>
        <v>0</v>
      </c>
      <c r="BC40" s="43">
        <f t="shared" si="28"/>
        <v>0</v>
      </c>
      <c r="BD40" s="43">
        <f t="shared" si="28"/>
        <v>0</v>
      </c>
      <c r="BE40" s="43">
        <f t="shared" si="28"/>
        <v>0</v>
      </c>
      <c r="BF40" s="43">
        <f t="shared" si="28"/>
        <v>0</v>
      </c>
      <c r="BG40" s="43">
        <f t="shared" si="28"/>
        <v>1</v>
      </c>
      <c r="BH40" s="43">
        <f t="shared" si="28"/>
        <v>0</v>
      </c>
      <c r="BI40" s="43">
        <f t="shared" si="2"/>
        <v>1</v>
      </c>
      <c r="BJ40" s="44">
        <v>0</v>
      </c>
      <c r="BK40" s="44">
        <v>0</v>
      </c>
      <c r="BL40" s="44">
        <f t="shared" si="23"/>
        <v>0</v>
      </c>
      <c r="BM40" s="43">
        <f t="shared" si="25"/>
        <v>0</v>
      </c>
      <c r="BN40" s="49">
        <f t="shared" si="29"/>
        <v>0</v>
      </c>
      <c r="BO40" s="49">
        <f t="shared" si="30"/>
        <v>0</v>
      </c>
      <c r="BP40" s="49">
        <f t="shared" si="31"/>
        <v>0</v>
      </c>
      <c r="BQ40" s="49">
        <f t="shared" si="32"/>
        <v>0</v>
      </c>
      <c r="BR40" s="49">
        <f t="shared" si="33"/>
        <v>0</v>
      </c>
      <c r="BS40" s="49">
        <f t="shared" si="34"/>
        <v>0</v>
      </c>
      <c r="BT40" s="49">
        <f t="shared" si="35"/>
        <v>0</v>
      </c>
      <c r="BU40" s="49">
        <f t="shared" si="36"/>
        <v>0</v>
      </c>
      <c r="BV40" s="49">
        <f t="shared" si="37"/>
        <v>0</v>
      </c>
      <c r="BW40" s="49">
        <f t="shared" si="38"/>
        <v>0</v>
      </c>
      <c r="BX40" s="49">
        <f t="shared" si="39"/>
        <v>0</v>
      </c>
      <c r="BY40" s="49">
        <f t="shared" si="40"/>
        <v>0</v>
      </c>
      <c r="BZ40" s="49">
        <f t="shared" si="41"/>
        <v>0</v>
      </c>
      <c r="CA40" s="49">
        <f t="shared" si="42"/>
        <v>0</v>
      </c>
      <c r="CB40" s="49">
        <f t="shared" si="43"/>
        <v>0</v>
      </c>
      <c r="CC40" s="49">
        <f t="shared" si="44"/>
        <v>0</v>
      </c>
      <c r="CD40" s="8">
        <f t="shared" si="45"/>
        <v>861.80546291948485</v>
      </c>
      <c r="CE40" s="8">
        <f t="shared" si="46"/>
        <v>2728.1528445088611</v>
      </c>
      <c r="CF40" s="8">
        <f t="shared" si="47"/>
        <v>94974.837789964498</v>
      </c>
    </row>
    <row r="41" spans="1:84">
      <c r="A41" s="7">
        <f>'Monthly Data'!A41</f>
        <v>42095</v>
      </c>
      <c r="B41" s="6">
        <f>'Monthly Data'!B41</f>
        <v>2015</v>
      </c>
      <c r="C41" s="6">
        <f t="shared" si="1"/>
        <v>4</v>
      </c>
      <c r="D41" s="8">
        <f>'Monthly Data'!D41</f>
        <v>9170383.7196450848</v>
      </c>
      <c r="E41" s="1">
        <f>'Monthly Data'!E41</f>
        <v>102708.24640500457</v>
      </c>
      <c r="F41" s="8">
        <f>'Monthly Data'!F41</f>
        <v>9273091.9660500903</v>
      </c>
      <c r="G41" s="8">
        <f>'Monthly Data'!G41</f>
        <v>3591413.2612323491</v>
      </c>
      <c r="H41" s="1">
        <f>'Monthly Data'!H41</f>
        <v>238440.14663125828</v>
      </c>
      <c r="I41" s="8">
        <f>'Monthly Data'!I41</f>
        <v>3829853.4078636072</v>
      </c>
      <c r="J41" s="8">
        <f>'Monthly Data'!J41</f>
        <v>10090976.863627547</v>
      </c>
      <c r="K41" s="1">
        <f>'Monthly Data'!K41</f>
        <v>201348.06188264678</v>
      </c>
      <c r="L41" s="8">
        <f>'Monthly Data'!L41</f>
        <v>10292324.925510194</v>
      </c>
      <c r="M41" s="8">
        <f>'Monthly Data'!M41</f>
        <v>160609.75782857946</v>
      </c>
      <c r="N41" s="8">
        <f>'Monthly Data'!N41</f>
        <v>33433.373563045287</v>
      </c>
      <c r="O41" s="5">
        <f>'Monthly Data'!O41</f>
        <v>25822.030000000002</v>
      </c>
      <c r="P41" s="5">
        <f>'Monthly Data'!P41</f>
        <v>511.54999999999995</v>
      </c>
      <c r="Q41" s="8">
        <f>'Monthly Data'!Q41</f>
        <v>14475</v>
      </c>
      <c r="R41" s="8">
        <f>'Monthly Data'!R41</f>
        <v>1702</v>
      </c>
      <c r="S41" s="8">
        <f>'Monthly Data'!S41</f>
        <v>123</v>
      </c>
      <c r="T41" s="8">
        <f>'Monthly Data'!T41</f>
        <v>3018</v>
      </c>
      <c r="U41" s="8">
        <f>'Monthly Data'!U41</f>
        <v>32</v>
      </c>
      <c r="V41" s="41">
        <f>Weather!C161</f>
        <v>5.7733333333333325</v>
      </c>
      <c r="W41" s="42">
        <f>Weather!D161</f>
        <v>486.8</v>
      </c>
      <c r="X41" s="42">
        <f>Weather!E161</f>
        <v>0</v>
      </c>
      <c r="Y41" s="42">
        <f>Weather!F161</f>
        <v>426.8</v>
      </c>
      <c r="Z41" s="42">
        <f>Weather!G161</f>
        <v>0</v>
      </c>
      <c r="AA41" s="42">
        <f>Weather!H161</f>
        <v>366.8</v>
      </c>
      <c r="AB41" s="42">
        <f>Weather!I161</f>
        <v>0</v>
      </c>
      <c r="AC41" s="42">
        <f>Weather!J161</f>
        <v>306.8</v>
      </c>
      <c r="AD41" s="42">
        <f>Weather!K161</f>
        <v>0</v>
      </c>
      <c r="AE41" s="42">
        <f>Weather!L161</f>
        <v>246.8</v>
      </c>
      <c r="AF41" s="42">
        <f>Weather!M161</f>
        <v>0</v>
      </c>
      <c r="AG41" s="42">
        <f>Weather!N161</f>
        <v>189</v>
      </c>
      <c r="AH41" s="42">
        <f>Weather!O161</f>
        <v>2.2000000000000002</v>
      </c>
      <c r="AI41" s="42">
        <f>Weather!P161</f>
        <v>134.6</v>
      </c>
      <c r="AJ41" s="42">
        <f>Weather!Q161</f>
        <v>7.8</v>
      </c>
      <c r="AK41" s="42">
        <f>Weather!R161</f>
        <v>86</v>
      </c>
      <c r="AL41" s="42">
        <f>Weather!S161</f>
        <v>19.2</v>
      </c>
      <c r="AM41" s="39">
        <f>Economic!C41</f>
        <v>677384</v>
      </c>
      <c r="AN41" s="39">
        <f>Economic!D41</f>
        <v>6876.8</v>
      </c>
      <c r="AO41" s="39">
        <f>Economic!E41</f>
        <v>6786.4</v>
      </c>
      <c r="AP41" s="39">
        <f>Economic!F41</f>
        <v>105.7</v>
      </c>
      <c r="AQ41" s="39">
        <f>Economic!G41</f>
        <v>104.1</v>
      </c>
      <c r="AR41" s="43">
        <f t="shared" si="28"/>
        <v>30</v>
      </c>
      <c r="AS41" s="43">
        <v>22</v>
      </c>
      <c r="AT41" s="43">
        <f t="shared" si="22"/>
        <v>40</v>
      </c>
      <c r="AU41" s="43">
        <f t="shared" si="28"/>
        <v>0</v>
      </c>
      <c r="AV41" s="43">
        <f t="shared" si="28"/>
        <v>0</v>
      </c>
      <c r="AW41" s="43">
        <f t="shared" si="28"/>
        <v>0</v>
      </c>
      <c r="AX41" s="43">
        <f t="shared" si="28"/>
        <v>1</v>
      </c>
      <c r="AY41" s="43">
        <f t="shared" si="28"/>
        <v>0</v>
      </c>
      <c r="AZ41" s="43">
        <f t="shared" si="28"/>
        <v>0</v>
      </c>
      <c r="BA41" s="43">
        <f t="shared" si="28"/>
        <v>0</v>
      </c>
      <c r="BB41" s="43">
        <f t="shared" si="28"/>
        <v>0</v>
      </c>
      <c r="BC41" s="43">
        <f t="shared" si="28"/>
        <v>0</v>
      </c>
      <c r="BD41" s="43">
        <f t="shared" si="28"/>
        <v>0</v>
      </c>
      <c r="BE41" s="43">
        <f t="shared" si="28"/>
        <v>0</v>
      </c>
      <c r="BF41" s="43">
        <f t="shared" si="28"/>
        <v>0</v>
      </c>
      <c r="BG41" s="43">
        <f t="shared" si="28"/>
        <v>1</v>
      </c>
      <c r="BH41" s="43">
        <f t="shared" si="28"/>
        <v>0</v>
      </c>
      <c r="BI41" s="43">
        <f t="shared" si="2"/>
        <v>1</v>
      </c>
      <c r="BJ41" s="44">
        <v>0</v>
      </c>
      <c r="BK41" s="44">
        <v>0</v>
      </c>
      <c r="BL41" s="44">
        <f t="shared" si="23"/>
        <v>0</v>
      </c>
      <c r="BM41" s="43">
        <f t="shared" si="25"/>
        <v>0</v>
      </c>
      <c r="BN41" s="49">
        <f t="shared" si="29"/>
        <v>0</v>
      </c>
      <c r="BO41" s="49">
        <f t="shared" si="30"/>
        <v>0</v>
      </c>
      <c r="BP41" s="49">
        <f t="shared" si="31"/>
        <v>0</v>
      </c>
      <c r="BQ41" s="49">
        <f t="shared" si="32"/>
        <v>0</v>
      </c>
      <c r="BR41" s="49">
        <f t="shared" si="33"/>
        <v>0</v>
      </c>
      <c r="BS41" s="49">
        <f t="shared" si="34"/>
        <v>0</v>
      </c>
      <c r="BT41" s="49">
        <f t="shared" si="35"/>
        <v>0</v>
      </c>
      <c r="BU41" s="49">
        <f t="shared" si="36"/>
        <v>0</v>
      </c>
      <c r="BV41" s="49">
        <f t="shared" si="37"/>
        <v>0</v>
      </c>
      <c r="BW41" s="49">
        <f t="shared" si="38"/>
        <v>0</v>
      </c>
      <c r="BX41" s="49">
        <f t="shared" si="39"/>
        <v>0</v>
      </c>
      <c r="BY41" s="49">
        <f t="shared" si="40"/>
        <v>0</v>
      </c>
      <c r="BZ41" s="49">
        <f t="shared" si="41"/>
        <v>0</v>
      </c>
      <c r="CA41" s="49">
        <f t="shared" si="42"/>
        <v>0</v>
      </c>
      <c r="CB41" s="49">
        <f t="shared" si="43"/>
        <v>0</v>
      </c>
      <c r="CC41" s="49">
        <f t="shared" si="44"/>
        <v>0</v>
      </c>
      <c r="CD41" s="8">
        <f t="shared" si="45"/>
        <v>640.62811509845187</v>
      </c>
      <c r="CE41" s="8">
        <f t="shared" si="46"/>
        <v>2250.2076426930712</v>
      </c>
      <c r="CF41" s="8">
        <f t="shared" si="47"/>
        <v>83677.438418782069</v>
      </c>
    </row>
    <row r="42" spans="1:84">
      <c r="A42" s="7">
        <f>'Monthly Data'!A42</f>
        <v>42125</v>
      </c>
      <c r="B42" s="6">
        <f>'Monthly Data'!B42</f>
        <v>2015</v>
      </c>
      <c r="C42" s="6">
        <f t="shared" si="1"/>
        <v>5</v>
      </c>
      <c r="D42" s="8">
        <f>'Monthly Data'!D42</f>
        <v>7979071.440675417</v>
      </c>
      <c r="E42" s="1">
        <f>'Monthly Data'!E42</f>
        <v>102708.24640500457</v>
      </c>
      <c r="F42" s="8">
        <f>'Monthly Data'!F42</f>
        <v>8081779.6870804215</v>
      </c>
      <c r="G42" s="8">
        <f>'Monthly Data'!G42</f>
        <v>3494942.4666425884</v>
      </c>
      <c r="H42" s="1">
        <f>'Monthly Data'!H42</f>
        <v>238440.14663125828</v>
      </c>
      <c r="I42" s="8">
        <f>'Monthly Data'!I42</f>
        <v>3733382.6132738465</v>
      </c>
      <c r="J42" s="8">
        <f>'Monthly Data'!J42</f>
        <v>10181971.20838315</v>
      </c>
      <c r="K42" s="1">
        <f>'Monthly Data'!K42</f>
        <v>201348.06188264678</v>
      </c>
      <c r="L42" s="8">
        <f>'Monthly Data'!L42</f>
        <v>10383319.270265797</v>
      </c>
      <c r="M42" s="8">
        <f>'Monthly Data'!M42</f>
        <v>144889.20364848452</v>
      </c>
      <c r="N42" s="8">
        <f>'Monthly Data'!N42</f>
        <v>34787.308376397152</v>
      </c>
      <c r="O42" s="5">
        <f>'Monthly Data'!O42</f>
        <v>25188.670000000002</v>
      </c>
      <c r="P42" s="5">
        <f>'Monthly Data'!P42</f>
        <v>511.54999999999995</v>
      </c>
      <c r="Q42" s="8">
        <f>'Monthly Data'!Q42</f>
        <v>14627</v>
      </c>
      <c r="R42" s="8">
        <f>'Monthly Data'!R42</f>
        <v>1704</v>
      </c>
      <c r="S42" s="8">
        <f>'Monthly Data'!S42</f>
        <v>124</v>
      </c>
      <c r="T42" s="8">
        <f>'Monthly Data'!T42</f>
        <v>3018</v>
      </c>
      <c r="U42" s="8">
        <f>'Monthly Data'!U42</f>
        <v>30</v>
      </c>
      <c r="V42" s="41">
        <f>Weather!C162</f>
        <v>13.774730174788454</v>
      </c>
      <c r="W42" s="42">
        <f>Weather!D162</f>
        <v>258.7</v>
      </c>
      <c r="X42" s="42">
        <f>Weather!E162</f>
        <v>3.7</v>
      </c>
      <c r="Y42" s="42">
        <f>Weather!F162</f>
        <v>204</v>
      </c>
      <c r="Z42" s="42">
        <f>Weather!G162</f>
        <v>11</v>
      </c>
      <c r="AA42" s="42">
        <f>Weather!H162</f>
        <v>156</v>
      </c>
      <c r="AB42" s="42">
        <f>Weather!I162</f>
        <v>25</v>
      </c>
      <c r="AC42" s="42">
        <f>Weather!J162</f>
        <v>111.5</v>
      </c>
      <c r="AD42" s="42">
        <f>Weather!K162</f>
        <v>42.5</v>
      </c>
      <c r="AE42" s="42">
        <f>Weather!L162</f>
        <v>75.8</v>
      </c>
      <c r="AF42" s="42">
        <f>Weather!M162</f>
        <v>68.8</v>
      </c>
      <c r="AG42" s="42">
        <f>Weather!N162</f>
        <v>43</v>
      </c>
      <c r="AH42" s="42">
        <f>Weather!O162</f>
        <v>98</v>
      </c>
      <c r="AI42" s="42">
        <f>Weather!P162</f>
        <v>19.8</v>
      </c>
      <c r="AJ42" s="42">
        <f>Weather!Q162</f>
        <v>136.80000000000001</v>
      </c>
      <c r="AK42" s="42">
        <f>Weather!R162</f>
        <v>7</v>
      </c>
      <c r="AL42" s="42">
        <f>Weather!S162</f>
        <v>186</v>
      </c>
      <c r="AM42" s="39">
        <f>Economic!C42</f>
        <v>677384</v>
      </c>
      <c r="AN42" s="39">
        <f>Economic!D42</f>
        <v>6883.3</v>
      </c>
      <c r="AO42" s="39">
        <f>Economic!E42</f>
        <v>6848.1</v>
      </c>
      <c r="AP42" s="39">
        <f>Economic!F42</f>
        <v>106.1</v>
      </c>
      <c r="AQ42" s="39">
        <f>Economic!G42</f>
        <v>106.2</v>
      </c>
      <c r="AR42" s="43">
        <f t="shared" si="28"/>
        <v>31</v>
      </c>
      <c r="AS42" s="43">
        <v>22</v>
      </c>
      <c r="AT42" s="43">
        <f t="shared" si="22"/>
        <v>41</v>
      </c>
      <c r="AU42" s="43">
        <f t="shared" si="28"/>
        <v>0</v>
      </c>
      <c r="AV42" s="43">
        <f t="shared" si="28"/>
        <v>0</v>
      </c>
      <c r="AW42" s="43">
        <f t="shared" si="28"/>
        <v>0</v>
      </c>
      <c r="AX42" s="43">
        <f t="shared" si="28"/>
        <v>0</v>
      </c>
      <c r="AY42" s="43">
        <f t="shared" si="28"/>
        <v>1</v>
      </c>
      <c r="AZ42" s="43">
        <f t="shared" si="28"/>
        <v>0</v>
      </c>
      <c r="BA42" s="43">
        <f t="shared" si="28"/>
        <v>0</v>
      </c>
      <c r="BB42" s="43">
        <f t="shared" si="28"/>
        <v>0</v>
      </c>
      <c r="BC42" s="43">
        <f t="shared" si="28"/>
        <v>0</v>
      </c>
      <c r="BD42" s="43">
        <f t="shared" si="28"/>
        <v>0</v>
      </c>
      <c r="BE42" s="43">
        <f t="shared" si="28"/>
        <v>0</v>
      </c>
      <c r="BF42" s="43">
        <f t="shared" si="28"/>
        <v>0</v>
      </c>
      <c r="BG42" s="43">
        <f t="shared" si="28"/>
        <v>1</v>
      </c>
      <c r="BH42" s="43">
        <f t="shared" si="28"/>
        <v>0</v>
      </c>
      <c r="BI42" s="43">
        <f t="shared" si="2"/>
        <v>1</v>
      </c>
      <c r="BJ42" s="44">
        <v>0</v>
      </c>
      <c r="BK42" s="44">
        <v>0</v>
      </c>
      <c r="BL42" s="44">
        <f t="shared" si="23"/>
        <v>0</v>
      </c>
      <c r="BM42" s="43">
        <f t="shared" si="25"/>
        <v>0</v>
      </c>
      <c r="BN42" s="49">
        <f t="shared" si="29"/>
        <v>0</v>
      </c>
      <c r="BO42" s="49">
        <f t="shared" si="30"/>
        <v>0</v>
      </c>
      <c r="BP42" s="49">
        <f t="shared" si="31"/>
        <v>0</v>
      </c>
      <c r="BQ42" s="49">
        <f t="shared" si="32"/>
        <v>0</v>
      </c>
      <c r="BR42" s="49">
        <f t="shared" si="33"/>
        <v>0</v>
      </c>
      <c r="BS42" s="49">
        <f t="shared" si="34"/>
        <v>0</v>
      </c>
      <c r="BT42" s="49">
        <f t="shared" si="35"/>
        <v>0</v>
      </c>
      <c r="BU42" s="49">
        <f t="shared" si="36"/>
        <v>0</v>
      </c>
      <c r="BV42" s="49">
        <f t="shared" si="37"/>
        <v>0</v>
      </c>
      <c r="BW42" s="49">
        <f t="shared" si="38"/>
        <v>0</v>
      </c>
      <c r="BX42" s="49">
        <f t="shared" si="39"/>
        <v>0</v>
      </c>
      <c r="BY42" s="49">
        <f t="shared" si="40"/>
        <v>0</v>
      </c>
      <c r="BZ42" s="49">
        <f t="shared" si="41"/>
        <v>0</v>
      </c>
      <c r="CA42" s="49">
        <f t="shared" si="42"/>
        <v>0</v>
      </c>
      <c r="CB42" s="49">
        <f t="shared" si="43"/>
        <v>0</v>
      </c>
      <c r="CC42" s="49">
        <f t="shared" si="44"/>
        <v>0</v>
      </c>
      <c r="CD42" s="8">
        <f t="shared" si="45"/>
        <v>552.52476154238195</v>
      </c>
      <c r="CE42" s="8">
        <f t="shared" si="46"/>
        <v>2190.9522378367642</v>
      </c>
      <c r="CF42" s="8">
        <f t="shared" si="47"/>
        <v>83736.445727949977</v>
      </c>
    </row>
    <row r="43" spans="1:84">
      <c r="A43" s="7">
        <f>'Monthly Data'!A43</f>
        <v>42156</v>
      </c>
      <c r="B43" s="6">
        <f>'Monthly Data'!B43</f>
        <v>2015</v>
      </c>
      <c r="C43" s="6">
        <f t="shared" si="1"/>
        <v>6</v>
      </c>
      <c r="D43" s="8">
        <f>'Monthly Data'!D43</f>
        <v>7688038.7902676361</v>
      </c>
      <c r="E43" s="1">
        <f>'Monthly Data'!E43</f>
        <v>102708.24640500457</v>
      </c>
      <c r="F43" s="8">
        <f>'Monthly Data'!F43</f>
        <v>7790747.0366726406</v>
      </c>
      <c r="G43" s="8">
        <f>'Monthly Data'!G43</f>
        <v>3453507.4561756663</v>
      </c>
      <c r="H43" s="1">
        <f>'Monthly Data'!H43</f>
        <v>238440.14663125828</v>
      </c>
      <c r="I43" s="8">
        <f>'Monthly Data'!I43</f>
        <v>3691947.6028069244</v>
      </c>
      <c r="J43" s="8">
        <f>'Monthly Data'!J43</f>
        <v>10080433.895753382</v>
      </c>
      <c r="K43" s="1">
        <f>'Monthly Data'!K43</f>
        <v>201348.06188264678</v>
      </c>
      <c r="L43" s="8">
        <f>'Monthly Data'!L43</f>
        <v>10281781.957636029</v>
      </c>
      <c r="M43" s="8">
        <f>'Monthly Data'!M43</f>
        <v>129471.03600293165</v>
      </c>
      <c r="N43" s="8">
        <f>'Monthly Data'!N43</f>
        <v>31577.384434060365</v>
      </c>
      <c r="O43" s="5">
        <f>'Monthly Data'!O43</f>
        <v>25787.739999999994</v>
      </c>
      <c r="P43" s="5">
        <f>'Monthly Data'!P43</f>
        <v>511.54999999999995</v>
      </c>
      <c r="Q43" s="8">
        <f>'Monthly Data'!Q43</f>
        <v>14580</v>
      </c>
      <c r="R43" s="8">
        <f>'Monthly Data'!R43</f>
        <v>1729</v>
      </c>
      <c r="S43" s="8">
        <f>'Monthly Data'!S43</f>
        <v>121</v>
      </c>
      <c r="T43" s="8">
        <f>'Monthly Data'!T43</f>
        <v>3018</v>
      </c>
      <c r="U43" s="8">
        <f>'Monthly Data'!U43</f>
        <v>30</v>
      </c>
      <c r="V43" s="41">
        <f>Weather!C163</f>
        <v>15.873333333333333</v>
      </c>
      <c r="W43" s="42">
        <f>Weather!D163</f>
        <v>183.8</v>
      </c>
      <c r="X43" s="42">
        <f>Weather!E163</f>
        <v>0</v>
      </c>
      <c r="Y43" s="42">
        <f>Weather!F163</f>
        <v>124.5</v>
      </c>
      <c r="Z43" s="42">
        <f>Weather!G163</f>
        <v>0.7</v>
      </c>
      <c r="AA43" s="42">
        <f>Weather!H163</f>
        <v>69.8</v>
      </c>
      <c r="AB43" s="42">
        <f>Weather!I163</f>
        <v>6</v>
      </c>
      <c r="AC43" s="42">
        <f>Weather!J163</f>
        <v>29.1</v>
      </c>
      <c r="AD43" s="42">
        <f>Weather!K163</f>
        <v>25.3</v>
      </c>
      <c r="AE43" s="42">
        <f>Weather!L163</f>
        <v>14.7</v>
      </c>
      <c r="AF43" s="42">
        <f>Weather!M163</f>
        <v>70.900000000000006</v>
      </c>
      <c r="AG43" s="42">
        <f>Weather!N163</f>
        <v>6.3</v>
      </c>
      <c r="AH43" s="42">
        <f>Weather!O163</f>
        <v>122.5</v>
      </c>
      <c r="AI43" s="42">
        <f>Weather!P163</f>
        <v>1.4</v>
      </c>
      <c r="AJ43" s="42">
        <f>Weather!Q163</f>
        <v>177.6</v>
      </c>
      <c r="AK43" s="42">
        <f>Weather!R163</f>
        <v>0</v>
      </c>
      <c r="AL43" s="42">
        <f>Weather!S163</f>
        <v>236.2</v>
      </c>
      <c r="AM43" s="39">
        <f>Economic!C43</f>
        <v>677384</v>
      </c>
      <c r="AN43" s="39">
        <f>Economic!D43</f>
        <v>6883.6</v>
      </c>
      <c r="AO43" s="39">
        <f>Economic!E43</f>
        <v>6930.1</v>
      </c>
      <c r="AP43" s="39">
        <f>Economic!F43</f>
        <v>107</v>
      </c>
      <c r="AQ43" s="39">
        <f>Economic!G43</f>
        <v>107.8</v>
      </c>
      <c r="AR43" s="43">
        <f t="shared" si="28"/>
        <v>30</v>
      </c>
      <c r="AS43" s="43">
        <v>20</v>
      </c>
      <c r="AT43" s="43">
        <f t="shared" si="22"/>
        <v>42</v>
      </c>
      <c r="AU43" s="43">
        <f t="shared" si="28"/>
        <v>0</v>
      </c>
      <c r="AV43" s="43">
        <f t="shared" si="28"/>
        <v>0</v>
      </c>
      <c r="AW43" s="43">
        <f t="shared" si="28"/>
        <v>0</v>
      </c>
      <c r="AX43" s="43">
        <f t="shared" si="28"/>
        <v>0</v>
      </c>
      <c r="AY43" s="43">
        <f t="shared" si="28"/>
        <v>0</v>
      </c>
      <c r="AZ43" s="43">
        <f t="shared" si="28"/>
        <v>1</v>
      </c>
      <c r="BA43" s="43">
        <f t="shared" si="28"/>
        <v>0</v>
      </c>
      <c r="BB43" s="43">
        <f t="shared" si="28"/>
        <v>0</v>
      </c>
      <c r="BC43" s="43">
        <f t="shared" si="28"/>
        <v>0</v>
      </c>
      <c r="BD43" s="43">
        <f t="shared" si="28"/>
        <v>0</v>
      </c>
      <c r="BE43" s="43">
        <f t="shared" si="28"/>
        <v>0</v>
      </c>
      <c r="BF43" s="43">
        <f t="shared" si="28"/>
        <v>0</v>
      </c>
      <c r="BG43" s="43">
        <f t="shared" si="28"/>
        <v>0</v>
      </c>
      <c r="BH43" s="43">
        <f t="shared" si="28"/>
        <v>0</v>
      </c>
      <c r="BI43" s="43">
        <f t="shared" si="2"/>
        <v>0</v>
      </c>
      <c r="BJ43" s="44">
        <v>0</v>
      </c>
      <c r="BK43" s="44">
        <v>0</v>
      </c>
      <c r="BL43" s="44">
        <f t="shared" si="23"/>
        <v>0</v>
      </c>
      <c r="BM43" s="43">
        <f t="shared" si="25"/>
        <v>0</v>
      </c>
      <c r="BN43" s="49">
        <f t="shared" si="29"/>
        <v>0</v>
      </c>
      <c r="BO43" s="49">
        <f t="shared" si="30"/>
        <v>0</v>
      </c>
      <c r="BP43" s="49">
        <f t="shared" si="31"/>
        <v>0</v>
      </c>
      <c r="BQ43" s="49">
        <f t="shared" si="32"/>
        <v>0</v>
      </c>
      <c r="BR43" s="49">
        <f t="shared" si="33"/>
        <v>0</v>
      </c>
      <c r="BS43" s="49">
        <f t="shared" si="34"/>
        <v>0</v>
      </c>
      <c r="BT43" s="49">
        <f t="shared" si="35"/>
        <v>0</v>
      </c>
      <c r="BU43" s="49">
        <f t="shared" si="36"/>
        <v>0</v>
      </c>
      <c r="BV43" s="49">
        <f t="shared" si="37"/>
        <v>0</v>
      </c>
      <c r="BW43" s="49">
        <f t="shared" si="38"/>
        <v>0</v>
      </c>
      <c r="BX43" s="49">
        <f t="shared" si="39"/>
        <v>0</v>
      </c>
      <c r="BY43" s="49">
        <f t="shared" si="40"/>
        <v>0</v>
      </c>
      <c r="BZ43" s="49">
        <f t="shared" si="41"/>
        <v>0</v>
      </c>
      <c r="CA43" s="49">
        <f t="shared" si="42"/>
        <v>0</v>
      </c>
      <c r="CB43" s="49">
        <f t="shared" si="43"/>
        <v>0</v>
      </c>
      <c r="CC43" s="49">
        <f t="shared" si="44"/>
        <v>0</v>
      </c>
      <c r="CD43" s="8">
        <f t="shared" si="45"/>
        <v>534.3447898952428</v>
      </c>
      <c r="CE43" s="8">
        <f t="shared" si="46"/>
        <v>2135.3080409525301</v>
      </c>
      <c r="CF43" s="8">
        <f t="shared" si="47"/>
        <v>84973.404608562225</v>
      </c>
    </row>
    <row r="44" spans="1:84">
      <c r="A44" s="7">
        <f>'Monthly Data'!A44</f>
        <v>42186</v>
      </c>
      <c r="B44" s="6">
        <f>'Monthly Data'!B44</f>
        <v>2015</v>
      </c>
      <c r="C44" s="6">
        <f t="shared" si="1"/>
        <v>7</v>
      </c>
      <c r="D44" s="8">
        <f>'Monthly Data'!D44</f>
        <v>9081583.0670188833</v>
      </c>
      <c r="E44" s="1">
        <f>'Monthly Data'!E44</f>
        <v>102708.24640500457</v>
      </c>
      <c r="F44" s="8">
        <f>'Monthly Data'!F44</f>
        <v>9184291.3134238888</v>
      </c>
      <c r="G44" s="8">
        <f>'Monthly Data'!G44</f>
        <v>3795705.2883885819</v>
      </c>
      <c r="H44" s="1">
        <f>'Monthly Data'!H44</f>
        <v>238440.14663125828</v>
      </c>
      <c r="I44" s="8">
        <f>'Monthly Data'!I44</f>
        <v>4034145.43501984</v>
      </c>
      <c r="J44" s="8">
        <f>'Monthly Data'!J44</f>
        <v>10316241.169859968</v>
      </c>
      <c r="K44" s="1">
        <f>'Monthly Data'!K44</f>
        <v>201348.06188264678</v>
      </c>
      <c r="L44" s="8">
        <f>'Monthly Data'!L44</f>
        <v>10517589.231742615</v>
      </c>
      <c r="M44" s="8">
        <f>'Monthly Data'!M44</f>
        <v>138915.55084686205</v>
      </c>
      <c r="N44" s="8">
        <f>'Monthly Data'!N44</f>
        <v>34246.804308103172</v>
      </c>
      <c r="O44" s="5">
        <f>'Monthly Data'!O44</f>
        <v>25380.719999999998</v>
      </c>
      <c r="P44" s="5">
        <f>'Monthly Data'!P44</f>
        <v>511.54999999999995</v>
      </c>
      <c r="Q44" s="8">
        <f>'Monthly Data'!Q44</f>
        <v>14553</v>
      </c>
      <c r="R44" s="8">
        <f>'Monthly Data'!R44</f>
        <v>1717</v>
      </c>
      <c r="S44" s="8">
        <f>'Monthly Data'!S44</f>
        <v>121</v>
      </c>
      <c r="T44" s="8">
        <f>'Monthly Data'!T44</f>
        <v>3018</v>
      </c>
      <c r="U44" s="8">
        <f>'Monthly Data'!U44</f>
        <v>30</v>
      </c>
      <c r="V44" s="41">
        <f>Weather!C164</f>
        <v>20.013439852207814</v>
      </c>
      <c r="W44" s="42">
        <f>Weather!D164</f>
        <v>77.8</v>
      </c>
      <c r="X44" s="42">
        <f>Weather!E164</f>
        <v>16.2</v>
      </c>
      <c r="Y44" s="42">
        <f>Weather!F164</f>
        <v>43.1</v>
      </c>
      <c r="Z44" s="42">
        <f>Weather!G164</f>
        <v>43.5</v>
      </c>
      <c r="AA44" s="42">
        <f>Weather!H164</f>
        <v>17.399999999999999</v>
      </c>
      <c r="AB44" s="42">
        <f>Weather!I164</f>
        <v>79.8</v>
      </c>
      <c r="AC44" s="42">
        <f>Weather!J164</f>
        <v>4.8</v>
      </c>
      <c r="AD44" s="42">
        <f>Weather!K164</f>
        <v>129.19999999999999</v>
      </c>
      <c r="AE44" s="42">
        <f>Weather!L164</f>
        <v>0</v>
      </c>
      <c r="AF44" s="42">
        <f>Weather!M164</f>
        <v>186.4</v>
      </c>
      <c r="AG44" s="42">
        <f>Weather!N164</f>
        <v>0</v>
      </c>
      <c r="AH44" s="42">
        <f>Weather!O164</f>
        <v>248.4</v>
      </c>
      <c r="AI44" s="42">
        <f>Weather!P164</f>
        <v>0</v>
      </c>
      <c r="AJ44" s="42">
        <f>Weather!Q164</f>
        <v>310.39999999999998</v>
      </c>
      <c r="AK44" s="42">
        <f>Weather!R164</f>
        <v>0</v>
      </c>
      <c r="AL44" s="42">
        <f>Weather!S164</f>
        <v>372.4</v>
      </c>
      <c r="AM44" s="39">
        <f>Economic!C44</f>
        <v>677384</v>
      </c>
      <c r="AN44" s="39">
        <f>Economic!D44</f>
        <v>6891.7</v>
      </c>
      <c r="AO44" s="39">
        <f>Economic!E44</f>
        <v>6986.1</v>
      </c>
      <c r="AP44" s="39">
        <f>Economic!F44</f>
        <v>106.5</v>
      </c>
      <c r="AQ44" s="39">
        <f>Economic!G44</f>
        <v>107.5</v>
      </c>
      <c r="AR44" s="43">
        <f t="shared" ref="AR44:BH59" si="48">AR32</f>
        <v>31</v>
      </c>
      <c r="AS44" s="43">
        <v>22</v>
      </c>
      <c r="AT44" s="43">
        <f t="shared" si="22"/>
        <v>43</v>
      </c>
      <c r="AU44" s="43">
        <f t="shared" si="48"/>
        <v>0</v>
      </c>
      <c r="AV44" s="43">
        <f t="shared" si="48"/>
        <v>0</v>
      </c>
      <c r="AW44" s="43">
        <f t="shared" si="48"/>
        <v>0</v>
      </c>
      <c r="AX44" s="43">
        <f t="shared" si="48"/>
        <v>0</v>
      </c>
      <c r="AY44" s="43">
        <f t="shared" si="48"/>
        <v>0</v>
      </c>
      <c r="AZ44" s="43">
        <f t="shared" si="48"/>
        <v>0</v>
      </c>
      <c r="BA44" s="43">
        <f t="shared" si="48"/>
        <v>1</v>
      </c>
      <c r="BB44" s="43">
        <f t="shared" si="48"/>
        <v>0</v>
      </c>
      <c r="BC44" s="43">
        <f t="shared" si="48"/>
        <v>0</v>
      </c>
      <c r="BD44" s="43">
        <f t="shared" si="48"/>
        <v>0</v>
      </c>
      <c r="BE44" s="43">
        <f t="shared" si="48"/>
        <v>0</v>
      </c>
      <c r="BF44" s="43">
        <f t="shared" si="48"/>
        <v>0</v>
      </c>
      <c r="BG44" s="43">
        <f t="shared" si="48"/>
        <v>0</v>
      </c>
      <c r="BH44" s="43">
        <f t="shared" si="48"/>
        <v>0</v>
      </c>
      <c r="BI44" s="43">
        <f t="shared" si="2"/>
        <v>0</v>
      </c>
      <c r="BJ44" s="44">
        <v>0</v>
      </c>
      <c r="BK44" s="44">
        <v>0</v>
      </c>
      <c r="BL44" s="44">
        <f t="shared" si="23"/>
        <v>0</v>
      </c>
      <c r="BM44" s="43">
        <f t="shared" si="25"/>
        <v>0</v>
      </c>
      <c r="BN44" s="49">
        <f t="shared" si="29"/>
        <v>0</v>
      </c>
      <c r="BO44" s="49">
        <f t="shared" si="30"/>
        <v>0</v>
      </c>
      <c r="BP44" s="49">
        <f t="shared" si="31"/>
        <v>0</v>
      </c>
      <c r="BQ44" s="49">
        <f t="shared" si="32"/>
        <v>0</v>
      </c>
      <c r="BR44" s="49">
        <f t="shared" si="33"/>
        <v>0</v>
      </c>
      <c r="BS44" s="49">
        <f t="shared" si="34"/>
        <v>0</v>
      </c>
      <c r="BT44" s="49">
        <f t="shared" si="35"/>
        <v>0</v>
      </c>
      <c r="BU44" s="49">
        <f t="shared" si="36"/>
        <v>0</v>
      </c>
      <c r="BV44" s="49">
        <f t="shared" si="37"/>
        <v>0</v>
      </c>
      <c r="BW44" s="49">
        <f t="shared" si="38"/>
        <v>0</v>
      </c>
      <c r="BX44" s="49">
        <f t="shared" si="39"/>
        <v>0</v>
      </c>
      <c r="BY44" s="49">
        <f t="shared" si="40"/>
        <v>0</v>
      </c>
      <c r="BZ44" s="49">
        <f t="shared" si="41"/>
        <v>0</v>
      </c>
      <c r="CA44" s="49">
        <f t="shared" si="42"/>
        <v>0</v>
      </c>
      <c r="CB44" s="49">
        <f t="shared" si="43"/>
        <v>0</v>
      </c>
      <c r="CC44" s="49">
        <f t="shared" si="44"/>
        <v>0</v>
      </c>
      <c r="CD44" s="8">
        <f t="shared" si="45"/>
        <v>631.09264848649002</v>
      </c>
      <c r="CE44" s="8">
        <f t="shared" si="46"/>
        <v>2349.5314123586722</v>
      </c>
      <c r="CF44" s="8">
        <f t="shared" si="47"/>
        <v>86922.225055724091</v>
      </c>
    </row>
    <row r="45" spans="1:84">
      <c r="A45" s="7">
        <f>'Monthly Data'!A45</f>
        <v>42217</v>
      </c>
      <c r="B45" s="6">
        <f>'Monthly Data'!B45</f>
        <v>2015</v>
      </c>
      <c r="C45" s="6">
        <f t="shared" si="1"/>
        <v>8</v>
      </c>
      <c r="D45" s="8">
        <f>'Monthly Data'!D45</f>
        <v>9402564.3072489761</v>
      </c>
      <c r="E45" s="1">
        <f>'Monthly Data'!E45</f>
        <v>102708.24640500457</v>
      </c>
      <c r="F45" s="8">
        <f>'Monthly Data'!F45</f>
        <v>9505272.5536539815</v>
      </c>
      <c r="G45" s="8">
        <f>'Monthly Data'!G45</f>
        <v>3871441.4692591028</v>
      </c>
      <c r="H45" s="1">
        <f>'Monthly Data'!H45</f>
        <v>238440.14663125828</v>
      </c>
      <c r="I45" s="8">
        <f>'Monthly Data'!I45</f>
        <v>4109881.6158903609</v>
      </c>
      <c r="J45" s="8">
        <f>'Monthly Data'!J45</f>
        <v>10245247.731799951</v>
      </c>
      <c r="K45" s="1">
        <f>'Monthly Data'!K45</f>
        <v>201348.06188264678</v>
      </c>
      <c r="L45" s="8">
        <f>'Monthly Data'!L45</f>
        <v>10446595.793682598</v>
      </c>
      <c r="M45" s="8">
        <f>'Monthly Data'!M45</f>
        <v>157044.01042137286</v>
      </c>
      <c r="N45" s="8">
        <f>'Monthly Data'!N45</f>
        <v>34718.713752167539</v>
      </c>
      <c r="O45" s="5">
        <f>'Monthly Data'!O45</f>
        <v>20514.960000000003</v>
      </c>
      <c r="P45" s="5">
        <f>'Monthly Data'!P45</f>
        <v>511.54999999999995</v>
      </c>
      <c r="Q45" s="8">
        <f>'Monthly Data'!Q45</f>
        <v>14579</v>
      </c>
      <c r="R45" s="8">
        <f>'Monthly Data'!R45</f>
        <v>1712</v>
      </c>
      <c r="S45" s="8">
        <f>'Monthly Data'!S45</f>
        <v>125</v>
      </c>
      <c r="T45" s="8">
        <f>'Monthly Data'!T45</f>
        <v>3018</v>
      </c>
      <c r="U45" s="8">
        <f>'Monthly Data'!U45</f>
        <v>30</v>
      </c>
      <c r="V45" s="41">
        <f>Weather!C165</f>
        <v>19.72258064516129</v>
      </c>
      <c r="W45" s="42">
        <f>Weather!D165</f>
        <v>84.2</v>
      </c>
      <c r="X45" s="42">
        <f>Weather!E165</f>
        <v>13.6</v>
      </c>
      <c r="Y45" s="42">
        <f>Weather!F165</f>
        <v>41.4</v>
      </c>
      <c r="Z45" s="42">
        <f>Weather!G165</f>
        <v>32.799999999999997</v>
      </c>
      <c r="AA45" s="42">
        <f>Weather!H165</f>
        <v>12.2</v>
      </c>
      <c r="AB45" s="42">
        <f>Weather!I165</f>
        <v>65.599999999999994</v>
      </c>
      <c r="AC45" s="42">
        <f>Weather!J165</f>
        <v>0.4</v>
      </c>
      <c r="AD45" s="42">
        <f>Weather!K165</f>
        <v>115.8</v>
      </c>
      <c r="AE45" s="42">
        <f>Weather!L165</f>
        <v>0</v>
      </c>
      <c r="AF45" s="42">
        <f>Weather!M165</f>
        <v>177.4</v>
      </c>
      <c r="AG45" s="42">
        <f>Weather!N165</f>
        <v>0</v>
      </c>
      <c r="AH45" s="42">
        <f>Weather!O165</f>
        <v>239.4</v>
      </c>
      <c r="AI45" s="42">
        <f>Weather!P165</f>
        <v>0</v>
      </c>
      <c r="AJ45" s="42">
        <f>Weather!Q165</f>
        <v>301.39999999999998</v>
      </c>
      <c r="AK45" s="42">
        <f>Weather!R165</f>
        <v>0</v>
      </c>
      <c r="AL45" s="42">
        <f>Weather!S165</f>
        <v>363.4</v>
      </c>
      <c r="AM45" s="39">
        <f>Economic!C45</f>
        <v>677384</v>
      </c>
      <c r="AN45" s="39">
        <f>Economic!D45</f>
        <v>6896.8</v>
      </c>
      <c r="AO45" s="39">
        <f>Economic!E45</f>
        <v>7000.2</v>
      </c>
      <c r="AP45" s="39">
        <f>Economic!F45</f>
        <v>106.4</v>
      </c>
      <c r="AQ45" s="39">
        <f>Economic!G45</f>
        <v>107.5</v>
      </c>
      <c r="AR45" s="43">
        <f t="shared" si="48"/>
        <v>31</v>
      </c>
      <c r="AS45" s="43">
        <v>21</v>
      </c>
      <c r="AT45" s="43">
        <f t="shared" si="22"/>
        <v>44</v>
      </c>
      <c r="AU45" s="43">
        <f t="shared" si="48"/>
        <v>0</v>
      </c>
      <c r="AV45" s="43">
        <f t="shared" si="48"/>
        <v>0</v>
      </c>
      <c r="AW45" s="43">
        <f t="shared" si="48"/>
        <v>0</v>
      </c>
      <c r="AX45" s="43">
        <f t="shared" si="48"/>
        <v>0</v>
      </c>
      <c r="AY45" s="43">
        <f t="shared" si="48"/>
        <v>0</v>
      </c>
      <c r="AZ45" s="43">
        <f t="shared" si="48"/>
        <v>0</v>
      </c>
      <c r="BA45" s="43">
        <f t="shared" si="48"/>
        <v>0</v>
      </c>
      <c r="BB45" s="43">
        <f t="shared" si="48"/>
        <v>1</v>
      </c>
      <c r="BC45" s="43">
        <f t="shared" si="48"/>
        <v>0</v>
      </c>
      <c r="BD45" s="43">
        <f t="shared" si="48"/>
        <v>0</v>
      </c>
      <c r="BE45" s="43">
        <f t="shared" si="48"/>
        <v>0</v>
      </c>
      <c r="BF45" s="43">
        <f t="shared" si="48"/>
        <v>0</v>
      </c>
      <c r="BG45" s="43">
        <f t="shared" si="48"/>
        <v>0</v>
      </c>
      <c r="BH45" s="43">
        <f t="shared" si="48"/>
        <v>0</v>
      </c>
      <c r="BI45" s="43">
        <f t="shared" si="2"/>
        <v>0</v>
      </c>
      <c r="BJ45" s="44">
        <v>0</v>
      </c>
      <c r="BK45" s="44">
        <v>0</v>
      </c>
      <c r="BL45" s="44">
        <f t="shared" si="23"/>
        <v>0</v>
      </c>
      <c r="BM45" s="43">
        <f t="shared" si="25"/>
        <v>0</v>
      </c>
      <c r="BN45" s="49">
        <f t="shared" si="29"/>
        <v>0</v>
      </c>
      <c r="BO45" s="49">
        <f t="shared" si="30"/>
        <v>0</v>
      </c>
      <c r="BP45" s="49">
        <f t="shared" si="31"/>
        <v>0</v>
      </c>
      <c r="BQ45" s="49">
        <f t="shared" si="32"/>
        <v>0</v>
      </c>
      <c r="BR45" s="49">
        <f t="shared" si="33"/>
        <v>0</v>
      </c>
      <c r="BS45" s="49">
        <f t="shared" si="34"/>
        <v>0</v>
      </c>
      <c r="BT45" s="49">
        <f t="shared" si="35"/>
        <v>0</v>
      </c>
      <c r="BU45" s="49">
        <f t="shared" si="36"/>
        <v>0</v>
      </c>
      <c r="BV45" s="49">
        <f t="shared" si="37"/>
        <v>0</v>
      </c>
      <c r="BW45" s="49">
        <f t="shared" si="38"/>
        <v>0</v>
      </c>
      <c r="BX45" s="49">
        <f t="shared" si="39"/>
        <v>0</v>
      </c>
      <c r="BY45" s="49">
        <f t="shared" si="40"/>
        <v>0</v>
      </c>
      <c r="BZ45" s="49">
        <f t="shared" si="41"/>
        <v>0</v>
      </c>
      <c r="CA45" s="49">
        <f t="shared" si="42"/>
        <v>0</v>
      </c>
      <c r="CB45" s="49">
        <f t="shared" si="43"/>
        <v>0</v>
      </c>
      <c r="CC45" s="49">
        <f t="shared" si="44"/>
        <v>0</v>
      </c>
      <c r="CD45" s="8">
        <f t="shared" si="45"/>
        <v>651.98385030893621</v>
      </c>
      <c r="CE45" s="8">
        <f t="shared" si="46"/>
        <v>2400.6317849826873</v>
      </c>
      <c r="CF45" s="8">
        <f t="shared" si="47"/>
        <v>83572.766349460784</v>
      </c>
    </row>
    <row r="46" spans="1:84">
      <c r="A46" s="7">
        <f>'Monthly Data'!A46</f>
        <v>42248</v>
      </c>
      <c r="B46" s="6">
        <f>'Monthly Data'!B46</f>
        <v>2015</v>
      </c>
      <c r="C46" s="6">
        <f t="shared" si="1"/>
        <v>9</v>
      </c>
      <c r="D46" s="8">
        <f>'Monthly Data'!D46</f>
        <v>8349296.8423407869</v>
      </c>
      <c r="E46" s="1">
        <f>'Monthly Data'!E46</f>
        <v>102708.24640500457</v>
      </c>
      <c r="F46" s="8">
        <f>'Monthly Data'!F46</f>
        <v>8452005.0887457915</v>
      </c>
      <c r="G46" s="8">
        <f>'Monthly Data'!G46</f>
        <v>3542652.7940073246</v>
      </c>
      <c r="H46" s="1">
        <f>'Monthly Data'!H46</f>
        <v>238440.14663125828</v>
      </c>
      <c r="I46" s="8">
        <f>'Monthly Data'!I46</f>
        <v>3781092.9406385827</v>
      </c>
      <c r="J46" s="8">
        <f>'Monthly Data'!J46</f>
        <v>10545472.108495729</v>
      </c>
      <c r="K46" s="1">
        <f>'Monthly Data'!K46</f>
        <v>201348.06188264678</v>
      </c>
      <c r="L46" s="8">
        <f>'Monthly Data'!L46</f>
        <v>10746820.170378376</v>
      </c>
      <c r="M46" s="8">
        <f>'Monthly Data'!M46</f>
        <v>174615.38706665463</v>
      </c>
      <c r="N46" s="8">
        <f>'Monthly Data'!N46</f>
        <v>31559.353955202154</v>
      </c>
      <c r="O46" s="5">
        <f>'Monthly Data'!O46</f>
        <v>29922.079999999994</v>
      </c>
      <c r="P46" s="5">
        <f>'Monthly Data'!P46</f>
        <v>511.54999999999995</v>
      </c>
      <c r="Q46" s="8">
        <f>'Monthly Data'!Q46</f>
        <v>14628</v>
      </c>
      <c r="R46" s="8">
        <f>'Monthly Data'!R46</f>
        <v>1723</v>
      </c>
      <c r="S46" s="8">
        <f>'Monthly Data'!S46</f>
        <v>125</v>
      </c>
      <c r="T46" s="8">
        <f>'Monthly Data'!T46</f>
        <v>3018</v>
      </c>
      <c r="U46" s="8">
        <f>'Monthly Data'!U46</f>
        <v>30</v>
      </c>
      <c r="V46" s="41">
        <f>Weather!C166</f>
        <v>19.413887847281398</v>
      </c>
      <c r="W46" s="42">
        <f>Weather!D166</f>
        <v>95.3</v>
      </c>
      <c r="X46" s="42">
        <f>Weather!E166</f>
        <v>17.7</v>
      </c>
      <c r="Y46" s="42">
        <f>Weather!F166</f>
        <v>58.5</v>
      </c>
      <c r="Z46" s="42">
        <f>Weather!G166</f>
        <v>40.9</v>
      </c>
      <c r="AA46" s="42">
        <f>Weather!H166</f>
        <v>27.6</v>
      </c>
      <c r="AB46" s="42">
        <f>Weather!I166</f>
        <v>70</v>
      </c>
      <c r="AC46" s="42">
        <f>Weather!J166</f>
        <v>11.3</v>
      </c>
      <c r="AD46" s="42">
        <f>Weather!K166</f>
        <v>113.7</v>
      </c>
      <c r="AE46" s="42">
        <f>Weather!L166</f>
        <v>2.5</v>
      </c>
      <c r="AF46" s="42">
        <f>Weather!M166</f>
        <v>164.9</v>
      </c>
      <c r="AG46" s="42">
        <f>Weather!N166</f>
        <v>0</v>
      </c>
      <c r="AH46" s="42">
        <f>Weather!O166</f>
        <v>222.4</v>
      </c>
      <c r="AI46" s="42">
        <f>Weather!P166</f>
        <v>0</v>
      </c>
      <c r="AJ46" s="42">
        <f>Weather!Q166</f>
        <v>282.39999999999998</v>
      </c>
      <c r="AK46" s="42">
        <f>Weather!R166</f>
        <v>0</v>
      </c>
      <c r="AL46" s="42">
        <f>Weather!S166</f>
        <v>342.4</v>
      </c>
      <c r="AM46" s="39">
        <f>Economic!C46</f>
        <v>677384</v>
      </c>
      <c r="AN46" s="39">
        <f>Economic!D46</f>
        <v>6893.1</v>
      </c>
      <c r="AO46" s="39">
        <f>Economic!E46</f>
        <v>6953.7</v>
      </c>
      <c r="AP46" s="39">
        <f>Economic!F46</f>
        <v>105.5</v>
      </c>
      <c r="AQ46" s="39">
        <f>Economic!G46</f>
        <v>106.2</v>
      </c>
      <c r="AR46" s="43">
        <f t="shared" si="48"/>
        <v>30</v>
      </c>
      <c r="AS46" s="43">
        <v>20</v>
      </c>
      <c r="AT46" s="43">
        <f t="shared" si="22"/>
        <v>45</v>
      </c>
      <c r="AU46" s="43">
        <f t="shared" si="48"/>
        <v>0</v>
      </c>
      <c r="AV46" s="43">
        <f t="shared" si="48"/>
        <v>0</v>
      </c>
      <c r="AW46" s="43">
        <f t="shared" si="48"/>
        <v>0</v>
      </c>
      <c r="AX46" s="43">
        <f t="shared" si="48"/>
        <v>0</v>
      </c>
      <c r="AY46" s="43">
        <f t="shared" si="48"/>
        <v>0</v>
      </c>
      <c r="AZ46" s="43">
        <f t="shared" si="48"/>
        <v>0</v>
      </c>
      <c r="BA46" s="43">
        <f t="shared" si="48"/>
        <v>0</v>
      </c>
      <c r="BB46" s="43">
        <f t="shared" si="48"/>
        <v>0</v>
      </c>
      <c r="BC46" s="43">
        <f t="shared" si="48"/>
        <v>1</v>
      </c>
      <c r="BD46" s="43">
        <f t="shared" si="48"/>
        <v>0</v>
      </c>
      <c r="BE46" s="43">
        <f t="shared" si="48"/>
        <v>0</v>
      </c>
      <c r="BF46" s="43">
        <f t="shared" si="48"/>
        <v>0</v>
      </c>
      <c r="BG46" s="43">
        <f t="shared" si="48"/>
        <v>0</v>
      </c>
      <c r="BH46" s="43">
        <f t="shared" si="48"/>
        <v>1</v>
      </c>
      <c r="BI46" s="43">
        <f t="shared" si="2"/>
        <v>1</v>
      </c>
      <c r="BJ46" s="44">
        <v>0</v>
      </c>
      <c r="BK46" s="44">
        <v>0</v>
      </c>
      <c r="BL46" s="44">
        <f t="shared" si="23"/>
        <v>0</v>
      </c>
      <c r="BM46" s="43">
        <f t="shared" si="25"/>
        <v>0</v>
      </c>
      <c r="BN46" s="49">
        <f t="shared" si="29"/>
        <v>0</v>
      </c>
      <c r="BO46" s="49">
        <f t="shared" si="30"/>
        <v>0</v>
      </c>
      <c r="BP46" s="49">
        <f t="shared" si="31"/>
        <v>0</v>
      </c>
      <c r="BQ46" s="49">
        <f t="shared" si="32"/>
        <v>0</v>
      </c>
      <c r="BR46" s="49">
        <f t="shared" si="33"/>
        <v>0</v>
      </c>
      <c r="BS46" s="49">
        <f t="shared" si="34"/>
        <v>0</v>
      </c>
      <c r="BT46" s="49">
        <f t="shared" si="35"/>
        <v>0</v>
      </c>
      <c r="BU46" s="49">
        <f t="shared" si="36"/>
        <v>0</v>
      </c>
      <c r="BV46" s="49">
        <f t="shared" si="37"/>
        <v>0</v>
      </c>
      <c r="BW46" s="49">
        <f t="shared" si="38"/>
        <v>0</v>
      </c>
      <c r="BX46" s="49">
        <f t="shared" si="39"/>
        <v>0</v>
      </c>
      <c r="BY46" s="49">
        <f t="shared" si="40"/>
        <v>0</v>
      </c>
      <c r="BZ46" s="49">
        <f t="shared" si="41"/>
        <v>0</v>
      </c>
      <c r="CA46" s="49">
        <f t="shared" si="42"/>
        <v>0</v>
      </c>
      <c r="CB46" s="49">
        <f t="shared" si="43"/>
        <v>0</v>
      </c>
      <c r="CC46" s="49">
        <f t="shared" si="44"/>
        <v>0</v>
      </c>
      <c r="CD46" s="8">
        <f t="shared" si="45"/>
        <v>577.79635553361982</v>
      </c>
      <c r="CE46" s="8">
        <f t="shared" si="46"/>
        <v>2194.4822638645287</v>
      </c>
      <c r="CF46" s="8">
        <f t="shared" si="47"/>
        <v>85974.561363027009</v>
      </c>
    </row>
    <row r="47" spans="1:84">
      <c r="A47" s="7">
        <f>'Monthly Data'!A47</f>
        <v>42278</v>
      </c>
      <c r="B47" s="6">
        <f>'Monthly Data'!B47</f>
        <v>2015</v>
      </c>
      <c r="C47" s="6">
        <f t="shared" si="1"/>
        <v>10</v>
      </c>
      <c r="D47" s="8">
        <f>'Monthly Data'!D47</f>
        <v>8336110.0678547379</v>
      </c>
      <c r="E47" s="1">
        <f>'Monthly Data'!E47</f>
        <v>102708.24640500457</v>
      </c>
      <c r="F47" s="8">
        <f>'Monthly Data'!F47</f>
        <v>8438818.3142597433</v>
      </c>
      <c r="G47" s="8">
        <f>'Monthly Data'!G47</f>
        <v>3362242.4135304871</v>
      </c>
      <c r="H47" s="1">
        <f>'Monthly Data'!H47</f>
        <v>238440.14663125828</v>
      </c>
      <c r="I47" s="8">
        <f>'Monthly Data'!I47</f>
        <v>3600682.5601617452</v>
      </c>
      <c r="J47" s="8">
        <f>'Monthly Data'!J47</f>
        <v>10479372.680286597</v>
      </c>
      <c r="K47" s="1">
        <f>'Monthly Data'!K47</f>
        <v>201348.06188264678</v>
      </c>
      <c r="L47" s="8">
        <f>'Monthly Data'!L47</f>
        <v>10680720.742169244</v>
      </c>
      <c r="M47" s="8">
        <f>'Monthly Data'!M47</f>
        <v>204813.64549260569</v>
      </c>
      <c r="N47" s="8">
        <f>'Monthly Data'!N47</f>
        <v>34315.594757616309</v>
      </c>
      <c r="O47" s="5">
        <f>'Monthly Data'!O47</f>
        <v>26569.500000000004</v>
      </c>
      <c r="P47" s="5">
        <f>'Monthly Data'!P47</f>
        <v>511.54999999999995</v>
      </c>
      <c r="Q47" s="8">
        <f>'Monthly Data'!Q47</f>
        <v>14609</v>
      </c>
      <c r="R47" s="8">
        <f>'Monthly Data'!R47</f>
        <v>1721</v>
      </c>
      <c r="S47" s="8">
        <f>'Monthly Data'!S47</f>
        <v>125</v>
      </c>
      <c r="T47" s="8">
        <f>'Monthly Data'!T47</f>
        <v>3018</v>
      </c>
      <c r="U47" s="8">
        <f>'Monthly Data'!U47</f>
        <v>30</v>
      </c>
      <c r="V47" s="41">
        <f>Weather!C167</f>
        <v>9.7967741935483872</v>
      </c>
      <c r="W47" s="42">
        <f>Weather!D167</f>
        <v>378.3</v>
      </c>
      <c r="X47" s="42">
        <f>Weather!E167</f>
        <v>0</v>
      </c>
      <c r="Y47" s="42">
        <f>Weather!F167</f>
        <v>316.8</v>
      </c>
      <c r="Z47" s="42">
        <f>Weather!G167</f>
        <v>0.5</v>
      </c>
      <c r="AA47" s="42">
        <f>Weather!H167</f>
        <v>257.10000000000002</v>
      </c>
      <c r="AB47" s="42">
        <f>Weather!I167</f>
        <v>2.8</v>
      </c>
      <c r="AC47" s="42">
        <f>Weather!J167</f>
        <v>199.1</v>
      </c>
      <c r="AD47" s="42">
        <f>Weather!K167</f>
        <v>6.8</v>
      </c>
      <c r="AE47" s="42">
        <f>Weather!L167</f>
        <v>141.1</v>
      </c>
      <c r="AF47" s="42">
        <f>Weather!M167</f>
        <v>10.8</v>
      </c>
      <c r="AG47" s="42">
        <f>Weather!N167</f>
        <v>90.9</v>
      </c>
      <c r="AH47" s="42">
        <f>Weather!O167</f>
        <v>22.6</v>
      </c>
      <c r="AI47" s="42">
        <f>Weather!P167</f>
        <v>51.4</v>
      </c>
      <c r="AJ47" s="42">
        <f>Weather!Q167</f>
        <v>45.1</v>
      </c>
      <c r="AK47" s="42">
        <f>Weather!R167</f>
        <v>26.6</v>
      </c>
      <c r="AL47" s="42">
        <f>Weather!S167</f>
        <v>82.3</v>
      </c>
      <c r="AM47" s="39">
        <f>Economic!C47</f>
        <v>677384</v>
      </c>
      <c r="AN47" s="39">
        <f>Economic!D47</f>
        <v>6892.9</v>
      </c>
      <c r="AO47" s="39">
        <f>Economic!E47</f>
        <v>6932.8</v>
      </c>
      <c r="AP47" s="39">
        <f>Economic!F47</f>
        <v>105.3</v>
      </c>
      <c r="AQ47" s="39">
        <f>Economic!G47</f>
        <v>106.1</v>
      </c>
      <c r="AR47" s="43">
        <f t="shared" si="48"/>
        <v>31</v>
      </c>
      <c r="AS47" s="43">
        <v>22</v>
      </c>
      <c r="AT47" s="43">
        <f t="shared" si="22"/>
        <v>46</v>
      </c>
      <c r="AU47" s="43">
        <f t="shared" si="48"/>
        <v>0</v>
      </c>
      <c r="AV47" s="43">
        <f t="shared" si="48"/>
        <v>0</v>
      </c>
      <c r="AW47" s="43">
        <f t="shared" si="48"/>
        <v>0</v>
      </c>
      <c r="AX47" s="43">
        <f t="shared" si="48"/>
        <v>0</v>
      </c>
      <c r="AY47" s="43">
        <f t="shared" si="48"/>
        <v>0</v>
      </c>
      <c r="AZ47" s="43">
        <f t="shared" si="48"/>
        <v>0</v>
      </c>
      <c r="BA47" s="43">
        <f t="shared" si="48"/>
        <v>0</v>
      </c>
      <c r="BB47" s="43">
        <f t="shared" si="48"/>
        <v>0</v>
      </c>
      <c r="BC47" s="43">
        <f t="shared" si="48"/>
        <v>0</v>
      </c>
      <c r="BD47" s="43">
        <f t="shared" si="48"/>
        <v>1</v>
      </c>
      <c r="BE47" s="43">
        <f t="shared" si="48"/>
        <v>0</v>
      </c>
      <c r="BF47" s="43">
        <f t="shared" si="48"/>
        <v>0</v>
      </c>
      <c r="BG47" s="43">
        <f t="shared" si="48"/>
        <v>0</v>
      </c>
      <c r="BH47" s="43">
        <f t="shared" si="48"/>
        <v>1</v>
      </c>
      <c r="BI47" s="43">
        <f t="shared" si="2"/>
        <v>1</v>
      </c>
      <c r="BJ47" s="44">
        <v>0</v>
      </c>
      <c r="BK47" s="44">
        <v>0</v>
      </c>
      <c r="BL47" s="44">
        <f t="shared" si="23"/>
        <v>0</v>
      </c>
      <c r="BM47" s="43">
        <f t="shared" si="25"/>
        <v>0</v>
      </c>
      <c r="BN47" s="49">
        <f t="shared" si="29"/>
        <v>0</v>
      </c>
      <c r="BO47" s="49">
        <f t="shared" si="30"/>
        <v>0</v>
      </c>
      <c r="BP47" s="49">
        <f t="shared" si="31"/>
        <v>0</v>
      </c>
      <c r="BQ47" s="49">
        <f t="shared" si="32"/>
        <v>0</v>
      </c>
      <c r="BR47" s="49">
        <f t="shared" si="33"/>
        <v>0</v>
      </c>
      <c r="BS47" s="49">
        <f t="shared" si="34"/>
        <v>0</v>
      </c>
      <c r="BT47" s="49">
        <f t="shared" si="35"/>
        <v>0</v>
      </c>
      <c r="BU47" s="49">
        <f t="shared" si="36"/>
        <v>0</v>
      </c>
      <c r="BV47" s="49">
        <f t="shared" si="37"/>
        <v>0</v>
      </c>
      <c r="BW47" s="49">
        <f t="shared" si="38"/>
        <v>0</v>
      </c>
      <c r="BX47" s="49">
        <f t="shared" si="39"/>
        <v>0</v>
      </c>
      <c r="BY47" s="49">
        <f t="shared" si="40"/>
        <v>0</v>
      </c>
      <c r="BZ47" s="49">
        <f t="shared" si="41"/>
        <v>0</v>
      </c>
      <c r="CA47" s="49">
        <f t="shared" si="42"/>
        <v>0</v>
      </c>
      <c r="CB47" s="49">
        <f t="shared" si="43"/>
        <v>0</v>
      </c>
      <c r="CC47" s="49">
        <f t="shared" si="44"/>
        <v>0</v>
      </c>
      <c r="CD47" s="8">
        <f t="shared" si="45"/>
        <v>577.64517176122547</v>
      </c>
      <c r="CE47" s="8">
        <f t="shared" si="46"/>
        <v>2092.2036956198403</v>
      </c>
      <c r="CF47" s="8">
        <f t="shared" si="47"/>
        <v>85445.76593735395</v>
      </c>
    </row>
    <row r="48" spans="1:84">
      <c r="A48" s="7">
        <f>'Monthly Data'!A48</f>
        <v>42309</v>
      </c>
      <c r="B48" s="6">
        <f>'Monthly Data'!B48</f>
        <v>2015</v>
      </c>
      <c r="C48" s="6">
        <f t="shared" si="1"/>
        <v>11</v>
      </c>
      <c r="D48" s="8">
        <f>'Monthly Data'!D48</f>
        <v>8980827.0355639309</v>
      </c>
      <c r="E48" s="1">
        <f>'Monthly Data'!E48</f>
        <v>102708.24640500457</v>
      </c>
      <c r="F48" s="8">
        <f>'Monthly Data'!F48</f>
        <v>9083535.2819689363</v>
      </c>
      <c r="G48" s="8">
        <f>'Monthly Data'!G48</f>
        <v>3419201.7465737243</v>
      </c>
      <c r="H48" s="1">
        <f>'Monthly Data'!H48</f>
        <v>238440.14663125828</v>
      </c>
      <c r="I48" s="8">
        <f>'Monthly Data'!I48</f>
        <v>3657641.8932049824</v>
      </c>
      <c r="J48" s="8">
        <f>'Monthly Data'!J48</f>
        <v>10130386.734693833</v>
      </c>
      <c r="K48" s="1">
        <f>'Monthly Data'!K48</f>
        <v>201348.06188264678</v>
      </c>
      <c r="L48" s="8">
        <f>'Monthly Data'!L48</f>
        <v>10331734.796576479</v>
      </c>
      <c r="M48" s="8">
        <f>'Monthly Data'!M48</f>
        <v>219018.85435177654</v>
      </c>
      <c r="N48" s="8">
        <f>'Monthly Data'!N48</f>
        <v>34103.117660684351</v>
      </c>
      <c r="O48" s="5">
        <f>'Monthly Data'!O48</f>
        <v>25145.720000000008</v>
      </c>
      <c r="P48" s="5">
        <f>'Monthly Data'!P48</f>
        <v>511.54999999999995</v>
      </c>
      <c r="Q48" s="8">
        <f>'Monthly Data'!Q48</f>
        <v>14586</v>
      </c>
      <c r="R48" s="8">
        <f>'Monthly Data'!R48</f>
        <v>1718</v>
      </c>
      <c r="S48" s="8">
        <f>'Monthly Data'!S48</f>
        <v>126</v>
      </c>
      <c r="T48" s="8">
        <f>'Monthly Data'!T48</f>
        <v>3018</v>
      </c>
      <c r="U48" s="8">
        <f>'Monthly Data'!U48</f>
        <v>30</v>
      </c>
      <c r="V48" s="41">
        <f>Weather!C168</f>
        <v>6.7472211806147362</v>
      </c>
      <c r="W48" s="42">
        <f>Weather!D168</f>
        <v>457.6</v>
      </c>
      <c r="X48" s="42">
        <f>Weather!E168</f>
        <v>0</v>
      </c>
      <c r="Y48" s="42">
        <f>Weather!F168</f>
        <v>397.6</v>
      </c>
      <c r="Z48" s="42">
        <f>Weather!G168</f>
        <v>0</v>
      </c>
      <c r="AA48" s="42">
        <f>Weather!H168</f>
        <v>339.1</v>
      </c>
      <c r="AB48" s="42">
        <f>Weather!I168</f>
        <v>1.5</v>
      </c>
      <c r="AC48" s="42">
        <f>Weather!J168</f>
        <v>281.10000000000002</v>
      </c>
      <c r="AD48" s="42">
        <f>Weather!K168</f>
        <v>3.5</v>
      </c>
      <c r="AE48" s="42">
        <f>Weather!L168</f>
        <v>225</v>
      </c>
      <c r="AF48" s="42">
        <f>Weather!M168</f>
        <v>7.4</v>
      </c>
      <c r="AG48" s="42">
        <f>Weather!N168</f>
        <v>171.9</v>
      </c>
      <c r="AH48" s="42">
        <f>Weather!O168</f>
        <v>14.3</v>
      </c>
      <c r="AI48" s="42">
        <f>Weather!P168</f>
        <v>124.6</v>
      </c>
      <c r="AJ48" s="42">
        <f>Weather!Q168</f>
        <v>27</v>
      </c>
      <c r="AK48" s="42">
        <f>Weather!R168</f>
        <v>82.9</v>
      </c>
      <c r="AL48" s="42">
        <f>Weather!S168</f>
        <v>45.3</v>
      </c>
      <c r="AM48" s="39">
        <f>Economic!C48</f>
        <v>677384</v>
      </c>
      <c r="AN48" s="39">
        <f>Economic!D48</f>
        <v>6886.2</v>
      </c>
      <c r="AO48" s="39">
        <f>Economic!E48</f>
        <v>6898.2</v>
      </c>
      <c r="AP48" s="39">
        <f>Economic!F48</f>
        <v>103.7</v>
      </c>
      <c r="AQ48" s="39">
        <f>Economic!G48</f>
        <v>103.9</v>
      </c>
      <c r="AR48" s="43">
        <f t="shared" si="48"/>
        <v>30</v>
      </c>
      <c r="AS48" s="43">
        <v>21</v>
      </c>
      <c r="AT48" s="43">
        <f t="shared" si="22"/>
        <v>47</v>
      </c>
      <c r="AU48" s="43">
        <f t="shared" si="48"/>
        <v>0</v>
      </c>
      <c r="AV48" s="43">
        <f t="shared" si="48"/>
        <v>0</v>
      </c>
      <c r="AW48" s="43">
        <f t="shared" si="48"/>
        <v>0</v>
      </c>
      <c r="AX48" s="43">
        <f t="shared" si="48"/>
        <v>0</v>
      </c>
      <c r="AY48" s="43">
        <f t="shared" si="48"/>
        <v>0</v>
      </c>
      <c r="AZ48" s="43">
        <f t="shared" si="48"/>
        <v>0</v>
      </c>
      <c r="BA48" s="43">
        <f t="shared" si="48"/>
        <v>0</v>
      </c>
      <c r="BB48" s="43">
        <f t="shared" si="48"/>
        <v>0</v>
      </c>
      <c r="BC48" s="43">
        <f t="shared" si="48"/>
        <v>0</v>
      </c>
      <c r="BD48" s="43">
        <f t="shared" si="48"/>
        <v>0</v>
      </c>
      <c r="BE48" s="43">
        <f t="shared" si="48"/>
        <v>1</v>
      </c>
      <c r="BF48" s="43">
        <f t="shared" si="48"/>
        <v>0</v>
      </c>
      <c r="BG48" s="43">
        <f t="shared" si="48"/>
        <v>0</v>
      </c>
      <c r="BH48" s="43">
        <f t="shared" si="48"/>
        <v>1</v>
      </c>
      <c r="BI48" s="43">
        <f t="shared" si="2"/>
        <v>1</v>
      </c>
      <c r="BJ48" s="44">
        <v>0</v>
      </c>
      <c r="BK48" s="44">
        <v>0</v>
      </c>
      <c r="BL48" s="44">
        <f t="shared" si="23"/>
        <v>0</v>
      </c>
      <c r="BM48" s="43">
        <f t="shared" si="25"/>
        <v>0</v>
      </c>
      <c r="BN48" s="49">
        <f t="shared" si="29"/>
        <v>0</v>
      </c>
      <c r="BO48" s="49">
        <f t="shared" si="30"/>
        <v>0</v>
      </c>
      <c r="BP48" s="49">
        <f t="shared" si="31"/>
        <v>0</v>
      </c>
      <c r="BQ48" s="49">
        <f t="shared" si="32"/>
        <v>0</v>
      </c>
      <c r="BR48" s="49">
        <f t="shared" si="33"/>
        <v>0</v>
      </c>
      <c r="BS48" s="49">
        <f t="shared" si="34"/>
        <v>0</v>
      </c>
      <c r="BT48" s="49">
        <f t="shared" si="35"/>
        <v>0</v>
      </c>
      <c r="BU48" s="49">
        <f t="shared" si="36"/>
        <v>0</v>
      </c>
      <c r="BV48" s="49">
        <f t="shared" si="37"/>
        <v>0</v>
      </c>
      <c r="BW48" s="49">
        <f t="shared" si="38"/>
        <v>0</v>
      </c>
      <c r="BX48" s="49">
        <f t="shared" si="39"/>
        <v>0</v>
      </c>
      <c r="BY48" s="49">
        <f t="shared" si="40"/>
        <v>0</v>
      </c>
      <c r="BZ48" s="49">
        <f t="shared" si="41"/>
        <v>0</v>
      </c>
      <c r="CA48" s="49">
        <f t="shared" si="42"/>
        <v>0</v>
      </c>
      <c r="CB48" s="49">
        <f t="shared" si="43"/>
        <v>0</v>
      </c>
      <c r="CC48" s="49">
        <f t="shared" si="44"/>
        <v>0</v>
      </c>
      <c r="CD48" s="8">
        <f t="shared" si="45"/>
        <v>622.75711517680907</v>
      </c>
      <c r="CE48" s="8">
        <f t="shared" si="46"/>
        <v>2129.0115792811307</v>
      </c>
      <c r="CF48" s="8">
        <f t="shared" si="47"/>
        <v>81997.895210924442</v>
      </c>
    </row>
    <row r="49" spans="1:84">
      <c r="A49" s="7">
        <f>'Monthly Data'!A49</f>
        <v>42339</v>
      </c>
      <c r="B49" s="6">
        <f>'Monthly Data'!B49</f>
        <v>2015</v>
      </c>
      <c r="C49" s="6">
        <f t="shared" si="1"/>
        <v>12</v>
      </c>
      <c r="D49" s="8">
        <f>'Monthly Data'!D49</f>
        <v>11013126.286381325</v>
      </c>
      <c r="E49" s="1">
        <f>'Monthly Data'!E49</f>
        <v>102708.24640500457</v>
      </c>
      <c r="F49" s="8">
        <f>'Monthly Data'!F49</f>
        <v>11115834.53278633</v>
      </c>
      <c r="G49" s="8">
        <f>'Monthly Data'!G49</f>
        <v>3821023.3920277664</v>
      </c>
      <c r="H49" s="1">
        <f>'Monthly Data'!H49</f>
        <v>238440.14663125828</v>
      </c>
      <c r="I49" s="8">
        <f>'Monthly Data'!I49</f>
        <v>4059463.5386590245</v>
      </c>
      <c r="J49" s="8">
        <f>'Monthly Data'!J49</f>
        <v>10183472.099666435</v>
      </c>
      <c r="K49" s="1">
        <f>'Monthly Data'!K49</f>
        <v>201348.06188264678</v>
      </c>
      <c r="L49" s="8">
        <f>'Monthly Data'!L49</f>
        <v>10384820.161549082</v>
      </c>
      <c r="M49" s="8">
        <f>'Monthly Data'!M49</f>
        <v>239047.41292932947</v>
      </c>
      <c r="N49" s="8">
        <f>'Monthly Data'!N49</f>
        <v>32124.001186854672</v>
      </c>
      <c r="O49" s="5">
        <f>'Monthly Data'!O49</f>
        <v>25555.899999999998</v>
      </c>
      <c r="P49" s="5">
        <f>'Monthly Data'!P49</f>
        <v>511.54999999999995</v>
      </c>
      <c r="Q49" s="8">
        <f>'Monthly Data'!Q49</f>
        <v>14673</v>
      </c>
      <c r="R49" s="8">
        <f>'Monthly Data'!R49</f>
        <v>1727</v>
      </c>
      <c r="S49" s="8">
        <f>'Monthly Data'!S49</f>
        <v>126</v>
      </c>
      <c r="T49" s="8">
        <f>'Monthly Data'!T49</f>
        <v>3018</v>
      </c>
      <c r="U49" s="8">
        <f>'Monthly Data'!U49</f>
        <v>30</v>
      </c>
      <c r="V49" s="41">
        <f>Weather!C169</f>
        <v>3.9166656586594231</v>
      </c>
      <c r="W49" s="42">
        <f>Weather!D169</f>
        <v>560.6</v>
      </c>
      <c r="X49" s="42">
        <f>Weather!E169</f>
        <v>0</v>
      </c>
      <c r="Y49" s="42">
        <f>Weather!F169</f>
        <v>498.6</v>
      </c>
      <c r="Z49" s="42">
        <f>Weather!G169</f>
        <v>0</v>
      </c>
      <c r="AA49" s="42">
        <f>Weather!H169</f>
        <v>436.6</v>
      </c>
      <c r="AB49" s="42">
        <f>Weather!I169</f>
        <v>0</v>
      </c>
      <c r="AC49" s="42">
        <f>Weather!J169</f>
        <v>374.6</v>
      </c>
      <c r="AD49" s="42">
        <f>Weather!K169</f>
        <v>0</v>
      </c>
      <c r="AE49" s="42">
        <f>Weather!L169</f>
        <v>312.60000000000002</v>
      </c>
      <c r="AF49" s="42">
        <f>Weather!M169</f>
        <v>0</v>
      </c>
      <c r="AG49" s="42">
        <f>Weather!N169</f>
        <v>250.6</v>
      </c>
      <c r="AH49" s="42">
        <f>Weather!O169</f>
        <v>0</v>
      </c>
      <c r="AI49" s="42">
        <f>Weather!P169</f>
        <v>190.4</v>
      </c>
      <c r="AJ49" s="42">
        <f>Weather!Q169</f>
        <v>1.8</v>
      </c>
      <c r="AK49" s="42">
        <f>Weather!R169</f>
        <v>133.69999999999999</v>
      </c>
      <c r="AL49" s="42">
        <f>Weather!S169</f>
        <v>7.1</v>
      </c>
      <c r="AM49" s="39">
        <f>Economic!C49</f>
        <v>677384</v>
      </c>
      <c r="AN49" s="39">
        <f>Economic!D49</f>
        <v>6895.6</v>
      </c>
      <c r="AO49" s="39">
        <f>Economic!E49</f>
        <v>6902.3</v>
      </c>
      <c r="AP49" s="39">
        <f>Economic!F49</f>
        <v>104.4</v>
      </c>
      <c r="AQ49" s="39">
        <f>Economic!G49</f>
        <v>104.5</v>
      </c>
      <c r="AR49" s="43">
        <f t="shared" si="48"/>
        <v>31</v>
      </c>
      <c r="AS49" s="43">
        <v>20</v>
      </c>
      <c r="AT49" s="43">
        <f t="shared" si="22"/>
        <v>48</v>
      </c>
      <c r="AU49" s="43">
        <f t="shared" si="48"/>
        <v>0</v>
      </c>
      <c r="AV49" s="43">
        <f t="shared" si="48"/>
        <v>0</v>
      </c>
      <c r="AW49" s="43">
        <f t="shared" si="48"/>
        <v>0</v>
      </c>
      <c r="AX49" s="43">
        <f t="shared" si="48"/>
        <v>0</v>
      </c>
      <c r="AY49" s="43">
        <f t="shared" si="48"/>
        <v>0</v>
      </c>
      <c r="AZ49" s="43">
        <f t="shared" si="48"/>
        <v>0</v>
      </c>
      <c r="BA49" s="43">
        <f t="shared" si="48"/>
        <v>0</v>
      </c>
      <c r="BB49" s="43">
        <f t="shared" si="48"/>
        <v>0</v>
      </c>
      <c r="BC49" s="43">
        <f t="shared" si="48"/>
        <v>0</v>
      </c>
      <c r="BD49" s="43">
        <f t="shared" si="48"/>
        <v>0</v>
      </c>
      <c r="BE49" s="43">
        <f t="shared" si="48"/>
        <v>0</v>
      </c>
      <c r="BF49" s="43">
        <f t="shared" si="48"/>
        <v>1</v>
      </c>
      <c r="BG49" s="43">
        <f t="shared" si="48"/>
        <v>0</v>
      </c>
      <c r="BH49" s="43">
        <f t="shared" si="48"/>
        <v>0</v>
      </c>
      <c r="BI49" s="43">
        <f t="shared" si="2"/>
        <v>0</v>
      </c>
      <c r="BJ49" s="44">
        <v>0</v>
      </c>
      <c r="BK49" s="44">
        <v>0</v>
      </c>
      <c r="BL49" s="44">
        <f t="shared" si="23"/>
        <v>0</v>
      </c>
      <c r="BM49" s="43">
        <f t="shared" si="25"/>
        <v>0</v>
      </c>
      <c r="BN49" s="49">
        <f t="shared" si="29"/>
        <v>0</v>
      </c>
      <c r="BO49" s="49">
        <f t="shared" si="30"/>
        <v>0</v>
      </c>
      <c r="BP49" s="49">
        <f t="shared" si="31"/>
        <v>0</v>
      </c>
      <c r="BQ49" s="49">
        <f t="shared" si="32"/>
        <v>0</v>
      </c>
      <c r="BR49" s="49">
        <f t="shared" si="33"/>
        <v>0</v>
      </c>
      <c r="BS49" s="49">
        <f t="shared" si="34"/>
        <v>0</v>
      </c>
      <c r="BT49" s="49">
        <f t="shared" si="35"/>
        <v>0</v>
      </c>
      <c r="BU49" s="49">
        <f t="shared" si="36"/>
        <v>0</v>
      </c>
      <c r="BV49" s="49">
        <f t="shared" si="37"/>
        <v>0</v>
      </c>
      <c r="BW49" s="49">
        <f t="shared" si="38"/>
        <v>0</v>
      </c>
      <c r="BX49" s="49">
        <f t="shared" si="39"/>
        <v>0</v>
      </c>
      <c r="BY49" s="49">
        <f t="shared" si="40"/>
        <v>0</v>
      </c>
      <c r="BZ49" s="49">
        <f t="shared" si="41"/>
        <v>0</v>
      </c>
      <c r="CA49" s="49">
        <f t="shared" si="42"/>
        <v>0</v>
      </c>
      <c r="CB49" s="49">
        <f t="shared" si="43"/>
        <v>0</v>
      </c>
      <c r="CC49" s="49">
        <f t="shared" si="44"/>
        <v>0</v>
      </c>
      <c r="CD49" s="8">
        <f t="shared" si="45"/>
        <v>757.57067626159142</v>
      </c>
      <c r="CE49" s="8">
        <f t="shared" si="46"/>
        <v>2350.5868782044149</v>
      </c>
      <c r="CF49" s="8">
        <f t="shared" si="47"/>
        <v>82419.207631341924</v>
      </c>
    </row>
    <row r="50" spans="1:84">
      <c r="A50" s="7">
        <f>'Monthly Data'!A50</f>
        <v>42370</v>
      </c>
      <c r="B50" s="6">
        <f>'Monthly Data'!B50</f>
        <v>2016</v>
      </c>
      <c r="C50" s="6">
        <f t="shared" si="1"/>
        <v>1</v>
      </c>
      <c r="D50" s="8">
        <f>'Monthly Data'!D50</f>
        <v>12387821.568398194</v>
      </c>
      <c r="E50" s="1">
        <f>'Monthly Data'!E50</f>
        <v>198370.29154496465</v>
      </c>
      <c r="F50" s="8">
        <f>'Monthly Data'!F50</f>
        <v>12586191.859943159</v>
      </c>
      <c r="G50" s="8">
        <f>'Monthly Data'!G50</f>
        <v>4269798.7353650993</v>
      </c>
      <c r="H50" s="1">
        <f>'Monthly Data'!H50</f>
        <v>246828.58648979184</v>
      </c>
      <c r="I50" s="8">
        <f>'Monthly Data'!I50</f>
        <v>4516627.3218548913</v>
      </c>
      <c r="J50" s="8">
        <f>'Monthly Data'!J50</f>
        <v>11266540.085255619</v>
      </c>
      <c r="K50" s="1">
        <f>'Monthly Data'!K50</f>
        <v>255809.82296543571</v>
      </c>
      <c r="L50" s="8">
        <f>'Monthly Data'!L50</f>
        <v>11522349.908221055</v>
      </c>
      <c r="M50" s="8">
        <f>'Monthly Data'!M50</f>
        <v>232228.24493238155</v>
      </c>
      <c r="N50" s="8">
        <f>'Monthly Data'!N50</f>
        <v>34010.772242230225</v>
      </c>
      <c r="O50" s="5">
        <f>'Monthly Data'!O50</f>
        <v>25271.989999999998</v>
      </c>
      <c r="P50" s="5">
        <f>'Monthly Data'!P50</f>
        <v>511.54999999999995</v>
      </c>
      <c r="Q50" s="8">
        <f>'Monthly Data'!Q50</f>
        <v>14724</v>
      </c>
      <c r="R50" s="8">
        <f>'Monthly Data'!R50</f>
        <v>1723</v>
      </c>
      <c r="S50" s="8">
        <f>'Monthly Data'!S50</f>
        <v>126</v>
      </c>
      <c r="T50" s="8">
        <f>'Monthly Data'!T50</f>
        <v>3018</v>
      </c>
      <c r="U50" s="8">
        <f>'Monthly Data'!U50</f>
        <v>30</v>
      </c>
      <c r="V50" s="41">
        <f>Weather!C170</f>
        <v>-4.0102200937996555</v>
      </c>
      <c r="W50" s="42">
        <f>Weather!D170</f>
        <v>806.3</v>
      </c>
      <c r="X50" s="42">
        <f>Weather!E170</f>
        <v>0</v>
      </c>
      <c r="Y50" s="42">
        <f>Weather!F170</f>
        <v>744.3</v>
      </c>
      <c r="Z50" s="42">
        <f>Weather!G170</f>
        <v>0</v>
      </c>
      <c r="AA50" s="42">
        <f>Weather!H170</f>
        <v>682.3</v>
      </c>
      <c r="AB50" s="42">
        <f>Weather!I170</f>
        <v>0</v>
      </c>
      <c r="AC50" s="42">
        <f>Weather!J170</f>
        <v>620.29999999999995</v>
      </c>
      <c r="AD50" s="42">
        <f>Weather!K170</f>
        <v>0</v>
      </c>
      <c r="AE50" s="42">
        <f>Weather!L170</f>
        <v>558.29999999999995</v>
      </c>
      <c r="AF50" s="42">
        <f>Weather!M170</f>
        <v>0</v>
      </c>
      <c r="AG50" s="42">
        <f>Weather!N170</f>
        <v>496.3</v>
      </c>
      <c r="AH50" s="42">
        <f>Weather!O170</f>
        <v>0</v>
      </c>
      <c r="AI50" s="42">
        <f>Weather!P170</f>
        <v>434.3</v>
      </c>
      <c r="AJ50" s="42">
        <f>Weather!Q170</f>
        <v>0</v>
      </c>
      <c r="AK50" s="42">
        <f>Weather!R170</f>
        <v>372.3</v>
      </c>
      <c r="AL50" s="42">
        <f>Weather!S170</f>
        <v>0</v>
      </c>
      <c r="AM50" s="39">
        <f>Economic!C50</f>
        <v>692620.80000000005</v>
      </c>
      <c r="AN50" s="39">
        <f>Economic!D50</f>
        <v>6908.4</v>
      </c>
      <c r="AO50" s="39">
        <f>Economic!E50</f>
        <v>6871.2</v>
      </c>
      <c r="AP50" s="39">
        <f>Economic!F50</f>
        <v>106.2</v>
      </c>
      <c r="AQ50" s="39">
        <f>Economic!G50</f>
        <v>106.3</v>
      </c>
      <c r="AR50" s="43">
        <f>AR2</f>
        <v>31</v>
      </c>
      <c r="AS50" s="43">
        <v>22</v>
      </c>
      <c r="AT50" s="43">
        <f t="shared" si="22"/>
        <v>49</v>
      </c>
      <c r="AU50" s="43">
        <f t="shared" si="48"/>
        <v>1</v>
      </c>
      <c r="AV50" s="43">
        <f t="shared" si="48"/>
        <v>0</v>
      </c>
      <c r="AW50" s="43">
        <f t="shared" si="48"/>
        <v>0</v>
      </c>
      <c r="AX50" s="43">
        <f t="shared" si="48"/>
        <v>0</v>
      </c>
      <c r="AY50" s="43">
        <f t="shared" si="48"/>
        <v>0</v>
      </c>
      <c r="AZ50" s="43">
        <f t="shared" si="48"/>
        <v>0</v>
      </c>
      <c r="BA50" s="43">
        <f t="shared" si="48"/>
        <v>0</v>
      </c>
      <c r="BB50" s="43">
        <f t="shared" si="48"/>
        <v>0</v>
      </c>
      <c r="BC50" s="43">
        <f t="shared" si="48"/>
        <v>0</v>
      </c>
      <c r="BD50" s="43">
        <f t="shared" si="48"/>
        <v>0</v>
      </c>
      <c r="BE50" s="43">
        <f t="shared" si="48"/>
        <v>0</v>
      </c>
      <c r="BF50" s="43">
        <f t="shared" si="48"/>
        <v>0</v>
      </c>
      <c r="BG50" s="43">
        <f t="shared" si="48"/>
        <v>0</v>
      </c>
      <c r="BH50" s="43">
        <f t="shared" si="48"/>
        <v>0</v>
      </c>
      <c r="BI50" s="43">
        <f t="shared" si="2"/>
        <v>0</v>
      </c>
      <c r="BJ50" s="44">
        <v>0</v>
      </c>
      <c r="BK50" s="44">
        <v>0</v>
      </c>
      <c r="BL50" s="44">
        <f t="shared" si="23"/>
        <v>0</v>
      </c>
      <c r="BM50" s="43">
        <f t="shared" si="25"/>
        <v>0</v>
      </c>
      <c r="BN50" s="49">
        <f t="shared" si="29"/>
        <v>0</v>
      </c>
      <c r="BO50" s="49">
        <f t="shared" si="30"/>
        <v>0</v>
      </c>
      <c r="BP50" s="49">
        <f t="shared" si="31"/>
        <v>0</v>
      </c>
      <c r="BQ50" s="49">
        <f t="shared" si="32"/>
        <v>0</v>
      </c>
      <c r="BR50" s="49">
        <f t="shared" si="33"/>
        <v>0</v>
      </c>
      <c r="BS50" s="49">
        <f t="shared" si="34"/>
        <v>0</v>
      </c>
      <c r="BT50" s="49">
        <f t="shared" si="35"/>
        <v>0</v>
      </c>
      <c r="BU50" s="49">
        <f t="shared" si="36"/>
        <v>0</v>
      </c>
      <c r="BV50" s="49">
        <f t="shared" si="37"/>
        <v>0</v>
      </c>
      <c r="BW50" s="49">
        <f t="shared" si="38"/>
        <v>0</v>
      </c>
      <c r="BX50" s="49">
        <f t="shared" si="39"/>
        <v>0</v>
      </c>
      <c r="BY50" s="49">
        <f t="shared" si="40"/>
        <v>0</v>
      </c>
      <c r="BZ50" s="49">
        <f t="shared" si="41"/>
        <v>0</v>
      </c>
      <c r="CA50" s="49">
        <f t="shared" si="42"/>
        <v>0</v>
      </c>
      <c r="CB50" s="49">
        <f t="shared" si="43"/>
        <v>0</v>
      </c>
      <c r="CC50" s="49">
        <f t="shared" si="44"/>
        <v>0</v>
      </c>
      <c r="CD50" s="8">
        <f t="shared" si="45"/>
        <v>854.80792311485732</v>
      </c>
      <c r="CE50" s="8">
        <f t="shared" si="46"/>
        <v>2621.373953485137</v>
      </c>
      <c r="CF50" s="8">
        <f t="shared" si="47"/>
        <v>91447.221493817895</v>
      </c>
    </row>
    <row r="51" spans="1:84">
      <c r="A51" s="7">
        <f>'Monthly Data'!A51</f>
        <v>42401</v>
      </c>
      <c r="B51" s="6">
        <f>'Monthly Data'!B51</f>
        <v>2016</v>
      </c>
      <c r="C51" s="6">
        <f t="shared" si="1"/>
        <v>2</v>
      </c>
      <c r="D51" s="8">
        <f>'Monthly Data'!D51</f>
        <v>11677569.979080239</v>
      </c>
      <c r="E51" s="1">
        <f>'Monthly Data'!E51</f>
        <v>198370.29154496465</v>
      </c>
      <c r="F51" s="8">
        <f>'Monthly Data'!F51</f>
        <v>11875940.270625204</v>
      </c>
      <c r="G51" s="8">
        <f>'Monthly Data'!G51</f>
        <v>4152083.7733572423</v>
      </c>
      <c r="H51" s="1">
        <f>'Monthly Data'!H51</f>
        <v>246828.58648979184</v>
      </c>
      <c r="I51" s="8">
        <f>'Monthly Data'!I51</f>
        <v>4398912.3598470343</v>
      </c>
      <c r="J51" s="8">
        <f>'Monthly Data'!J51</f>
        <v>11106545.541198021</v>
      </c>
      <c r="K51" s="1">
        <f>'Monthly Data'!K51</f>
        <v>255809.82296543571</v>
      </c>
      <c r="L51" s="8">
        <f>'Monthly Data'!L51</f>
        <v>11362355.364163456</v>
      </c>
      <c r="M51" s="8">
        <f>'Monthly Data'!M51</f>
        <v>199737.63340115434</v>
      </c>
      <c r="N51" s="8">
        <f>'Monthly Data'!N51</f>
        <v>31065.543450157224</v>
      </c>
      <c r="O51" s="5">
        <f>'Monthly Data'!O51</f>
        <v>24882.779999999995</v>
      </c>
      <c r="P51" s="5">
        <f>'Monthly Data'!P51</f>
        <v>511.54999999999995</v>
      </c>
      <c r="Q51" s="8">
        <f>'Monthly Data'!Q51</f>
        <v>14666</v>
      </c>
      <c r="R51" s="8">
        <f>'Monthly Data'!R51</f>
        <v>1724</v>
      </c>
      <c r="S51" s="8">
        <f>'Monthly Data'!S51</f>
        <v>144</v>
      </c>
      <c r="T51" s="8">
        <f>'Monthly Data'!T51</f>
        <v>3069</v>
      </c>
      <c r="U51" s="8">
        <f>'Monthly Data'!U51</f>
        <v>30</v>
      </c>
      <c r="V51" s="41">
        <f>Weather!C171</f>
        <v>-3.5</v>
      </c>
      <c r="W51" s="42">
        <f>Weather!D171</f>
        <v>739.5</v>
      </c>
      <c r="X51" s="42">
        <f>Weather!E171</f>
        <v>0</v>
      </c>
      <c r="Y51" s="42">
        <f>Weather!F171</f>
        <v>681.5</v>
      </c>
      <c r="Z51" s="42">
        <f>Weather!G171</f>
        <v>0</v>
      </c>
      <c r="AA51" s="42">
        <f>Weather!H171</f>
        <v>623.5</v>
      </c>
      <c r="AB51" s="42">
        <f>Weather!I171</f>
        <v>0</v>
      </c>
      <c r="AC51" s="42">
        <f>Weather!J171</f>
        <v>565.5</v>
      </c>
      <c r="AD51" s="42">
        <f>Weather!K171</f>
        <v>0</v>
      </c>
      <c r="AE51" s="42">
        <f>Weather!L171</f>
        <v>507.5</v>
      </c>
      <c r="AF51" s="42">
        <f>Weather!M171</f>
        <v>0</v>
      </c>
      <c r="AG51" s="42">
        <f>Weather!N171</f>
        <v>449.5</v>
      </c>
      <c r="AH51" s="42">
        <f>Weather!O171</f>
        <v>0</v>
      </c>
      <c r="AI51" s="42">
        <f>Weather!P171</f>
        <v>391.5</v>
      </c>
      <c r="AJ51" s="42">
        <f>Weather!Q171</f>
        <v>0</v>
      </c>
      <c r="AK51" s="42">
        <f>Weather!R171</f>
        <v>333.5</v>
      </c>
      <c r="AL51" s="42">
        <f>Weather!S171</f>
        <v>0</v>
      </c>
      <c r="AM51" s="39">
        <f>Economic!C51</f>
        <v>692620.80000000005</v>
      </c>
      <c r="AN51" s="39">
        <f>Economic!D51</f>
        <v>6922.3</v>
      </c>
      <c r="AO51" s="39">
        <f>Economic!E51</f>
        <v>6850.4</v>
      </c>
      <c r="AP51" s="39">
        <f>Economic!F51</f>
        <v>107.8</v>
      </c>
      <c r="AQ51" s="39">
        <f>Economic!G51</f>
        <v>106.7</v>
      </c>
      <c r="AR51" s="43">
        <f t="shared" ref="AR51:AR114" si="49">AR3</f>
        <v>29</v>
      </c>
      <c r="AS51" s="43">
        <v>19</v>
      </c>
      <c r="AT51" s="43">
        <f t="shared" si="22"/>
        <v>50</v>
      </c>
      <c r="AU51" s="43">
        <f t="shared" si="48"/>
        <v>0</v>
      </c>
      <c r="AV51" s="43">
        <f t="shared" si="48"/>
        <v>1</v>
      </c>
      <c r="AW51" s="43">
        <f t="shared" si="48"/>
        <v>0</v>
      </c>
      <c r="AX51" s="43">
        <f t="shared" si="48"/>
        <v>0</v>
      </c>
      <c r="AY51" s="43">
        <f t="shared" si="48"/>
        <v>0</v>
      </c>
      <c r="AZ51" s="43">
        <f t="shared" si="48"/>
        <v>0</v>
      </c>
      <c r="BA51" s="43">
        <f t="shared" si="48"/>
        <v>0</v>
      </c>
      <c r="BB51" s="43">
        <f t="shared" si="48"/>
        <v>0</v>
      </c>
      <c r="BC51" s="43">
        <f t="shared" si="48"/>
        <v>0</v>
      </c>
      <c r="BD51" s="43">
        <f t="shared" si="48"/>
        <v>0</v>
      </c>
      <c r="BE51" s="43">
        <f t="shared" si="48"/>
        <v>0</v>
      </c>
      <c r="BF51" s="43">
        <f t="shared" si="48"/>
        <v>0</v>
      </c>
      <c r="BG51" s="43">
        <f t="shared" si="48"/>
        <v>0</v>
      </c>
      <c r="BH51" s="43">
        <f t="shared" si="48"/>
        <v>0</v>
      </c>
      <c r="BI51" s="43">
        <f t="shared" si="2"/>
        <v>0</v>
      </c>
      <c r="BJ51" s="44">
        <v>0</v>
      </c>
      <c r="BK51" s="44">
        <v>0</v>
      </c>
      <c r="BL51" s="44">
        <f t="shared" si="23"/>
        <v>0</v>
      </c>
      <c r="BM51" s="43">
        <f t="shared" si="25"/>
        <v>0</v>
      </c>
      <c r="BN51" s="49">
        <f t="shared" si="29"/>
        <v>0</v>
      </c>
      <c r="BO51" s="49">
        <f t="shared" si="30"/>
        <v>0</v>
      </c>
      <c r="BP51" s="49">
        <f t="shared" si="31"/>
        <v>0</v>
      </c>
      <c r="BQ51" s="49">
        <f t="shared" si="32"/>
        <v>0</v>
      </c>
      <c r="BR51" s="49">
        <f t="shared" si="33"/>
        <v>0</v>
      </c>
      <c r="BS51" s="49">
        <f t="shared" si="34"/>
        <v>0</v>
      </c>
      <c r="BT51" s="49">
        <f t="shared" si="35"/>
        <v>0</v>
      </c>
      <c r="BU51" s="49">
        <f t="shared" si="36"/>
        <v>0</v>
      </c>
      <c r="BV51" s="49">
        <f t="shared" si="37"/>
        <v>0</v>
      </c>
      <c r="BW51" s="49">
        <f t="shared" si="38"/>
        <v>0</v>
      </c>
      <c r="BX51" s="49">
        <f t="shared" si="39"/>
        <v>0</v>
      </c>
      <c r="BY51" s="49">
        <f t="shared" si="40"/>
        <v>0</v>
      </c>
      <c r="BZ51" s="49">
        <f t="shared" si="41"/>
        <v>0</v>
      </c>
      <c r="CA51" s="49">
        <f t="shared" si="42"/>
        <v>0</v>
      </c>
      <c r="CB51" s="49">
        <f t="shared" si="43"/>
        <v>0</v>
      </c>
      <c r="CC51" s="49">
        <f t="shared" si="44"/>
        <v>0</v>
      </c>
      <c r="CD51" s="8">
        <f t="shared" si="45"/>
        <v>809.76000754297036</v>
      </c>
      <c r="CE51" s="8">
        <f t="shared" si="46"/>
        <v>2551.5732945748459</v>
      </c>
      <c r="CF51" s="8">
        <f t="shared" si="47"/>
        <v>78905.245584468445</v>
      </c>
    </row>
    <row r="52" spans="1:84">
      <c r="A52" s="7">
        <f>'Monthly Data'!A52</f>
        <v>42430</v>
      </c>
      <c r="B52" s="6">
        <f>'Monthly Data'!B52</f>
        <v>2016</v>
      </c>
      <c r="C52" s="6">
        <f t="shared" si="1"/>
        <v>3</v>
      </c>
      <c r="D52" s="8">
        <f>'Monthly Data'!D52</f>
        <v>11211169.235502606</v>
      </c>
      <c r="E52" s="1">
        <f>'Monthly Data'!E52</f>
        <v>198370.29154496465</v>
      </c>
      <c r="F52" s="8">
        <f>'Monthly Data'!F52</f>
        <v>11409539.527047571</v>
      </c>
      <c r="G52" s="8">
        <f>'Monthly Data'!G52</f>
        <v>4135689.9597290251</v>
      </c>
      <c r="H52" s="1">
        <f>'Monthly Data'!H52</f>
        <v>246828.58648979184</v>
      </c>
      <c r="I52" s="8">
        <f>'Monthly Data'!I52</f>
        <v>4382518.5462188171</v>
      </c>
      <c r="J52" s="8">
        <f>'Monthly Data'!J52</f>
        <v>11187739.524963889</v>
      </c>
      <c r="K52" s="1">
        <f>'Monthly Data'!K52</f>
        <v>255809.82296543571</v>
      </c>
      <c r="L52" s="8">
        <f>'Monthly Data'!L52</f>
        <v>11443549.347929325</v>
      </c>
      <c r="M52" s="8">
        <f>'Monthly Data'!M52</f>
        <v>176768.39774248595</v>
      </c>
      <c r="N52" s="8">
        <f>'Monthly Data'!N52</f>
        <v>34160.893191165975</v>
      </c>
      <c r="O52" s="5">
        <f>'Monthly Data'!O52</f>
        <v>27735.630000000005</v>
      </c>
      <c r="P52" s="5">
        <f>'Monthly Data'!P52</f>
        <v>511.54999999999995</v>
      </c>
      <c r="Q52" s="8">
        <f>'Monthly Data'!Q52</f>
        <v>14697.5</v>
      </c>
      <c r="R52" s="8">
        <f>'Monthly Data'!R52</f>
        <v>1731</v>
      </c>
      <c r="S52" s="8">
        <f>'Monthly Data'!S52</f>
        <v>136</v>
      </c>
      <c r="T52" s="8">
        <f>'Monthly Data'!T52</f>
        <v>3069</v>
      </c>
      <c r="U52" s="8">
        <f>'Monthly Data'!U52</f>
        <v>30</v>
      </c>
      <c r="V52" s="41">
        <f>Weather!C172</f>
        <v>1.442472110272327</v>
      </c>
      <c r="W52" s="42">
        <f>Weather!D172</f>
        <v>637.29999999999995</v>
      </c>
      <c r="X52" s="42">
        <f>Weather!E172</f>
        <v>0</v>
      </c>
      <c r="Y52" s="42">
        <f>Weather!F172</f>
        <v>575.29999999999995</v>
      </c>
      <c r="Z52" s="42">
        <f>Weather!G172</f>
        <v>0</v>
      </c>
      <c r="AA52" s="42">
        <f>Weather!H172</f>
        <v>513.29999999999995</v>
      </c>
      <c r="AB52" s="42">
        <f>Weather!I172</f>
        <v>0</v>
      </c>
      <c r="AC52" s="42">
        <f>Weather!J172</f>
        <v>451.3</v>
      </c>
      <c r="AD52" s="42">
        <f>Weather!K172</f>
        <v>0</v>
      </c>
      <c r="AE52" s="42">
        <f>Weather!L172</f>
        <v>389.3</v>
      </c>
      <c r="AF52" s="42">
        <f>Weather!M172</f>
        <v>0</v>
      </c>
      <c r="AG52" s="42">
        <f>Weather!N172</f>
        <v>327.8</v>
      </c>
      <c r="AH52" s="42">
        <f>Weather!O172</f>
        <v>0.5</v>
      </c>
      <c r="AI52" s="42">
        <f>Weather!P172</f>
        <v>268.7</v>
      </c>
      <c r="AJ52" s="42">
        <f>Weather!Q172</f>
        <v>3.4</v>
      </c>
      <c r="AK52" s="42">
        <f>Weather!R172</f>
        <v>210.7</v>
      </c>
      <c r="AL52" s="42">
        <f>Weather!S172</f>
        <v>7.4</v>
      </c>
      <c r="AM52" s="39">
        <f>Economic!C52</f>
        <v>692620.80000000005</v>
      </c>
      <c r="AN52" s="39">
        <f>Economic!D52</f>
        <v>6930.2</v>
      </c>
      <c r="AO52" s="39">
        <f>Economic!E52</f>
        <v>6827.3</v>
      </c>
      <c r="AP52" s="39">
        <f>Economic!F52</f>
        <v>108.7</v>
      </c>
      <c r="AQ52" s="39">
        <f>Economic!G52</f>
        <v>107.4</v>
      </c>
      <c r="AR52" s="43">
        <f t="shared" si="49"/>
        <v>31</v>
      </c>
      <c r="AS52" s="43">
        <v>21</v>
      </c>
      <c r="AT52" s="43">
        <f t="shared" si="22"/>
        <v>51</v>
      </c>
      <c r="AU52" s="43">
        <f t="shared" si="48"/>
        <v>0</v>
      </c>
      <c r="AV52" s="43">
        <f t="shared" si="48"/>
        <v>0</v>
      </c>
      <c r="AW52" s="43">
        <f t="shared" si="48"/>
        <v>1</v>
      </c>
      <c r="AX52" s="43">
        <f t="shared" si="48"/>
        <v>0</v>
      </c>
      <c r="AY52" s="43">
        <f t="shared" si="48"/>
        <v>0</v>
      </c>
      <c r="AZ52" s="43">
        <f t="shared" si="48"/>
        <v>0</v>
      </c>
      <c r="BA52" s="43">
        <f t="shared" si="48"/>
        <v>0</v>
      </c>
      <c r="BB52" s="43">
        <f t="shared" si="48"/>
        <v>0</v>
      </c>
      <c r="BC52" s="43">
        <f t="shared" si="48"/>
        <v>0</v>
      </c>
      <c r="BD52" s="43">
        <f t="shared" si="48"/>
        <v>0</v>
      </c>
      <c r="BE52" s="43">
        <f t="shared" si="48"/>
        <v>0</v>
      </c>
      <c r="BF52" s="43">
        <f t="shared" si="48"/>
        <v>0</v>
      </c>
      <c r="BG52" s="43">
        <f t="shared" si="48"/>
        <v>1</v>
      </c>
      <c r="BH52" s="43">
        <f t="shared" si="48"/>
        <v>0</v>
      </c>
      <c r="BI52" s="43">
        <f t="shared" si="2"/>
        <v>1</v>
      </c>
      <c r="BJ52" s="44">
        <v>0</v>
      </c>
      <c r="BK52" s="44">
        <v>0</v>
      </c>
      <c r="BL52" s="44">
        <f t="shared" si="23"/>
        <v>0</v>
      </c>
      <c r="BM52" s="43">
        <f t="shared" si="25"/>
        <v>0</v>
      </c>
      <c r="BN52" s="49">
        <f t="shared" si="29"/>
        <v>0</v>
      </c>
      <c r="BO52" s="49">
        <f t="shared" si="30"/>
        <v>0</v>
      </c>
      <c r="BP52" s="49">
        <f t="shared" si="31"/>
        <v>0</v>
      </c>
      <c r="BQ52" s="49">
        <f t="shared" si="32"/>
        <v>0</v>
      </c>
      <c r="BR52" s="49">
        <f t="shared" si="33"/>
        <v>0</v>
      </c>
      <c r="BS52" s="49">
        <f t="shared" si="34"/>
        <v>0</v>
      </c>
      <c r="BT52" s="49">
        <f t="shared" si="35"/>
        <v>0</v>
      </c>
      <c r="BU52" s="49">
        <f t="shared" si="36"/>
        <v>0</v>
      </c>
      <c r="BV52" s="49">
        <f t="shared" si="37"/>
        <v>0</v>
      </c>
      <c r="BW52" s="49">
        <f t="shared" si="38"/>
        <v>0</v>
      </c>
      <c r="BX52" s="49">
        <f t="shared" si="39"/>
        <v>0</v>
      </c>
      <c r="BY52" s="49">
        <f t="shared" si="40"/>
        <v>0</v>
      </c>
      <c r="BZ52" s="49">
        <f t="shared" si="41"/>
        <v>0</v>
      </c>
      <c r="CA52" s="49">
        <f t="shared" si="42"/>
        <v>0</v>
      </c>
      <c r="CB52" s="49">
        <f t="shared" si="43"/>
        <v>0</v>
      </c>
      <c r="CC52" s="49">
        <f t="shared" si="44"/>
        <v>0</v>
      </c>
      <c r="CD52" s="8">
        <f t="shared" si="45"/>
        <v>776.29117380830553</v>
      </c>
      <c r="CE52" s="8">
        <f t="shared" si="46"/>
        <v>2531.7842554701429</v>
      </c>
      <c r="CF52" s="8">
        <f t="shared" si="47"/>
        <v>84143.745205362677</v>
      </c>
    </row>
    <row r="53" spans="1:84">
      <c r="A53" s="7">
        <f>'Monthly Data'!A53</f>
        <v>42461</v>
      </c>
      <c r="B53" s="6">
        <f>'Monthly Data'!B53</f>
        <v>2016</v>
      </c>
      <c r="C53" s="6">
        <f t="shared" si="1"/>
        <v>4</v>
      </c>
      <c r="D53" s="8">
        <f>'Monthly Data'!D53</f>
        <v>9324741.16342129</v>
      </c>
      <c r="E53" s="1">
        <f>'Monthly Data'!E53</f>
        <v>198370.29154496465</v>
      </c>
      <c r="F53" s="8">
        <f>'Monthly Data'!F53</f>
        <v>9523111.4549662545</v>
      </c>
      <c r="G53" s="8">
        <f>'Monthly Data'!G53</f>
        <v>3689399.7142583006</v>
      </c>
      <c r="H53" s="1">
        <f>'Monthly Data'!H53</f>
        <v>246828.58648979184</v>
      </c>
      <c r="I53" s="8">
        <f>'Monthly Data'!I53</f>
        <v>3936228.3007480926</v>
      </c>
      <c r="J53" s="8">
        <f>'Monthly Data'!J53</f>
        <v>10070952.854873979</v>
      </c>
      <c r="K53" s="1">
        <f>'Monthly Data'!K53</f>
        <v>255809.82296543571</v>
      </c>
      <c r="L53" s="8">
        <f>'Monthly Data'!L53</f>
        <v>10326762.677839415</v>
      </c>
      <c r="M53" s="8">
        <f>'Monthly Data'!M53</f>
        <v>148609.893627702</v>
      </c>
      <c r="N53" s="8">
        <f>'Monthly Data'!N53</f>
        <v>34364.849219974727</v>
      </c>
      <c r="O53" s="5">
        <f>'Monthly Data'!O53</f>
        <v>26003.790000000005</v>
      </c>
      <c r="P53" s="5">
        <f>'Monthly Data'!P53</f>
        <v>501.98999999999995</v>
      </c>
      <c r="Q53" s="8">
        <f>'Monthly Data'!Q53</f>
        <v>14697.5</v>
      </c>
      <c r="R53" s="8">
        <f>'Monthly Data'!R53</f>
        <v>1731</v>
      </c>
      <c r="S53" s="8">
        <f>'Monthly Data'!S53</f>
        <v>130</v>
      </c>
      <c r="T53" s="8">
        <f>'Monthly Data'!T53</f>
        <v>3069</v>
      </c>
      <c r="U53" s="8">
        <f>'Monthly Data'!U53</f>
        <v>30</v>
      </c>
      <c r="V53" s="41">
        <f>Weather!C173</f>
        <v>3.3416635418442127</v>
      </c>
      <c r="W53" s="42">
        <f>Weather!D173</f>
        <v>559.79999999999995</v>
      </c>
      <c r="X53" s="42">
        <f>Weather!E173</f>
        <v>0</v>
      </c>
      <c r="Y53" s="42">
        <f>Weather!F173</f>
        <v>499.8</v>
      </c>
      <c r="Z53" s="42">
        <f>Weather!G173</f>
        <v>0</v>
      </c>
      <c r="AA53" s="42">
        <f>Weather!H173</f>
        <v>439.8</v>
      </c>
      <c r="AB53" s="42">
        <f>Weather!I173</f>
        <v>0</v>
      </c>
      <c r="AC53" s="42">
        <f>Weather!J173</f>
        <v>379.8</v>
      </c>
      <c r="AD53" s="42">
        <f>Weather!K173</f>
        <v>0</v>
      </c>
      <c r="AE53" s="42">
        <f>Weather!L173</f>
        <v>319.8</v>
      </c>
      <c r="AF53" s="42">
        <f>Weather!M173</f>
        <v>0</v>
      </c>
      <c r="AG53" s="42">
        <f>Weather!N173</f>
        <v>261.7</v>
      </c>
      <c r="AH53" s="42">
        <f>Weather!O173</f>
        <v>1.9</v>
      </c>
      <c r="AI53" s="42">
        <f>Weather!P173</f>
        <v>206.3</v>
      </c>
      <c r="AJ53" s="42">
        <f>Weather!Q173</f>
        <v>6.5</v>
      </c>
      <c r="AK53" s="42">
        <f>Weather!R173</f>
        <v>155.19999999999999</v>
      </c>
      <c r="AL53" s="42">
        <f>Weather!S173</f>
        <v>15.4</v>
      </c>
      <c r="AM53" s="39">
        <f>Economic!C53</f>
        <v>692620.80000000005</v>
      </c>
      <c r="AN53" s="39">
        <f>Economic!D53</f>
        <v>6931.9</v>
      </c>
      <c r="AO53" s="39">
        <f>Economic!E53</f>
        <v>6843.7</v>
      </c>
      <c r="AP53" s="39">
        <f>Economic!F53</f>
        <v>107.5</v>
      </c>
      <c r="AQ53" s="39">
        <f>Economic!G53</f>
        <v>106.2</v>
      </c>
      <c r="AR53" s="43">
        <f t="shared" si="49"/>
        <v>30</v>
      </c>
      <c r="AS53" s="43">
        <v>20</v>
      </c>
      <c r="AT53" s="43">
        <f t="shared" si="22"/>
        <v>52</v>
      </c>
      <c r="AU53" s="43">
        <f t="shared" si="48"/>
        <v>0</v>
      </c>
      <c r="AV53" s="43">
        <f t="shared" si="48"/>
        <v>0</v>
      </c>
      <c r="AW53" s="43">
        <f t="shared" si="48"/>
        <v>0</v>
      </c>
      <c r="AX53" s="43">
        <f t="shared" si="48"/>
        <v>1</v>
      </c>
      <c r="AY53" s="43">
        <f t="shared" si="48"/>
        <v>0</v>
      </c>
      <c r="AZ53" s="43">
        <f t="shared" si="48"/>
        <v>0</v>
      </c>
      <c r="BA53" s="43">
        <f t="shared" si="48"/>
        <v>0</v>
      </c>
      <c r="BB53" s="43">
        <f t="shared" si="48"/>
        <v>0</v>
      </c>
      <c r="BC53" s="43">
        <f t="shared" si="48"/>
        <v>0</v>
      </c>
      <c r="BD53" s="43">
        <f t="shared" si="48"/>
        <v>0</v>
      </c>
      <c r="BE53" s="43">
        <f t="shared" si="48"/>
        <v>0</v>
      </c>
      <c r="BF53" s="43">
        <f t="shared" si="48"/>
        <v>0</v>
      </c>
      <c r="BG53" s="43">
        <f t="shared" si="48"/>
        <v>1</v>
      </c>
      <c r="BH53" s="43">
        <f t="shared" si="48"/>
        <v>0</v>
      </c>
      <c r="BI53" s="43">
        <f t="shared" si="2"/>
        <v>1</v>
      </c>
      <c r="BJ53" s="44">
        <v>0</v>
      </c>
      <c r="BK53" s="44">
        <v>0</v>
      </c>
      <c r="BL53" s="44">
        <f t="shared" si="23"/>
        <v>0</v>
      </c>
      <c r="BM53" s="43">
        <f t="shared" si="25"/>
        <v>0</v>
      </c>
      <c r="BN53" s="49">
        <f t="shared" si="29"/>
        <v>0</v>
      </c>
      <c r="BO53" s="49">
        <f t="shared" si="30"/>
        <v>0</v>
      </c>
      <c r="BP53" s="49">
        <f t="shared" si="31"/>
        <v>0</v>
      </c>
      <c r="BQ53" s="49">
        <f t="shared" si="32"/>
        <v>0</v>
      </c>
      <c r="BR53" s="49">
        <f t="shared" si="33"/>
        <v>0</v>
      </c>
      <c r="BS53" s="49">
        <f t="shared" si="34"/>
        <v>0</v>
      </c>
      <c r="BT53" s="49">
        <f t="shared" si="35"/>
        <v>0</v>
      </c>
      <c r="BU53" s="49">
        <f t="shared" si="36"/>
        <v>0</v>
      </c>
      <c r="BV53" s="49">
        <f t="shared" si="37"/>
        <v>0</v>
      </c>
      <c r="BW53" s="49">
        <f t="shared" si="38"/>
        <v>0</v>
      </c>
      <c r="BX53" s="49">
        <f t="shared" si="39"/>
        <v>0</v>
      </c>
      <c r="BY53" s="49">
        <f t="shared" si="40"/>
        <v>0</v>
      </c>
      <c r="BZ53" s="49">
        <f t="shared" si="41"/>
        <v>0</v>
      </c>
      <c r="CA53" s="49">
        <f t="shared" si="42"/>
        <v>0</v>
      </c>
      <c r="CB53" s="49">
        <f t="shared" si="43"/>
        <v>0</v>
      </c>
      <c r="CC53" s="49">
        <f t="shared" si="44"/>
        <v>0</v>
      </c>
      <c r="CD53" s="8">
        <f t="shared" si="45"/>
        <v>647.94090525369995</v>
      </c>
      <c r="CE53" s="8">
        <f t="shared" si="46"/>
        <v>2273.9620454928322</v>
      </c>
      <c r="CF53" s="8">
        <f t="shared" si="47"/>
        <v>79436.635983380111</v>
      </c>
    </row>
    <row r="54" spans="1:84">
      <c r="A54" s="7">
        <f>'Monthly Data'!A54</f>
        <v>42491</v>
      </c>
      <c r="B54" s="6">
        <f>'Monthly Data'!B54</f>
        <v>2016</v>
      </c>
      <c r="C54" s="6">
        <f t="shared" si="1"/>
        <v>5</v>
      </c>
      <c r="D54" s="8">
        <f>'Monthly Data'!D54</f>
        <v>8202425.032766467</v>
      </c>
      <c r="E54" s="1">
        <f>'Monthly Data'!E54</f>
        <v>198370.29154496465</v>
      </c>
      <c r="F54" s="8">
        <f>'Monthly Data'!F54</f>
        <v>8400795.3243114315</v>
      </c>
      <c r="G54" s="8">
        <f>'Monthly Data'!G54</f>
        <v>3635237.4133716091</v>
      </c>
      <c r="H54" s="1">
        <f>'Monthly Data'!H54</f>
        <v>246828.58648979184</v>
      </c>
      <c r="I54" s="8">
        <f>'Monthly Data'!I54</f>
        <v>3882065.999861401</v>
      </c>
      <c r="J54" s="8">
        <f>'Monthly Data'!J54</f>
        <v>10734126.733036427</v>
      </c>
      <c r="K54" s="1">
        <f>'Monthly Data'!K54</f>
        <v>255809.82296543571</v>
      </c>
      <c r="L54" s="8">
        <f>'Monthly Data'!L54</f>
        <v>10989936.556001863</v>
      </c>
      <c r="M54" s="8">
        <f>'Monthly Data'!M54</f>
        <v>134063.85987369859</v>
      </c>
      <c r="N54" s="8">
        <f>'Monthly Data'!N54</f>
        <v>32305.711470968316</v>
      </c>
      <c r="O54" s="5">
        <f>'Monthly Data'!O54</f>
        <v>25716.509999999991</v>
      </c>
      <c r="P54" s="5">
        <f>'Monthly Data'!P54</f>
        <v>473.33000000000004</v>
      </c>
      <c r="Q54" s="8">
        <f>'Monthly Data'!Q54</f>
        <v>14833</v>
      </c>
      <c r="R54" s="8">
        <f>'Monthly Data'!R54</f>
        <v>1735</v>
      </c>
      <c r="S54" s="8">
        <f>'Monthly Data'!S54</f>
        <v>129</v>
      </c>
      <c r="T54" s="8">
        <f>'Monthly Data'!T54</f>
        <v>3069</v>
      </c>
      <c r="U54" s="8">
        <f>'Monthly Data'!U54</f>
        <v>30</v>
      </c>
      <c r="V54" s="41">
        <f>Weather!C174</f>
        <v>11.948387096774194</v>
      </c>
      <c r="W54" s="42">
        <f>Weather!D174</f>
        <v>318</v>
      </c>
      <c r="X54" s="42">
        <f>Weather!E174</f>
        <v>6.4</v>
      </c>
      <c r="Y54" s="42">
        <f>Weather!F174</f>
        <v>260.7</v>
      </c>
      <c r="Z54" s="42">
        <f>Weather!G174</f>
        <v>11.1</v>
      </c>
      <c r="AA54" s="42">
        <f>Weather!H174</f>
        <v>206</v>
      </c>
      <c r="AB54" s="42">
        <f>Weather!I174</f>
        <v>18.399999999999999</v>
      </c>
      <c r="AC54" s="42">
        <f>Weather!J174</f>
        <v>156.19999999999999</v>
      </c>
      <c r="AD54" s="42">
        <f>Weather!K174</f>
        <v>30.6</v>
      </c>
      <c r="AE54" s="42">
        <f>Weather!L174</f>
        <v>108.8</v>
      </c>
      <c r="AF54" s="42">
        <f>Weather!M174</f>
        <v>45.2</v>
      </c>
      <c r="AG54" s="42">
        <f>Weather!N174</f>
        <v>68.8</v>
      </c>
      <c r="AH54" s="42">
        <f>Weather!O174</f>
        <v>67.2</v>
      </c>
      <c r="AI54" s="42">
        <f>Weather!P174</f>
        <v>41.7</v>
      </c>
      <c r="AJ54" s="42">
        <f>Weather!Q174</f>
        <v>102.1</v>
      </c>
      <c r="AK54" s="42">
        <f>Weather!R174</f>
        <v>18.5</v>
      </c>
      <c r="AL54" s="42">
        <f>Weather!S174</f>
        <v>140.9</v>
      </c>
      <c r="AM54" s="39">
        <f>Economic!C54</f>
        <v>692620.80000000005</v>
      </c>
      <c r="AN54" s="39">
        <f>Economic!D54</f>
        <v>6944.7</v>
      </c>
      <c r="AO54" s="39">
        <f>Economic!E54</f>
        <v>6913.7</v>
      </c>
      <c r="AP54" s="39">
        <f>Economic!F54</f>
        <v>105.4</v>
      </c>
      <c r="AQ54" s="39">
        <f>Economic!G54</f>
        <v>105.5</v>
      </c>
      <c r="AR54" s="43">
        <f t="shared" si="49"/>
        <v>31</v>
      </c>
      <c r="AS54" s="43">
        <v>21</v>
      </c>
      <c r="AT54" s="43">
        <f t="shared" si="22"/>
        <v>53</v>
      </c>
      <c r="AU54" s="43">
        <f t="shared" si="48"/>
        <v>0</v>
      </c>
      <c r="AV54" s="43">
        <f t="shared" si="48"/>
        <v>0</v>
      </c>
      <c r="AW54" s="43">
        <f t="shared" si="48"/>
        <v>0</v>
      </c>
      <c r="AX54" s="43">
        <f t="shared" si="48"/>
        <v>0</v>
      </c>
      <c r="AY54" s="43">
        <f t="shared" si="48"/>
        <v>1</v>
      </c>
      <c r="AZ54" s="43">
        <f t="shared" si="48"/>
        <v>0</v>
      </c>
      <c r="BA54" s="43">
        <f t="shared" si="48"/>
        <v>0</v>
      </c>
      <c r="BB54" s="43">
        <f t="shared" si="48"/>
        <v>0</v>
      </c>
      <c r="BC54" s="43">
        <f t="shared" si="48"/>
        <v>0</v>
      </c>
      <c r="BD54" s="43">
        <f t="shared" si="48"/>
        <v>0</v>
      </c>
      <c r="BE54" s="43">
        <f t="shared" si="48"/>
        <v>0</v>
      </c>
      <c r="BF54" s="43">
        <f t="shared" si="48"/>
        <v>0</v>
      </c>
      <c r="BG54" s="43">
        <f t="shared" si="48"/>
        <v>1</v>
      </c>
      <c r="BH54" s="43">
        <f t="shared" si="48"/>
        <v>0</v>
      </c>
      <c r="BI54" s="43">
        <f t="shared" si="2"/>
        <v>1</v>
      </c>
      <c r="BJ54" s="44">
        <v>0</v>
      </c>
      <c r="BK54" s="44">
        <v>0</v>
      </c>
      <c r="BL54" s="44">
        <f t="shared" si="23"/>
        <v>0</v>
      </c>
      <c r="BM54" s="43">
        <f t="shared" si="25"/>
        <v>0</v>
      </c>
      <c r="BN54" s="49">
        <f t="shared" si="29"/>
        <v>0</v>
      </c>
      <c r="BO54" s="49">
        <f t="shared" si="30"/>
        <v>0</v>
      </c>
      <c r="BP54" s="49">
        <f t="shared" si="31"/>
        <v>0</v>
      </c>
      <c r="BQ54" s="49">
        <f t="shared" si="32"/>
        <v>0</v>
      </c>
      <c r="BR54" s="49">
        <f t="shared" si="33"/>
        <v>0</v>
      </c>
      <c r="BS54" s="49">
        <f t="shared" si="34"/>
        <v>0</v>
      </c>
      <c r="BT54" s="49">
        <f t="shared" si="35"/>
        <v>0</v>
      </c>
      <c r="BU54" s="49">
        <f t="shared" si="36"/>
        <v>0</v>
      </c>
      <c r="BV54" s="49">
        <f t="shared" si="37"/>
        <v>0</v>
      </c>
      <c r="BW54" s="49">
        <f t="shared" si="38"/>
        <v>0</v>
      </c>
      <c r="BX54" s="49">
        <f t="shared" si="39"/>
        <v>0</v>
      </c>
      <c r="BY54" s="49">
        <f t="shared" si="40"/>
        <v>0</v>
      </c>
      <c r="BZ54" s="49">
        <f t="shared" si="41"/>
        <v>0</v>
      </c>
      <c r="CA54" s="49">
        <f t="shared" si="42"/>
        <v>0</v>
      </c>
      <c r="CB54" s="49">
        <f t="shared" si="43"/>
        <v>0</v>
      </c>
      <c r="CC54" s="49">
        <f t="shared" si="44"/>
        <v>0</v>
      </c>
      <c r="CD54" s="8">
        <f t="shared" si="45"/>
        <v>566.35847935761012</v>
      </c>
      <c r="CE54" s="8">
        <f t="shared" si="46"/>
        <v>2237.5020172111822</v>
      </c>
      <c r="CF54" s="8">
        <f t="shared" si="47"/>
        <v>85193.306635673347</v>
      </c>
    </row>
    <row r="55" spans="1:84">
      <c r="A55" s="7">
        <f>'Monthly Data'!A55</f>
        <v>42522</v>
      </c>
      <c r="B55" s="6">
        <f>'Monthly Data'!B55</f>
        <v>2016</v>
      </c>
      <c r="C55" s="6">
        <f t="shared" ref="C55:C116" si="50">MONTH(A55)</f>
        <v>6</v>
      </c>
      <c r="D55" s="8">
        <f>'Monthly Data'!D55</f>
        <v>8210837.070834836</v>
      </c>
      <c r="E55" s="1">
        <f>'Monthly Data'!E55</f>
        <v>198370.29154496465</v>
      </c>
      <c r="F55" s="8">
        <f>'Monthly Data'!F55</f>
        <v>8409207.3623798005</v>
      </c>
      <c r="G55" s="8">
        <f>'Monthly Data'!G55</f>
        <v>3724923.8132245392</v>
      </c>
      <c r="H55" s="1">
        <f>'Monthly Data'!H55</f>
        <v>246828.58648979184</v>
      </c>
      <c r="I55" s="8">
        <f>'Monthly Data'!I55</f>
        <v>3971752.3997143311</v>
      </c>
      <c r="J55" s="8">
        <f>'Monthly Data'!J55</f>
        <v>10682680.940668745</v>
      </c>
      <c r="K55" s="1">
        <f>'Monthly Data'!K55</f>
        <v>255809.82296543571</v>
      </c>
      <c r="L55" s="8">
        <f>'Monthly Data'!L55</f>
        <v>10938490.763634181</v>
      </c>
      <c r="M55" s="8">
        <f>'Monthly Data'!M55</f>
        <v>119797.86904008915</v>
      </c>
      <c r="N55" s="8">
        <f>'Monthly Data'!N55</f>
        <v>33307.505682559764</v>
      </c>
      <c r="O55" s="5">
        <f>'Monthly Data'!O55</f>
        <v>26115.979999999996</v>
      </c>
      <c r="P55" s="5">
        <f>'Monthly Data'!P55</f>
        <v>473.33</v>
      </c>
      <c r="Q55" s="8">
        <f>'Monthly Data'!Q55</f>
        <v>14776</v>
      </c>
      <c r="R55" s="8">
        <f>'Monthly Data'!R55</f>
        <v>1738</v>
      </c>
      <c r="S55" s="8">
        <f>'Monthly Data'!S55</f>
        <v>124</v>
      </c>
      <c r="T55" s="8">
        <f>'Monthly Data'!T55</f>
        <v>3069</v>
      </c>
      <c r="U55" s="8">
        <f>'Monthly Data'!U55</f>
        <v>30</v>
      </c>
      <c r="V55" s="41">
        <f>Weather!C175</f>
        <v>17.300554513948068</v>
      </c>
      <c r="W55" s="42">
        <f>Weather!D175</f>
        <v>149.30000000000001</v>
      </c>
      <c r="X55" s="42">
        <f>Weather!E175</f>
        <v>8.3000000000000007</v>
      </c>
      <c r="Y55" s="42">
        <f>Weather!F175</f>
        <v>101.2</v>
      </c>
      <c r="Z55" s="42">
        <f>Weather!G175</f>
        <v>20.2</v>
      </c>
      <c r="AA55" s="42">
        <f>Weather!H175</f>
        <v>58.3</v>
      </c>
      <c r="AB55" s="42">
        <f>Weather!I175</f>
        <v>37.299999999999997</v>
      </c>
      <c r="AC55" s="42">
        <f>Weather!J175</f>
        <v>28.5</v>
      </c>
      <c r="AD55" s="42">
        <f>Weather!K175</f>
        <v>67.5</v>
      </c>
      <c r="AE55" s="42">
        <f>Weather!L175</f>
        <v>10.199999999999999</v>
      </c>
      <c r="AF55" s="42">
        <f>Weather!M175</f>
        <v>109.2</v>
      </c>
      <c r="AG55" s="42">
        <f>Weather!N175</f>
        <v>2</v>
      </c>
      <c r="AH55" s="42">
        <f>Weather!O175</f>
        <v>161</v>
      </c>
      <c r="AI55" s="42">
        <f>Weather!P175</f>
        <v>0</v>
      </c>
      <c r="AJ55" s="42">
        <f>Weather!Q175</f>
        <v>219</v>
      </c>
      <c r="AK55" s="42">
        <f>Weather!R175</f>
        <v>0</v>
      </c>
      <c r="AL55" s="42">
        <f>Weather!S175</f>
        <v>279</v>
      </c>
      <c r="AM55" s="39">
        <f>Economic!C55</f>
        <v>692620.80000000005</v>
      </c>
      <c r="AN55" s="39">
        <f>Economic!D55</f>
        <v>6955.5</v>
      </c>
      <c r="AO55" s="39">
        <f>Economic!E55</f>
        <v>7000.2</v>
      </c>
      <c r="AP55" s="39">
        <f>Economic!F55</f>
        <v>102.3</v>
      </c>
      <c r="AQ55" s="39">
        <f>Economic!G55</f>
        <v>103.4</v>
      </c>
      <c r="AR55" s="43">
        <f t="shared" si="49"/>
        <v>30</v>
      </c>
      <c r="AS55" s="43">
        <v>21</v>
      </c>
      <c r="AT55" s="43">
        <f t="shared" ref="AT55:AT119" si="51">1+AT54</f>
        <v>54</v>
      </c>
      <c r="AU55" s="43">
        <f t="shared" si="48"/>
        <v>0</v>
      </c>
      <c r="AV55" s="43">
        <f t="shared" si="48"/>
        <v>0</v>
      </c>
      <c r="AW55" s="43">
        <f t="shared" si="48"/>
        <v>0</v>
      </c>
      <c r="AX55" s="43">
        <f t="shared" si="48"/>
        <v>0</v>
      </c>
      <c r="AY55" s="43">
        <f t="shared" si="48"/>
        <v>0</v>
      </c>
      <c r="AZ55" s="43">
        <f t="shared" si="48"/>
        <v>1</v>
      </c>
      <c r="BA55" s="43">
        <f t="shared" si="48"/>
        <v>0</v>
      </c>
      <c r="BB55" s="43">
        <f t="shared" si="48"/>
        <v>0</v>
      </c>
      <c r="BC55" s="43">
        <f t="shared" si="48"/>
        <v>0</v>
      </c>
      <c r="BD55" s="43">
        <f t="shared" si="48"/>
        <v>0</v>
      </c>
      <c r="BE55" s="43">
        <f t="shared" si="48"/>
        <v>0</v>
      </c>
      <c r="BF55" s="43">
        <f t="shared" si="48"/>
        <v>0</v>
      </c>
      <c r="BG55" s="43">
        <f t="shared" si="48"/>
        <v>0</v>
      </c>
      <c r="BH55" s="43">
        <f t="shared" si="48"/>
        <v>0</v>
      </c>
      <c r="BI55" s="43">
        <f t="shared" ref="BI55:BI116" si="52">BG55+BH55</f>
        <v>0</v>
      </c>
      <c r="BJ55" s="44">
        <v>0</v>
      </c>
      <c r="BK55" s="44">
        <v>0</v>
      </c>
      <c r="BL55" s="44">
        <f t="shared" si="23"/>
        <v>0</v>
      </c>
      <c r="BM55" s="43">
        <f t="shared" si="25"/>
        <v>0</v>
      </c>
      <c r="BN55" s="49">
        <f t="shared" si="29"/>
        <v>0</v>
      </c>
      <c r="BO55" s="49">
        <f t="shared" si="30"/>
        <v>0</v>
      </c>
      <c r="BP55" s="49">
        <f t="shared" si="31"/>
        <v>0</v>
      </c>
      <c r="BQ55" s="49">
        <f t="shared" si="32"/>
        <v>0</v>
      </c>
      <c r="BR55" s="49">
        <f t="shared" si="33"/>
        <v>0</v>
      </c>
      <c r="BS55" s="49">
        <f t="shared" si="34"/>
        <v>0</v>
      </c>
      <c r="BT55" s="49">
        <f t="shared" si="35"/>
        <v>0</v>
      </c>
      <c r="BU55" s="49">
        <f t="shared" si="36"/>
        <v>0</v>
      </c>
      <c r="BV55" s="49">
        <f t="shared" si="37"/>
        <v>0</v>
      </c>
      <c r="BW55" s="49">
        <f t="shared" si="38"/>
        <v>0</v>
      </c>
      <c r="BX55" s="49">
        <f t="shared" si="39"/>
        <v>0</v>
      </c>
      <c r="BY55" s="49">
        <f t="shared" si="40"/>
        <v>0</v>
      </c>
      <c r="BZ55" s="49">
        <f t="shared" si="41"/>
        <v>0</v>
      </c>
      <c r="CA55" s="49">
        <f t="shared" si="42"/>
        <v>0</v>
      </c>
      <c r="CB55" s="49">
        <f t="shared" si="43"/>
        <v>0</v>
      </c>
      <c r="CC55" s="49">
        <f t="shared" si="44"/>
        <v>0</v>
      </c>
      <c r="CD55" s="8">
        <f t="shared" si="45"/>
        <v>569.11257189901198</v>
      </c>
      <c r="CE55" s="8">
        <f t="shared" si="46"/>
        <v>2285.2430378103172</v>
      </c>
      <c r="CF55" s="8">
        <f t="shared" si="47"/>
        <v>88213.63519059823</v>
      </c>
    </row>
    <row r="56" spans="1:84">
      <c r="A56" s="7">
        <f>'Monthly Data'!A56</f>
        <v>42552</v>
      </c>
      <c r="B56" s="6">
        <f>'Monthly Data'!B56</f>
        <v>2016</v>
      </c>
      <c r="C56" s="6">
        <f t="shared" si="50"/>
        <v>7</v>
      </c>
      <c r="D56" s="8">
        <f>'Monthly Data'!D56</f>
        <v>10177405.283162512</v>
      </c>
      <c r="E56" s="1">
        <f>'Monthly Data'!E56</f>
        <v>198370.29154496465</v>
      </c>
      <c r="F56" s="8">
        <f>'Monthly Data'!F56</f>
        <v>10375775.574707476</v>
      </c>
      <c r="G56" s="8">
        <f>'Monthly Data'!G56</f>
        <v>4130566.7417025785</v>
      </c>
      <c r="H56" s="1">
        <f>'Monthly Data'!H56</f>
        <v>246828.58648979184</v>
      </c>
      <c r="I56" s="8">
        <f>'Monthly Data'!I56</f>
        <v>4377395.32819237</v>
      </c>
      <c r="J56" s="8">
        <f>'Monthly Data'!J56</f>
        <v>10785755.642805133</v>
      </c>
      <c r="K56" s="1">
        <f>'Monthly Data'!K56</f>
        <v>255809.82296543571</v>
      </c>
      <c r="L56" s="8">
        <f>'Monthly Data'!L56</f>
        <v>11041565.465770569</v>
      </c>
      <c r="M56" s="8">
        <f>'Monthly Data'!M56</f>
        <v>128536.57389837656</v>
      </c>
      <c r="N56" s="8">
        <f>'Monthly Data'!N56</f>
        <v>34508.64538431861</v>
      </c>
      <c r="O56" s="5">
        <f>'Monthly Data'!O56</f>
        <v>26453.4</v>
      </c>
      <c r="P56" s="5">
        <f>'Monthly Data'!P56</f>
        <v>473.33</v>
      </c>
      <c r="Q56" s="8">
        <f>'Monthly Data'!Q56</f>
        <v>14784</v>
      </c>
      <c r="R56" s="8">
        <f>'Monthly Data'!R56</f>
        <v>1753</v>
      </c>
      <c r="S56" s="8">
        <f>'Monthly Data'!S56</f>
        <v>126</v>
      </c>
      <c r="T56" s="8">
        <f>'Monthly Data'!T56</f>
        <v>3069</v>
      </c>
      <c r="U56" s="8">
        <f>'Monthly Data'!U56</f>
        <v>30</v>
      </c>
      <c r="V56" s="41">
        <f>Weather!C176</f>
        <v>21.884407594143298</v>
      </c>
      <c r="W56" s="42">
        <f>Weather!D176</f>
        <v>39.299999999999997</v>
      </c>
      <c r="X56" s="42">
        <f>Weather!E176</f>
        <v>35.700000000000003</v>
      </c>
      <c r="Y56" s="42">
        <f>Weather!F176</f>
        <v>14.5</v>
      </c>
      <c r="Z56" s="42">
        <f>Weather!G176</f>
        <v>72.900000000000006</v>
      </c>
      <c r="AA56" s="42">
        <f>Weather!H176</f>
        <v>2.9</v>
      </c>
      <c r="AB56" s="42">
        <f>Weather!I176</f>
        <v>123.3</v>
      </c>
      <c r="AC56" s="42">
        <f>Weather!J176</f>
        <v>0</v>
      </c>
      <c r="AD56" s="42">
        <f>Weather!K176</f>
        <v>182.4</v>
      </c>
      <c r="AE56" s="42">
        <f>Weather!L176</f>
        <v>0</v>
      </c>
      <c r="AF56" s="42">
        <f>Weather!M176</f>
        <v>244.4</v>
      </c>
      <c r="AG56" s="42">
        <f>Weather!N176</f>
        <v>0</v>
      </c>
      <c r="AH56" s="42">
        <f>Weather!O176</f>
        <v>306.39999999999998</v>
      </c>
      <c r="AI56" s="42">
        <f>Weather!P176</f>
        <v>0</v>
      </c>
      <c r="AJ56" s="42">
        <f>Weather!Q176</f>
        <v>368.4</v>
      </c>
      <c r="AK56" s="42">
        <f>Weather!R176</f>
        <v>0</v>
      </c>
      <c r="AL56" s="42">
        <f>Weather!S176</f>
        <v>430.4</v>
      </c>
      <c r="AM56" s="39">
        <f>Economic!C56</f>
        <v>692620.80000000005</v>
      </c>
      <c r="AN56" s="39">
        <f>Economic!D56</f>
        <v>6956.3</v>
      </c>
      <c r="AO56" s="39">
        <f>Economic!E56</f>
        <v>7049.5</v>
      </c>
      <c r="AP56" s="39">
        <f>Economic!F56</f>
        <v>100.5</v>
      </c>
      <c r="AQ56" s="39">
        <f>Economic!G56</f>
        <v>101.2</v>
      </c>
      <c r="AR56" s="43">
        <f t="shared" si="49"/>
        <v>31</v>
      </c>
      <c r="AS56" s="43">
        <v>22</v>
      </c>
      <c r="AT56" s="43">
        <f t="shared" si="51"/>
        <v>55</v>
      </c>
      <c r="AU56" s="43">
        <f t="shared" si="48"/>
        <v>0</v>
      </c>
      <c r="AV56" s="43">
        <f t="shared" si="48"/>
        <v>0</v>
      </c>
      <c r="AW56" s="43">
        <f t="shared" si="48"/>
        <v>0</v>
      </c>
      <c r="AX56" s="43">
        <f t="shared" si="48"/>
        <v>0</v>
      </c>
      <c r="AY56" s="43">
        <f t="shared" si="48"/>
        <v>0</v>
      </c>
      <c r="AZ56" s="43">
        <f t="shared" si="48"/>
        <v>0</v>
      </c>
      <c r="BA56" s="43">
        <f t="shared" si="48"/>
        <v>1</v>
      </c>
      <c r="BB56" s="43">
        <f t="shared" si="48"/>
        <v>0</v>
      </c>
      <c r="BC56" s="43">
        <f t="shared" si="48"/>
        <v>0</v>
      </c>
      <c r="BD56" s="43">
        <f t="shared" si="48"/>
        <v>0</v>
      </c>
      <c r="BE56" s="43">
        <f t="shared" si="48"/>
        <v>0</v>
      </c>
      <c r="BF56" s="43">
        <f t="shared" si="48"/>
        <v>0</v>
      </c>
      <c r="BG56" s="43">
        <f t="shared" si="48"/>
        <v>0</v>
      </c>
      <c r="BH56" s="43">
        <f t="shared" si="48"/>
        <v>0</v>
      </c>
      <c r="BI56" s="43">
        <f t="shared" si="52"/>
        <v>0</v>
      </c>
      <c r="BJ56" s="44">
        <v>0</v>
      </c>
      <c r="BK56" s="44">
        <v>0</v>
      </c>
      <c r="BL56" s="44">
        <f t="shared" si="23"/>
        <v>0</v>
      </c>
      <c r="BM56" s="43">
        <f t="shared" si="25"/>
        <v>0</v>
      </c>
      <c r="BN56" s="49">
        <f t="shared" si="29"/>
        <v>0</v>
      </c>
      <c r="BO56" s="49">
        <f t="shared" si="30"/>
        <v>0</v>
      </c>
      <c r="BP56" s="49">
        <f t="shared" si="31"/>
        <v>0</v>
      </c>
      <c r="BQ56" s="49">
        <f t="shared" si="32"/>
        <v>0</v>
      </c>
      <c r="BR56" s="49">
        <f t="shared" si="33"/>
        <v>0</v>
      </c>
      <c r="BS56" s="49">
        <f t="shared" si="34"/>
        <v>0</v>
      </c>
      <c r="BT56" s="49">
        <f t="shared" si="35"/>
        <v>0</v>
      </c>
      <c r="BU56" s="49">
        <f t="shared" si="36"/>
        <v>0</v>
      </c>
      <c r="BV56" s="49">
        <f t="shared" si="37"/>
        <v>0</v>
      </c>
      <c r="BW56" s="49">
        <f t="shared" si="38"/>
        <v>0</v>
      </c>
      <c r="BX56" s="49">
        <f t="shared" si="39"/>
        <v>0</v>
      </c>
      <c r="BY56" s="49">
        <f t="shared" si="40"/>
        <v>0</v>
      </c>
      <c r="BZ56" s="49">
        <f t="shared" si="41"/>
        <v>0</v>
      </c>
      <c r="CA56" s="49">
        <f t="shared" si="42"/>
        <v>0</v>
      </c>
      <c r="CB56" s="49">
        <f t="shared" si="43"/>
        <v>0</v>
      </c>
      <c r="CC56" s="49">
        <f t="shared" si="44"/>
        <v>0</v>
      </c>
      <c r="CD56" s="8">
        <f t="shared" si="45"/>
        <v>701.82464655759441</v>
      </c>
      <c r="CE56" s="8">
        <f t="shared" si="46"/>
        <v>2497.0880366185797</v>
      </c>
      <c r="CF56" s="8">
        <f t="shared" si="47"/>
        <v>87631.471950560066</v>
      </c>
    </row>
    <row r="57" spans="1:84">
      <c r="A57" s="7">
        <f>'Monthly Data'!A57</f>
        <v>42583</v>
      </c>
      <c r="B57" s="6">
        <f>'Monthly Data'!B57</f>
        <v>2016</v>
      </c>
      <c r="C57" s="6">
        <f t="shared" si="50"/>
        <v>8</v>
      </c>
      <c r="D57" s="8">
        <f>'Monthly Data'!D57</f>
        <v>10526912.745510558</v>
      </c>
      <c r="E57" s="1">
        <f>'Monthly Data'!E57</f>
        <v>198370.29154496465</v>
      </c>
      <c r="F57" s="8">
        <f>'Monthly Data'!F57</f>
        <v>10725283.037055522</v>
      </c>
      <c r="G57" s="8">
        <f>'Monthly Data'!G57</f>
        <v>4169701.2309280368</v>
      </c>
      <c r="H57" s="1">
        <f>'Monthly Data'!H57</f>
        <v>246828.58648979184</v>
      </c>
      <c r="I57" s="8">
        <f>'Monthly Data'!I57</f>
        <v>4416529.8174178284</v>
      </c>
      <c r="J57" s="8">
        <f>'Monthly Data'!J57</f>
        <v>11225991.63333085</v>
      </c>
      <c r="K57" s="1">
        <f>'Monthly Data'!K57</f>
        <v>255809.82296543571</v>
      </c>
      <c r="L57" s="8">
        <f>'Monthly Data'!L57</f>
        <v>11481801.456296286</v>
      </c>
      <c r="M57" s="8">
        <f>'Monthly Data'!M57</f>
        <v>145310.59787355806</v>
      </c>
      <c r="N57" s="8">
        <f>'Monthly Data'!N57</f>
        <v>31788.626350540224</v>
      </c>
      <c r="O57" s="5">
        <f>'Monthly Data'!O57</f>
        <v>27287.139999999992</v>
      </c>
      <c r="P57" s="5">
        <f>'Monthly Data'!P57</f>
        <v>473.33000000000004</v>
      </c>
      <c r="Q57" s="8">
        <f>'Monthly Data'!Q57</f>
        <v>14829</v>
      </c>
      <c r="R57" s="8">
        <f>'Monthly Data'!R57</f>
        <v>1757</v>
      </c>
      <c r="S57" s="8">
        <f>'Monthly Data'!S57</f>
        <v>128</v>
      </c>
      <c r="T57" s="8">
        <f>'Monthly Data'!T57</f>
        <v>3069</v>
      </c>
      <c r="U57" s="8">
        <f>'Monthly Data'!U57</f>
        <v>29</v>
      </c>
      <c r="V57" s="41">
        <f>Weather!C177</f>
        <v>22.391932459849244</v>
      </c>
      <c r="W57" s="42">
        <f>Weather!D177</f>
        <v>20.5</v>
      </c>
      <c r="X57" s="42">
        <f>Weather!E177</f>
        <v>32.6</v>
      </c>
      <c r="Y57" s="42">
        <f>Weather!F177</f>
        <v>4.4000000000000004</v>
      </c>
      <c r="Z57" s="42">
        <f>Weather!G177</f>
        <v>78.5</v>
      </c>
      <c r="AA57" s="42">
        <f>Weather!H177</f>
        <v>0.4</v>
      </c>
      <c r="AB57" s="42">
        <f>Weather!I177</f>
        <v>136.5</v>
      </c>
      <c r="AC57" s="42">
        <f>Weather!J177</f>
        <v>0</v>
      </c>
      <c r="AD57" s="42">
        <f>Weather!K177</f>
        <v>198.1</v>
      </c>
      <c r="AE57" s="42">
        <f>Weather!L177</f>
        <v>0</v>
      </c>
      <c r="AF57" s="42">
        <f>Weather!M177</f>
        <v>260.10000000000002</v>
      </c>
      <c r="AG57" s="42">
        <f>Weather!N177</f>
        <v>0</v>
      </c>
      <c r="AH57" s="42">
        <f>Weather!O177</f>
        <v>322.10000000000002</v>
      </c>
      <c r="AI57" s="42">
        <f>Weather!P177</f>
        <v>0</v>
      </c>
      <c r="AJ57" s="42">
        <f>Weather!Q177</f>
        <v>384.1</v>
      </c>
      <c r="AK57" s="42">
        <f>Weather!R177</f>
        <v>0</v>
      </c>
      <c r="AL57" s="42">
        <f>Weather!S177</f>
        <v>446.1</v>
      </c>
      <c r="AM57" s="39">
        <f>Economic!C57</f>
        <v>692620.80000000005</v>
      </c>
      <c r="AN57" s="39">
        <f>Economic!D57</f>
        <v>6953.5</v>
      </c>
      <c r="AO57" s="39">
        <f>Economic!E57</f>
        <v>7045.6</v>
      </c>
      <c r="AP57" s="39">
        <f>Economic!F57</f>
        <v>99.5</v>
      </c>
      <c r="AQ57" s="39">
        <f>Economic!G57</f>
        <v>100.2</v>
      </c>
      <c r="AR57" s="43">
        <f t="shared" si="49"/>
        <v>31</v>
      </c>
      <c r="AS57" s="43">
        <v>20</v>
      </c>
      <c r="AT57" s="43">
        <f t="shared" si="51"/>
        <v>56</v>
      </c>
      <c r="AU57" s="43">
        <f t="shared" si="48"/>
        <v>0</v>
      </c>
      <c r="AV57" s="43">
        <f t="shared" si="48"/>
        <v>0</v>
      </c>
      <c r="AW57" s="43">
        <f t="shared" si="48"/>
        <v>0</v>
      </c>
      <c r="AX57" s="43">
        <f t="shared" si="48"/>
        <v>0</v>
      </c>
      <c r="AY57" s="43">
        <f t="shared" si="48"/>
        <v>0</v>
      </c>
      <c r="AZ57" s="43">
        <f t="shared" si="48"/>
        <v>0</v>
      </c>
      <c r="BA57" s="43">
        <f t="shared" si="48"/>
        <v>0</v>
      </c>
      <c r="BB57" s="43">
        <f t="shared" si="48"/>
        <v>1</v>
      </c>
      <c r="BC57" s="43">
        <f t="shared" si="48"/>
        <v>0</v>
      </c>
      <c r="BD57" s="43">
        <f t="shared" si="48"/>
        <v>0</v>
      </c>
      <c r="BE57" s="43">
        <f t="shared" si="48"/>
        <v>0</v>
      </c>
      <c r="BF57" s="43">
        <f t="shared" si="48"/>
        <v>0</v>
      </c>
      <c r="BG57" s="43">
        <f t="shared" si="48"/>
        <v>0</v>
      </c>
      <c r="BH57" s="43">
        <f t="shared" si="48"/>
        <v>0</v>
      </c>
      <c r="BI57" s="43">
        <f t="shared" si="52"/>
        <v>0</v>
      </c>
      <c r="BJ57" s="44">
        <v>0</v>
      </c>
      <c r="BK57" s="44">
        <v>0</v>
      </c>
      <c r="BL57" s="44">
        <f t="shared" si="23"/>
        <v>0</v>
      </c>
      <c r="BM57" s="43">
        <f t="shared" si="25"/>
        <v>0</v>
      </c>
      <c r="BN57" s="49">
        <f t="shared" si="29"/>
        <v>0</v>
      </c>
      <c r="BO57" s="49">
        <f t="shared" si="30"/>
        <v>0</v>
      </c>
      <c r="BP57" s="49">
        <f t="shared" si="31"/>
        <v>0</v>
      </c>
      <c r="BQ57" s="49">
        <f t="shared" si="32"/>
        <v>0</v>
      </c>
      <c r="BR57" s="49">
        <f t="shared" si="33"/>
        <v>0</v>
      </c>
      <c r="BS57" s="49">
        <f t="shared" si="34"/>
        <v>0</v>
      </c>
      <c r="BT57" s="49">
        <f t="shared" si="35"/>
        <v>0</v>
      </c>
      <c r="BU57" s="49">
        <f t="shared" si="36"/>
        <v>0</v>
      </c>
      <c r="BV57" s="49">
        <f t="shared" si="37"/>
        <v>0</v>
      </c>
      <c r="BW57" s="49">
        <f t="shared" si="38"/>
        <v>0</v>
      </c>
      <c r="BX57" s="49">
        <f t="shared" si="39"/>
        <v>0</v>
      </c>
      <c r="BY57" s="49">
        <f t="shared" si="40"/>
        <v>0</v>
      </c>
      <c r="BZ57" s="49">
        <f t="shared" si="41"/>
        <v>0</v>
      </c>
      <c r="CA57" s="49">
        <f t="shared" si="42"/>
        <v>0</v>
      </c>
      <c r="CB57" s="49">
        <f t="shared" si="43"/>
        <v>0</v>
      </c>
      <c r="CC57" s="49">
        <f t="shared" si="44"/>
        <v>0</v>
      </c>
      <c r="CD57" s="8">
        <f t="shared" si="45"/>
        <v>723.26407964498765</v>
      </c>
      <c r="CE57" s="8">
        <f t="shared" si="46"/>
        <v>2513.6766177676882</v>
      </c>
      <c r="CF57" s="8">
        <f t="shared" si="47"/>
        <v>89701.573877314731</v>
      </c>
    </row>
    <row r="58" spans="1:84">
      <c r="A58" s="7">
        <f>'Monthly Data'!A58</f>
        <v>42614</v>
      </c>
      <c r="B58" s="6">
        <f>'Monthly Data'!B58</f>
        <v>2016</v>
      </c>
      <c r="C58" s="6">
        <f t="shared" si="50"/>
        <v>9</v>
      </c>
      <c r="D58" s="8">
        <f>'Monthly Data'!D58</f>
        <v>8416839.4938610476</v>
      </c>
      <c r="E58" s="1">
        <f>'Monthly Data'!E58</f>
        <v>198370.29154496465</v>
      </c>
      <c r="F58" s="8">
        <f>'Monthly Data'!F58</f>
        <v>8615209.7854060121</v>
      </c>
      <c r="G58" s="8">
        <f>'Monthly Data'!G58</f>
        <v>3609723.9205128388</v>
      </c>
      <c r="H58" s="1">
        <f>'Monthly Data'!H58</f>
        <v>246828.58648979184</v>
      </c>
      <c r="I58" s="8">
        <f>'Monthly Data'!I58</f>
        <v>3856552.5070026307</v>
      </c>
      <c r="J58" s="8">
        <f>'Monthly Data'!J58</f>
        <v>10573681.34794176</v>
      </c>
      <c r="K58" s="1">
        <f>'Monthly Data'!K58</f>
        <v>255809.82296543571</v>
      </c>
      <c r="L58" s="8">
        <f>'Monthly Data'!L58</f>
        <v>10829491.170907196</v>
      </c>
      <c r="M58" s="8">
        <f>'Monthly Data'!M58</f>
        <v>161569.06414465426</v>
      </c>
      <c r="N58" s="8">
        <f>'Monthly Data'!N58</f>
        <v>33369.217371894993</v>
      </c>
      <c r="O58" s="5">
        <f>'Monthly Data'!O58</f>
        <v>27545.469999999994</v>
      </c>
      <c r="P58" s="5">
        <f>'Monthly Data'!P58</f>
        <v>473.33</v>
      </c>
      <c r="Q58" s="8">
        <f>'Monthly Data'!Q58</f>
        <v>14797</v>
      </c>
      <c r="R58" s="8">
        <f>'Monthly Data'!R58</f>
        <v>1734</v>
      </c>
      <c r="S58" s="8">
        <f>'Monthly Data'!S58</f>
        <v>127</v>
      </c>
      <c r="T58" s="8">
        <f>'Monthly Data'!T58</f>
        <v>3069</v>
      </c>
      <c r="U58" s="8">
        <f>'Monthly Data'!U58</f>
        <v>31</v>
      </c>
      <c r="V58" s="41">
        <f>Weather!C178</f>
        <v>17.866666666666667</v>
      </c>
      <c r="W58" s="42">
        <f>Weather!D178</f>
        <v>131.1</v>
      </c>
      <c r="X58" s="42">
        <f>Weather!E178</f>
        <v>7.1</v>
      </c>
      <c r="Y58" s="42">
        <f>Weather!F178</f>
        <v>80.599999999999994</v>
      </c>
      <c r="Z58" s="42">
        <f>Weather!G178</f>
        <v>16.600000000000001</v>
      </c>
      <c r="AA58" s="42">
        <f>Weather!H178</f>
        <v>45.4</v>
      </c>
      <c r="AB58" s="42">
        <f>Weather!I178</f>
        <v>41.4</v>
      </c>
      <c r="AC58" s="42">
        <f>Weather!J178</f>
        <v>19.5</v>
      </c>
      <c r="AD58" s="42">
        <f>Weather!K178</f>
        <v>75.5</v>
      </c>
      <c r="AE58" s="42">
        <f>Weather!L178</f>
        <v>4.4000000000000004</v>
      </c>
      <c r="AF58" s="42">
        <f>Weather!M178</f>
        <v>120.4</v>
      </c>
      <c r="AG58" s="42">
        <f>Weather!N178</f>
        <v>0.2</v>
      </c>
      <c r="AH58" s="42">
        <f>Weather!O178</f>
        <v>176.2</v>
      </c>
      <c r="AI58" s="42">
        <f>Weather!P178</f>
        <v>0</v>
      </c>
      <c r="AJ58" s="42">
        <f>Weather!Q178</f>
        <v>236</v>
      </c>
      <c r="AK58" s="42">
        <f>Weather!R178</f>
        <v>0</v>
      </c>
      <c r="AL58" s="42">
        <f>Weather!S178</f>
        <v>296</v>
      </c>
      <c r="AM58" s="39">
        <f>Economic!C58</f>
        <v>692620.80000000005</v>
      </c>
      <c r="AN58" s="39">
        <f>Economic!D58</f>
        <v>6950.1</v>
      </c>
      <c r="AO58" s="39">
        <f>Economic!E58</f>
        <v>6998.1</v>
      </c>
      <c r="AP58" s="39">
        <f>Economic!F58</f>
        <v>98.9</v>
      </c>
      <c r="AQ58" s="39">
        <f>Economic!G58</f>
        <v>99.2</v>
      </c>
      <c r="AR58" s="43">
        <f t="shared" si="49"/>
        <v>30</v>
      </c>
      <c r="AS58" s="43">
        <v>21</v>
      </c>
      <c r="AT58" s="43">
        <f t="shared" si="51"/>
        <v>57</v>
      </c>
      <c r="AU58" s="43">
        <f t="shared" si="48"/>
        <v>0</v>
      </c>
      <c r="AV58" s="43">
        <f t="shared" si="48"/>
        <v>0</v>
      </c>
      <c r="AW58" s="43">
        <f t="shared" si="48"/>
        <v>0</v>
      </c>
      <c r="AX58" s="43">
        <f t="shared" si="48"/>
        <v>0</v>
      </c>
      <c r="AY58" s="43">
        <f t="shared" si="48"/>
        <v>0</v>
      </c>
      <c r="AZ58" s="43">
        <f t="shared" si="48"/>
        <v>0</v>
      </c>
      <c r="BA58" s="43">
        <f t="shared" si="48"/>
        <v>0</v>
      </c>
      <c r="BB58" s="43">
        <f t="shared" si="48"/>
        <v>0</v>
      </c>
      <c r="BC58" s="43">
        <f t="shared" si="48"/>
        <v>1</v>
      </c>
      <c r="BD58" s="43">
        <f t="shared" si="48"/>
        <v>0</v>
      </c>
      <c r="BE58" s="43">
        <f t="shared" si="48"/>
        <v>0</v>
      </c>
      <c r="BF58" s="43">
        <f t="shared" si="48"/>
        <v>0</v>
      </c>
      <c r="BG58" s="43">
        <f t="shared" si="48"/>
        <v>0</v>
      </c>
      <c r="BH58" s="43">
        <f t="shared" si="48"/>
        <v>1</v>
      </c>
      <c r="BI58" s="43">
        <f t="shared" si="52"/>
        <v>1</v>
      </c>
      <c r="BJ58" s="44">
        <v>0</v>
      </c>
      <c r="BK58" s="44">
        <v>0</v>
      </c>
      <c r="BL58" s="44">
        <f t="shared" si="23"/>
        <v>0</v>
      </c>
      <c r="BM58" s="43">
        <f t="shared" si="25"/>
        <v>0</v>
      </c>
      <c r="BN58" s="49">
        <f t="shared" si="29"/>
        <v>0</v>
      </c>
      <c r="BO58" s="49">
        <f t="shared" si="30"/>
        <v>0</v>
      </c>
      <c r="BP58" s="49">
        <f t="shared" si="31"/>
        <v>0</v>
      </c>
      <c r="BQ58" s="49">
        <f t="shared" si="32"/>
        <v>0</v>
      </c>
      <c r="BR58" s="49">
        <f t="shared" si="33"/>
        <v>0</v>
      </c>
      <c r="BS58" s="49">
        <f t="shared" si="34"/>
        <v>0</v>
      </c>
      <c r="BT58" s="49">
        <f t="shared" si="35"/>
        <v>0</v>
      </c>
      <c r="BU58" s="49">
        <f t="shared" si="36"/>
        <v>0</v>
      </c>
      <c r="BV58" s="49">
        <f t="shared" si="37"/>
        <v>0</v>
      </c>
      <c r="BW58" s="49">
        <f t="shared" si="38"/>
        <v>0</v>
      </c>
      <c r="BX58" s="49">
        <f t="shared" si="39"/>
        <v>0</v>
      </c>
      <c r="BY58" s="49">
        <f t="shared" si="40"/>
        <v>0</v>
      </c>
      <c r="BZ58" s="49">
        <f t="shared" si="41"/>
        <v>0</v>
      </c>
      <c r="CA58" s="49">
        <f t="shared" si="42"/>
        <v>0</v>
      </c>
      <c r="CB58" s="49">
        <f t="shared" si="43"/>
        <v>0</v>
      </c>
      <c r="CC58" s="49">
        <f t="shared" si="44"/>
        <v>0</v>
      </c>
      <c r="CD58" s="8">
        <f t="shared" si="45"/>
        <v>582.22678822774969</v>
      </c>
      <c r="CE58" s="8">
        <f t="shared" si="46"/>
        <v>2224.0787237616096</v>
      </c>
      <c r="CF58" s="8">
        <f t="shared" si="47"/>
        <v>85271.5840228913</v>
      </c>
    </row>
    <row r="59" spans="1:84">
      <c r="A59" s="7">
        <f>'Monthly Data'!A59</f>
        <v>42644</v>
      </c>
      <c r="B59" s="6">
        <f>'Monthly Data'!B59</f>
        <v>2016</v>
      </c>
      <c r="C59" s="6">
        <f t="shared" si="50"/>
        <v>10</v>
      </c>
      <c r="D59" s="8">
        <f>'Monthly Data'!D59</f>
        <v>8058372.0394760324</v>
      </c>
      <c r="E59" s="1">
        <f>'Monthly Data'!E59</f>
        <v>198370.29154496465</v>
      </c>
      <c r="F59" s="8">
        <f>'Monthly Data'!F59</f>
        <v>8256742.3310209969</v>
      </c>
      <c r="G59" s="8">
        <f>'Monthly Data'!G59</f>
        <v>3420216.3146130797</v>
      </c>
      <c r="H59" s="1">
        <f>'Monthly Data'!H59</f>
        <v>246828.58648979184</v>
      </c>
      <c r="I59" s="8">
        <f>'Monthly Data'!I59</f>
        <v>3667044.9011028716</v>
      </c>
      <c r="J59" s="8">
        <f>'Monthly Data'!J59</f>
        <v>10860702.399528233</v>
      </c>
      <c r="K59" s="1">
        <f>'Monthly Data'!K59</f>
        <v>255809.82296543571</v>
      </c>
      <c r="L59" s="8">
        <f>'Monthly Data'!L59</f>
        <v>11116512.222493669</v>
      </c>
      <c r="M59" s="8">
        <f>'Monthly Data'!M59</f>
        <v>189685.44867122476</v>
      </c>
      <c r="N59" s="8">
        <f>'Monthly Data'!N59</f>
        <v>34830.204014939314</v>
      </c>
      <c r="O59" s="5">
        <f>'Monthly Data'!O59</f>
        <v>27124.48</v>
      </c>
      <c r="P59" s="5">
        <f>'Monthly Data'!P59</f>
        <v>473.33</v>
      </c>
      <c r="Q59" s="8">
        <f>'Monthly Data'!Q59</f>
        <v>14916</v>
      </c>
      <c r="R59" s="8">
        <f>'Monthly Data'!R59</f>
        <v>1744</v>
      </c>
      <c r="S59" s="8">
        <f>'Monthly Data'!S59</f>
        <v>128</v>
      </c>
      <c r="T59" s="8">
        <f>'Monthly Data'!T59</f>
        <v>3069</v>
      </c>
      <c r="U59" s="8">
        <f>'Monthly Data'!U59</f>
        <v>30</v>
      </c>
      <c r="V59" s="41">
        <f>Weather!C179</f>
        <v>11.748387096774195</v>
      </c>
      <c r="W59" s="42">
        <f>Weather!D179</f>
        <v>317.8</v>
      </c>
      <c r="X59" s="42">
        <f>Weather!E179</f>
        <v>0</v>
      </c>
      <c r="Y59" s="42">
        <f>Weather!F179</f>
        <v>256.2</v>
      </c>
      <c r="Z59" s="42">
        <f>Weather!G179</f>
        <v>0.4</v>
      </c>
      <c r="AA59" s="42">
        <f>Weather!H179</f>
        <v>198.3</v>
      </c>
      <c r="AB59" s="42">
        <f>Weather!I179</f>
        <v>4.5</v>
      </c>
      <c r="AC59" s="42">
        <f>Weather!J179</f>
        <v>147.6</v>
      </c>
      <c r="AD59" s="42">
        <f>Weather!K179</f>
        <v>15.8</v>
      </c>
      <c r="AE59" s="42">
        <f>Weather!L179</f>
        <v>104.9</v>
      </c>
      <c r="AF59" s="42">
        <f>Weather!M179</f>
        <v>35.1</v>
      </c>
      <c r="AG59" s="42">
        <f>Weather!N179</f>
        <v>71.099999999999994</v>
      </c>
      <c r="AH59" s="42">
        <f>Weather!O179</f>
        <v>63.3</v>
      </c>
      <c r="AI59" s="42">
        <f>Weather!P179</f>
        <v>43.4</v>
      </c>
      <c r="AJ59" s="42">
        <f>Weather!Q179</f>
        <v>97.6</v>
      </c>
      <c r="AK59" s="42">
        <f>Weather!R179</f>
        <v>22</v>
      </c>
      <c r="AL59" s="42">
        <f>Weather!S179</f>
        <v>138.19999999999999</v>
      </c>
      <c r="AM59" s="39">
        <f>Economic!C59</f>
        <v>692620.80000000005</v>
      </c>
      <c r="AN59" s="39">
        <f>Economic!D59</f>
        <v>6963.9</v>
      </c>
      <c r="AO59" s="39">
        <f>Economic!E59</f>
        <v>6990.5</v>
      </c>
      <c r="AP59" s="39">
        <f>Economic!F59</f>
        <v>97.9</v>
      </c>
      <c r="AQ59" s="39">
        <f>Economic!G59</f>
        <v>98.8</v>
      </c>
      <c r="AR59" s="43">
        <f t="shared" si="49"/>
        <v>31</v>
      </c>
      <c r="AS59" s="43">
        <v>22</v>
      </c>
      <c r="AT59" s="43">
        <f t="shared" si="51"/>
        <v>58</v>
      </c>
      <c r="AU59" s="43">
        <f t="shared" si="48"/>
        <v>0</v>
      </c>
      <c r="AV59" s="43">
        <f t="shared" si="48"/>
        <v>0</v>
      </c>
      <c r="AW59" s="43">
        <f t="shared" si="48"/>
        <v>0</v>
      </c>
      <c r="AX59" s="43">
        <f t="shared" si="48"/>
        <v>0</v>
      </c>
      <c r="AY59" s="43">
        <f t="shared" si="48"/>
        <v>0</v>
      </c>
      <c r="AZ59" s="43">
        <f t="shared" si="48"/>
        <v>0</v>
      </c>
      <c r="BA59" s="43">
        <f t="shared" si="48"/>
        <v>0</v>
      </c>
      <c r="BB59" s="43">
        <f t="shared" si="48"/>
        <v>0</v>
      </c>
      <c r="BC59" s="43">
        <f t="shared" si="48"/>
        <v>0</v>
      </c>
      <c r="BD59" s="43">
        <f t="shared" si="48"/>
        <v>1</v>
      </c>
      <c r="BE59" s="43">
        <f t="shared" si="48"/>
        <v>0</v>
      </c>
      <c r="BF59" s="43">
        <f t="shared" si="48"/>
        <v>0</v>
      </c>
      <c r="BG59" s="43">
        <f t="shared" si="48"/>
        <v>0</v>
      </c>
      <c r="BH59" s="43">
        <f t="shared" si="48"/>
        <v>1</v>
      </c>
      <c r="BI59" s="43">
        <f t="shared" si="52"/>
        <v>1</v>
      </c>
      <c r="BJ59" s="44">
        <v>0</v>
      </c>
      <c r="BK59" s="44">
        <v>0</v>
      </c>
      <c r="BL59" s="44">
        <f t="shared" si="23"/>
        <v>0</v>
      </c>
      <c r="BM59" s="43">
        <f t="shared" si="25"/>
        <v>0</v>
      </c>
      <c r="BN59" s="49">
        <f t="shared" si="29"/>
        <v>0</v>
      </c>
      <c r="BO59" s="49">
        <f t="shared" si="30"/>
        <v>0</v>
      </c>
      <c r="BP59" s="49">
        <f t="shared" si="31"/>
        <v>0</v>
      </c>
      <c r="BQ59" s="49">
        <f t="shared" si="32"/>
        <v>0</v>
      </c>
      <c r="BR59" s="49">
        <f t="shared" si="33"/>
        <v>0</v>
      </c>
      <c r="BS59" s="49">
        <f t="shared" si="34"/>
        <v>0</v>
      </c>
      <c r="BT59" s="49">
        <f t="shared" si="35"/>
        <v>0</v>
      </c>
      <c r="BU59" s="49">
        <f t="shared" si="36"/>
        <v>0</v>
      </c>
      <c r="BV59" s="49">
        <f t="shared" si="37"/>
        <v>0</v>
      </c>
      <c r="BW59" s="49">
        <f t="shared" si="38"/>
        <v>0</v>
      </c>
      <c r="BX59" s="49">
        <f t="shared" si="39"/>
        <v>0</v>
      </c>
      <c r="BY59" s="49">
        <f t="shared" si="40"/>
        <v>0</v>
      </c>
      <c r="BZ59" s="49">
        <f t="shared" si="41"/>
        <v>0</v>
      </c>
      <c r="CA59" s="49">
        <f t="shared" si="42"/>
        <v>0</v>
      </c>
      <c r="CB59" s="49">
        <f t="shared" si="43"/>
        <v>0</v>
      </c>
      <c r="CC59" s="49">
        <f t="shared" si="44"/>
        <v>0</v>
      </c>
      <c r="CD59" s="8">
        <f t="shared" si="45"/>
        <v>553.54936517973965</v>
      </c>
      <c r="CE59" s="8">
        <f t="shared" si="46"/>
        <v>2102.6633607241238</v>
      </c>
      <c r="CF59" s="8">
        <f t="shared" si="47"/>
        <v>86847.751738231789</v>
      </c>
    </row>
    <row r="60" spans="1:84">
      <c r="A60" s="7">
        <f>'Monthly Data'!A60</f>
        <v>42675</v>
      </c>
      <c r="B60" s="6">
        <f>'Monthly Data'!B60</f>
        <v>2016</v>
      </c>
      <c r="C60" s="6">
        <f t="shared" si="50"/>
        <v>11</v>
      </c>
      <c r="D60" s="8">
        <f>'Monthly Data'!D60</f>
        <v>9135930.7174679395</v>
      </c>
      <c r="E60" s="1">
        <f>'Monthly Data'!E60</f>
        <v>198370.29154496465</v>
      </c>
      <c r="F60" s="8">
        <f>'Monthly Data'!F60</f>
        <v>9334301.009012904</v>
      </c>
      <c r="G60" s="8">
        <f>'Monthly Data'!G60</f>
        <v>3591797.4753896496</v>
      </c>
      <c r="H60" s="1">
        <f>'Monthly Data'!H60</f>
        <v>246828.58648979184</v>
      </c>
      <c r="I60" s="8">
        <f>'Monthly Data'!I60</f>
        <v>3838626.0618794416</v>
      </c>
      <c r="J60" s="8">
        <f>'Monthly Data'!J60</f>
        <v>10718526.344199492</v>
      </c>
      <c r="K60" s="1">
        <f>'Monthly Data'!K60</f>
        <v>255809.82296543571</v>
      </c>
      <c r="L60" s="8">
        <f>'Monthly Data'!L60</f>
        <v>10974336.167164927</v>
      </c>
      <c r="M60" s="8">
        <f>'Monthly Data'!M60</f>
        <v>202943.46791763301</v>
      </c>
      <c r="N60" s="8">
        <f>'Monthly Data'!N60</f>
        <v>33679.860544217692</v>
      </c>
      <c r="O60" s="5">
        <f>'Monthly Data'!O60</f>
        <v>27066.76</v>
      </c>
      <c r="P60" s="5">
        <f>'Monthly Data'!P60</f>
        <v>474.01</v>
      </c>
      <c r="Q60" s="8">
        <f>'Monthly Data'!Q60</f>
        <v>14928</v>
      </c>
      <c r="R60" s="8">
        <f>'Monthly Data'!R60</f>
        <v>1744.5</v>
      </c>
      <c r="S60" s="8">
        <f>'Monthly Data'!S60</f>
        <v>128</v>
      </c>
      <c r="T60" s="8">
        <f>'Monthly Data'!T60</f>
        <v>3069</v>
      </c>
      <c r="U60" s="8">
        <f>'Monthly Data'!U60</f>
        <v>30</v>
      </c>
      <c r="V60" s="41">
        <f>Weather!C180</f>
        <v>7.4361059030736874</v>
      </c>
      <c r="W60" s="42">
        <f>Weather!D180</f>
        <v>436.9</v>
      </c>
      <c r="X60" s="42">
        <f>Weather!E180</f>
        <v>0</v>
      </c>
      <c r="Y60" s="42">
        <f>Weather!F180</f>
        <v>376.9</v>
      </c>
      <c r="Z60" s="42">
        <f>Weather!G180</f>
        <v>0</v>
      </c>
      <c r="AA60" s="42">
        <f>Weather!H180</f>
        <v>316.89999999999998</v>
      </c>
      <c r="AB60" s="42">
        <f>Weather!I180</f>
        <v>0</v>
      </c>
      <c r="AC60" s="42">
        <f>Weather!J180</f>
        <v>257</v>
      </c>
      <c r="AD60" s="42">
        <f>Weather!K180</f>
        <v>0.1</v>
      </c>
      <c r="AE60" s="42">
        <f>Weather!L180</f>
        <v>199</v>
      </c>
      <c r="AF60" s="42">
        <f>Weather!M180</f>
        <v>2.1</v>
      </c>
      <c r="AG60" s="42">
        <f>Weather!N180</f>
        <v>143</v>
      </c>
      <c r="AH60" s="42">
        <f>Weather!O180</f>
        <v>6.1</v>
      </c>
      <c r="AI60" s="42">
        <f>Weather!P180</f>
        <v>97</v>
      </c>
      <c r="AJ60" s="42">
        <f>Weather!Q180</f>
        <v>20.100000000000001</v>
      </c>
      <c r="AK60" s="42">
        <f>Weather!R180</f>
        <v>63.4</v>
      </c>
      <c r="AL60" s="42">
        <f>Weather!S180</f>
        <v>46.5</v>
      </c>
      <c r="AM60" s="39">
        <f>Economic!C60</f>
        <v>692620.80000000005</v>
      </c>
      <c r="AN60" s="39">
        <f>Economic!D60</f>
        <v>6977.8</v>
      </c>
      <c r="AO60" s="39">
        <f>Economic!E60</f>
        <v>6983.4</v>
      </c>
      <c r="AP60" s="39">
        <f>Economic!F60</f>
        <v>98.9</v>
      </c>
      <c r="AQ60" s="39">
        <f>Economic!G60</f>
        <v>99.9</v>
      </c>
      <c r="AR60" s="43">
        <f t="shared" si="49"/>
        <v>30</v>
      </c>
      <c r="AS60" s="43">
        <v>19</v>
      </c>
      <c r="AT60" s="43">
        <f t="shared" si="51"/>
        <v>59</v>
      </c>
      <c r="AU60" s="43">
        <f t="shared" ref="AU60:BH75" si="53">AU48</f>
        <v>0</v>
      </c>
      <c r="AV60" s="43">
        <f t="shared" si="53"/>
        <v>0</v>
      </c>
      <c r="AW60" s="43">
        <f t="shared" si="53"/>
        <v>0</v>
      </c>
      <c r="AX60" s="43">
        <f t="shared" si="53"/>
        <v>0</v>
      </c>
      <c r="AY60" s="43">
        <f t="shared" si="53"/>
        <v>0</v>
      </c>
      <c r="AZ60" s="43">
        <f t="shared" si="53"/>
        <v>0</v>
      </c>
      <c r="BA60" s="43">
        <f t="shared" si="53"/>
        <v>0</v>
      </c>
      <c r="BB60" s="43">
        <f t="shared" si="53"/>
        <v>0</v>
      </c>
      <c r="BC60" s="43">
        <f t="shared" si="53"/>
        <v>0</v>
      </c>
      <c r="BD60" s="43">
        <f t="shared" si="53"/>
        <v>0</v>
      </c>
      <c r="BE60" s="43">
        <f t="shared" si="53"/>
        <v>1</v>
      </c>
      <c r="BF60" s="43">
        <f t="shared" si="53"/>
        <v>0</v>
      </c>
      <c r="BG60" s="43">
        <f t="shared" si="53"/>
        <v>0</v>
      </c>
      <c r="BH60" s="43">
        <f t="shared" si="53"/>
        <v>1</v>
      </c>
      <c r="BI60" s="43">
        <f t="shared" si="52"/>
        <v>1</v>
      </c>
      <c r="BJ60" s="44">
        <v>0</v>
      </c>
      <c r="BK60" s="44">
        <v>0</v>
      </c>
      <c r="BL60" s="44">
        <f t="shared" si="23"/>
        <v>0</v>
      </c>
      <c r="BM60" s="43">
        <f t="shared" si="25"/>
        <v>0</v>
      </c>
      <c r="BN60" s="49">
        <f t="shared" si="29"/>
        <v>0</v>
      </c>
      <c r="BO60" s="49">
        <f t="shared" si="30"/>
        <v>0</v>
      </c>
      <c r="BP60" s="49">
        <f t="shared" si="31"/>
        <v>0</v>
      </c>
      <c r="BQ60" s="49">
        <f t="shared" si="32"/>
        <v>0</v>
      </c>
      <c r="BR60" s="49">
        <f t="shared" si="33"/>
        <v>0</v>
      </c>
      <c r="BS60" s="49">
        <f t="shared" si="34"/>
        <v>0</v>
      </c>
      <c r="BT60" s="49">
        <f t="shared" si="35"/>
        <v>0</v>
      </c>
      <c r="BU60" s="49">
        <f t="shared" si="36"/>
        <v>0</v>
      </c>
      <c r="BV60" s="49">
        <f t="shared" si="37"/>
        <v>0</v>
      </c>
      <c r="BW60" s="49">
        <f t="shared" si="38"/>
        <v>0</v>
      </c>
      <c r="BX60" s="49">
        <f t="shared" si="39"/>
        <v>0</v>
      </c>
      <c r="BY60" s="49">
        <f t="shared" si="40"/>
        <v>0</v>
      </c>
      <c r="BZ60" s="49">
        <f t="shared" si="41"/>
        <v>0</v>
      </c>
      <c r="CA60" s="49">
        <f t="shared" si="42"/>
        <v>0</v>
      </c>
      <c r="CB60" s="49">
        <f t="shared" si="43"/>
        <v>0</v>
      </c>
      <c r="CC60" s="49">
        <f t="shared" si="44"/>
        <v>0</v>
      </c>
      <c r="CD60" s="8">
        <f t="shared" si="45"/>
        <v>625.28811689529095</v>
      </c>
      <c r="CE60" s="8">
        <f t="shared" si="46"/>
        <v>2200.4162005614453</v>
      </c>
      <c r="CF60" s="8">
        <f t="shared" si="47"/>
        <v>85737.001305975995</v>
      </c>
    </row>
    <row r="61" spans="1:84">
      <c r="A61" s="7">
        <f>'Monthly Data'!A61</f>
        <v>42705</v>
      </c>
      <c r="B61" s="6">
        <f>'Monthly Data'!B61</f>
        <v>2016</v>
      </c>
      <c r="C61" s="6">
        <f t="shared" si="50"/>
        <v>12</v>
      </c>
      <c r="D61" s="8">
        <f>'Monthly Data'!D61</f>
        <v>12042494.786609141</v>
      </c>
      <c r="E61" s="1">
        <f>'Monthly Data'!E61</f>
        <v>198370.29154496465</v>
      </c>
      <c r="F61" s="8">
        <f>'Monthly Data'!F61</f>
        <v>12240865.078154106</v>
      </c>
      <c r="G61" s="8">
        <f>'Monthly Data'!G61</f>
        <v>4193924.0553414854</v>
      </c>
      <c r="H61" s="1">
        <f>'Monthly Data'!H61</f>
        <v>246828.58648979184</v>
      </c>
      <c r="I61" s="8">
        <f>'Monthly Data'!I61</f>
        <v>4440752.6418312769</v>
      </c>
      <c r="J61" s="8">
        <f>'Monthly Data'!J61</f>
        <v>10221670.924776817</v>
      </c>
      <c r="K61" s="1">
        <f>'Monthly Data'!K61</f>
        <v>255809.82296543571</v>
      </c>
      <c r="L61" s="8">
        <f>'Monthly Data'!L61</f>
        <v>10477480.747742252</v>
      </c>
      <c r="M61" s="8">
        <f>'Monthly Data'!M61</f>
        <v>221504.91586598798</v>
      </c>
      <c r="N61" s="8">
        <f>'Monthly Data'!N61</f>
        <v>31784.619114312391</v>
      </c>
      <c r="O61" s="5">
        <f>'Monthly Data'!O61</f>
        <v>26087.759999999998</v>
      </c>
      <c r="P61" s="5">
        <f>'Monthly Data'!P61</f>
        <v>474.01000000000005</v>
      </c>
      <c r="Q61" s="8">
        <f>'Monthly Data'!Q61</f>
        <v>14928</v>
      </c>
      <c r="R61" s="8">
        <f>'Monthly Data'!R61</f>
        <v>1744.5</v>
      </c>
      <c r="S61" s="8">
        <f>'Monthly Data'!S61</f>
        <v>130</v>
      </c>
      <c r="T61" s="8">
        <f>'Monthly Data'!T61</f>
        <v>3069</v>
      </c>
      <c r="U61" s="8">
        <f>'Monthly Data'!U61</f>
        <v>30</v>
      </c>
      <c r="V61" s="41">
        <f>Weather!C181</f>
        <v>-1.2387096774193549</v>
      </c>
      <c r="W61" s="42">
        <f>Weather!D181</f>
        <v>720.4</v>
      </c>
      <c r="X61" s="42">
        <f>Weather!E181</f>
        <v>0</v>
      </c>
      <c r="Y61" s="42">
        <f>Weather!F181</f>
        <v>658.4</v>
      </c>
      <c r="Z61" s="42">
        <f>Weather!G181</f>
        <v>0</v>
      </c>
      <c r="AA61" s="42">
        <f>Weather!H181</f>
        <v>596.4</v>
      </c>
      <c r="AB61" s="42">
        <f>Weather!I181</f>
        <v>0</v>
      </c>
      <c r="AC61" s="42">
        <f>Weather!J181</f>
        <v>534.4</v>
      </c>
      <c r="AD61" s="42">
        <f>Weather!K181</f>
        <v>0</v>
      </c>
      <c r="AE61" s="42">
        <f>Weather!L181</f>
        <v>472.4</v>
      </c>
      <c r="AF61" s="42">
        <f>Weather!M181</f>
        <v>0</v>
      </c>
      <c r="AG61" s="42">
        <f>Weather!N181</f>
        <v>410.4</v>
      </c>
      <c r="AH61" s="42">
        <f>Weather!O181</f>
        <v>0</v>
      </c>
      <c r="AI61" s="42">
        <f>Weather!P181</f>
        <v>348.4</v>
      </c>
      <c r="AJ61" s="42">
        <f>Weather!Q181</f>
        <v>0</v>
      </c>
      <c r="AK61" s="42">
        <f>Weather!R181</f>
        <v>286.39999999999998</v>
      </c>
      <c r="AL61" s="42">
        <f>Weather!S181</f>
        <v>0</v>
      </c>
      <c r="AM61" s="39">
        <f>Economic!C61</f>
        <v>692620.80000000005</v>
      </c>
      <c r="AN61" s="39">
        <f>Economic!D61</f>
        <v>6992.4</v>
      </c>
      <c r="AO61" s="39">
        <f>Economic!E61</f>
        <v>6999.9</v>
      </c>
      <c r="AP61" s="39">
        <f>Economic!F61</f>
        <v>100.1</v>
      </c>
      <c r="AQ61" s="39">
        <f>Economic!G61</f>
        <v>100.9</v>
      </c>
      <c r="AR61" s="43">
        <f t="shared" si="49"/>
        <v>31</v>
      </c>
      <c r="AS61" s="43">
        <v>21</v>
      </c>
      <c r="AT61" s="43">
        <f t="shared" si="51"/>
        <v>60</v>
      </c>
      <c r="AU61" s="43">
        <f t="shared" si="53"/>
        <v>0</v>
      </c>
      <c r="AV61" s="43">
        <f t="shared" si="53"/>
        <v>0</v>
      </c>
      <c r="AW61" s="43">
        <f t="shared" si="53"/>
        <v>0</v>
      </c>
      <c r="AX61" s="43">
        <f t="shared" si="53"/>
        <v>0</v>
      </c>
      <c r="AY61" s="43">
        <f t="shared" si="53"/>
        <v>0</v>
      </c>
      <c r="AZ61" s="43">
        <f t="shared" si="53"/>
        <v>0</v>
      </c>
      <c r="BA61" s="43">
        <f t="shared" si="53"/>
        <v>0</v>
      </c>
      <c r="BB61" s="43">
        <f t="shared" si="53"/>
        <v>0</v>
      </c>
      <c r="BC61" s="43">
        <f t="shared" si="53"/>
        <v>0</v>
      </c>
      <c r="BD61" s="43">
        <f t="shared" si="53"/>
        <v>0</v>
      </c>
      <c r="BE61" s="43">
        <f t="shared" si="53"/>
        <v>0</v>
      </c>
      <c r="BF61" s="43">
        <f t="shared" si="53"/>
        <v>1</v>
      </c>
      <c r="BG61" s="43">
        <f t="shared" si="53"/>
        <v>0</v>
      </c>
      <c r="BH61" s="43">
        <f t="shared" si="53"/>
        <v>0</v>
      </c>
      <c r="BI61" s="43">
        <f t="shared" si="52"/>
        <v>0</v>
      </c>
      <c r="BJ61" s="44">
        <v>0</v>
      </c>
      <c r="BK61" s="44">
        <v>0</v>
      </c>
      <c r="BL61" s="44">
        <f t="shared" si="23"/>
        <v>0</v>
      </c>
      <c r="BM61" s="43">
        <f t="shared" si="25"/>
        <v>0</v>
      </c>
      <c r="BN61" s="49">
        <f t="shared" si="29"/>
        <v>0</v>
      </c>
      <c r="BO61" s="49">
        <f t="shared" si="30"/>
        <v>0</v>
      </c>
      <c r="BP61" s="49">
        <f t="shared" si="31"/>
        <v>0</v>
      </c>
      <c r="BQ61" s="49">
        <f t="shared" si="32"/>
        <v>0</v>
      </c>
      <c r="BR61" s="49">
        <f t="shared" si="33"/>
        <v>0</v>
      </c>
      <c r="BS61" s="49">
        <f t="shared" si="34"/>
        <v>0</v>
      </c>
      <c r="BT61" s="49">
        <f t="shared" si="35"/>
        <v>0</v>
      </c>
      <c r="BU61" s="49">
        <f t="shared" si="36"/>
        <v>0</v>
      </c>
      <c r="BV61" s="49">
        <f t="shared" si="37"/>
        <v>0</v>
      </c>
      <c r="BW61" s="49">
        <f t="shared" si="38"/>
        <v>0</v>
      </c>
      <c r="BX61" s="49">
        <f t="shared" si="39"/>
        <v>0</v>
      </c>
      <c r="BY61" s="49">
        <f t="shared" si="40"/>
        <v>0</v>
      </c>
      <c r="BZ61" s="49">
        <f t="shared" si="41"/>
        <v>0</v>
      </c>
      <c r="CA61" s="49">
        <f t="shared" si="42"/>
        <v>0</v>
      </c>
      <c r="CB61" s="49">
        <f t="shared" si="43"/>
        <v>0</v>
      </c>
      <c r="CC61" s="49">
        <f t="shared" si="44"/>
        <v>0</v>
      </c>
      <c r="CD61" s="8">
        <f t="shared" si="45"/>
        <v>819.99364135544647</v>
      </c>
      <c r="CE61" s="8">
        <f t="shared" si="46"/>
        <v>2545.5733114538702</v>
      </c>
      <c r="CF61" s="8">
        <f t="shared" si="47"/>
        <v>80596.005751863486</v>
      </c>
    </row>
    <row r="62" spans="1:84">
      <c r="A62" s="7">
        <f>'Monthly Data'!A62</f>
        <v>42736</v>
      </c>
      <c r="B62" s="6">
        <f>'Monthly Data'!B62</f>
        <v>2017</v>
      </c>
      <c r="C62" s="6">
        <f t="shared" si="50"/>
        <v>1</v>
      </c>
      <c r="D62" s="8">
        <f>'Monthly Data'!D62</f>
        <v>12402016.336484401</v>
      </c>
      <c r="E62" s="1">
        <f>'Monthly Data'!E62</f>
        <v>424165.64364677883</v>
      </c>
      <c r="F62" s="8">
        <f>'Monthly Data'!F62</f>
        <v>12826181.980131179</v>
      </c>
      <c r="G62" s="8">
        <f>'Monthly Data'!G62</f>
        <v>4320040.4514866741</v>
      </c>
      <c r="H62" s="1">
        <f>'Monthly Data'!H62</f>
        <v>249658.95771913868</v>
      </c>
      <c r="I62" s="8">
        <f>'Monthly Data'!I62</f>
        <v>4569699.409205813</v>
      </c>
      <c r="J62" s="8">
        <f>'Monthly Data'!J62</f>
        <v>11262659.046966342</v>
      </c>
      <c r="K62" s="1">
        <f>'Monthly Data'!K62</f>
        <v>361922.66569328256</v>
      </c>
      <c r="L62" s="8">
        <f>'Monthly Data'!L62</f>
        <v>11624581.712659625</v>
      </c>
      <c r="M62" s="8">
        <f>'Monthly Data'!M62</f>
        <v>133380.70118369928</v>
      </c>
      <c r="N62" s="8">
        <f>'Monthly Data'!N62</f>
        <v>33734.31912765107</v>
      </c>
      <c r="O62" s="5">
        <f>'Monthly Data'!O62</f>
        <v>26034.580000000005</v>
      </c>
      <c r="P62" s="5">
        <f>'Monthly Data'!P62</f>
        <v>474.01000000000005</v>
      </c>
      <c r="Q62" s="8">
        <f>'Monthly Data'!Q62</f>
        <v>15020</v>
      </c>
      <c r="R62" s="8">
        <f>'Monthly Data'!R62</f>
        <v>1739</v>
      </c>
      <c r="S62" s="8">
        <f>'Monthly Data'!S62</f>
        <v>126</v>
      </c>
      <c r="T62" s="8">
        <f>'Monthly Data'!T62</f>
        <v>3069</v>
      </c>
      <c r="U62" s="8">
        <f>'Monthly Data'!U62</f>
        <v>30</v>
      </c>
      <c r="V62" s="41">
        <f>Weather!C182</f>
        <v>-1.8064516129032251</v>
      </c>
      <c r="W62" s="42">
        <f>Weather!D182</f>
        <v>738</v>
      </c>
      <c r="X62" s="42">
        <f>Weather!E182</f>
        <v>0</v>
      </c>
      <c r="Y62" s="42">
        <f>Weather!F182</f>
        <v>676</v>
      </c>
      <c r="Z62" s="42">
        <f>Weather!G182</f>
        <v>0</v>
      </c>
      <c r="AA62" s="42">
        <f>Weather!H182</f>
        <v>614</v>
      </c>
      <c r="AB62" s="42">
        <f>Weather!I182</f>
        <v>0</v>
      </c>
      <c r="AC62" s="42">
        <f>Weather!J182</f>
        <v>552</v>
      </c>
      <c r="AD62" s="42">
        <f>Weather!K182</f>
        <v>0</v>
      </c>
      <c r="AE62" s="42">
        <f>Weather!L182</f>
        <v>490</v>
      </c>
      <c r="AF62" s="42">
        <f>Weather!M182</f>
        <v>0</v>
      </c>
      <c r="AG62" s="42">
        <f>Weather!N182</f>
        <v>428</v>
      </c>
      <c r="AH62" s="42">
        <f>Weather!O182</f>
        <v>0</v>
      </c>
      <c r="AI62" s="42">
        <f>Weather!P182</f>
        <v>366</v>
      </c>
      <c r="AJ62" s="42">
        <f>Weather!Q182</f>
        <v>0</v>
      </c>
      <c r="AK62" s="42">
        <f>Weather!R182</f>
        <v>304</v>
      </c>
      <c r="AL62" s="42">
        <f>Weather!S182</f>
        <v>0</v>
      </c>
      <c r="AM62" s="39">
        <f>Economic!C62</f>
        <v>711695.1</v>
      </c>
      <c r="AN62" s="39">
        <f>Economic!D62</f>
        <v>7014.6</v>
      </c>
      <c r="AO62" s="39">
        <f>Economic!E62</f>
        <v>6982.5</v>
      </c>
      <c r="AP62" s="39">
        <f>Economic!F62</f>
        <v>102.9</v>
      </c>
      <c r="AQ62" s="39">
        <f>Economic!G62</f>
        <v>102.6</v>
      </c>
      <c r="AR62" s="43">
        <f t="shared" si="49"/>
        <v>31</v>
      </c>
      <c r="AS62" s="43">
        <v>21</v>
      </c>
      <c r="AT62" s="43">
        <f t="shared" si="51"/>
        <v>61</v>
      </c>
      <c r="AU62" s="43">
        <f t="shared" si="53"/>
        <v>1</v>
      </c>
      <c r="AV62" s="43">
        <f t="shared" si="53"/>
        <v>0</v>
      </c>
      <c r="AW62" s="43">
        <f t="shared" si="53"/>
        <v>0</v>
      </c>
      <c r="AX62" s="43">
        <f t="shared" si="53"/>
        <v>0</v>
      </c>
      <c r="AY62" s="43">
        <f t="shared" si="53"/>
        <v>0</v>
      </c>
      <c r="AZ62" s="43">
        <f t="shared" si="53"/>
        <v>0</v>
      </c>
      <c r="BA62" s="43">
        <f t="shared" si="53"/>
        <v>0</v>
      </c>
      <c r="BB62" s="43">
        <f t="shared" si="53"/>
        <v>0</v>
      </c>
      <c r="BC62" s="43">
        <f t="shared" si="53"/>
        <v>0</v>
      </c>
      <c r="BD62" s="43">
        <f t="shared" si="53"/>
        <v>0</v>
      </c>
      <c r="BE62" s="43">
        <f t="shared" si="53"/>
        <v>0</v>
      </c>
      <c r="BF62" s="43">
        <f t="shared" si="53"/>
        <v>0</v>
      </c>
      <c r="BG62" s="43">
        <f t="shared" si="53"/>
        <v>0</v>
      </c>
      <c r="BH62" s="43">
        <f t="shared" si="53"/>
        <v>0</v>
      </c>
      <c r="BI62" s="43">
        <f t="shared" si="52"/>
        <v>0</v>
      </c>
      <c r="BJ62" s="44">
        <v>0</v>
      </c>
      <c r="BK62" s="44">
        <v>0</v>
      </c>
      <c r="BL62" s="44">
        <f t="shared" si="23"/>
        <v>0</v>
      </c>
      <c r="BM62" s="43">
        <f t="shared" si="25"/>
        <v>0</v>
      </c>
      <c r="BN62" s="49">
        <f t="shared" si="29"/>
        <v>0</v>
      </c>
      <c r="BO62" s="49">
        <f t="shared" si="30"/>
        <v>0</v>
      </c>
      <c r="BP62" s="49">
        <f t="shared" si="31"/>
        <v>0</v>
      </c>
      <c r="BQ62" s="49">
        <f t="shared" si="32"/>
        <v>0</v>
      </c>
      <c r="BR62" s="49">
        <f t="shared" si="33"/>
        <v>0</v>
      </c>
      <c r="BS62" s="49">
        <f t="shared" si="34"/>
        <v>0</v>
      </c>
      <c r="BT62" s="49">
        <f t="shared" si="35"/>
        <v>0</v>
      </c>
      <c r="BU62" s="49">
        <f t="shared" si="36"/>
        <v>0</v>
      </c>
      <c r="BV62" s="49">
        <f t="shared" si="37"/>
        <v>0</v>
      </c>
      <c r="BW62" s="49">
        <f t="shared" si="38"/>
        <v>0</v>
      </c>
      <c r="BX62" s="49">
        <f t="shared" si="39"/>
        <v>0</v>
      </c>
      <c r="BY62" s="49">
        <f t="shared" si="40"/>
        <v>0</v>
      </c>
      <c r="BZ62" s="49">
        <f t="shared" si="41"/>
        <v>0</v>
      </c>
      <c r="CA62" s="49">
        <f t="shared" si="42"/>
        <v>0</v>
      </c>
      <c r="CB62" s="49">
        <f t="shared" si="43"/>
        <v>0</v>
      </c>
      <c r="CC62" s="49">
        <f t="shared" si="44"/>
        <v>0</v>
      </c>
      <c r="CD62" s="8">
        <f t="shared" si="45"/>
        <v>853.94021172644329</v>
      </c>
      <c r="CE62" s="8">
        <f t="shared" si="46"/>
        <v>2627.7742433615945</v>
      </c>
      <c r="CF62" s="8">
        <f t="shared" si="47"/>
        <v>92258.585021108142</v>
      </c>
    </row>
    <row r="63" spans="1:84">
      <c r="A63" s="7">
        <f>'Monthly Data'!A63</f>
        <v>42767</v>
      </c>
      <c r="B63" s="6">
        <f>'Monthly Data'!B63</f>
        <v>2017</v>
      </c>
      <c r="C63" s="6">
        <f t="shared" si="50"/>
        <v>2</v>
      </c>
      <c r="D63" s="8">
        <f>'Monthly Data'!D63</f>
        <v>10732724.525906282</v>
      </c>
      <c r="E63" s="1">
        <f>'Monthly Data'!E63</f>
        <v>424165.64364677883</v>
      </c>
      <c r="F63" s="8">
        <f>'Monthly Data'!F63</f>
        <v>11156890.16955306</v>
      </c>
      <c r="G63" s="8">
        <f>'Monthly Data'!G63</f>
        <v>3893047.7223456632</v>
      </c>
      <c r="H63" s="1">
        <f>'Monthly Data'!H63</f>
        <v>249658.95771913868</v>
      </c>
      <c r="I63" s="8">
        <f>'Monthly Data'!I63</f>
        <v>4142706.6800648021</v>
      </c>
      <c r="J63" s="8">
        <f>'Monthly Data'!J63</f>
        <v>10276279.219916252</v>
      </c>
      <c r="K63" s="1">
        <f>'Monthly Data'!K63</f>
        <v>361922.66569328256</v>
      </c>
      <c r="L63" s="8">
        <f>'Monthly Data'!L63</f>
        <v>10638201.885609536</v>
      </c>
      <c r="M63" s="8">
        <f>'Monthly Data'!M63</f>
        <v>108624.99508405513</v>
      </c>
      <c r="N63" s="8">
        <f>'Monthly Data'!N63</f>
        <v>30132.438308656801</v>
      </c>
      <c r="O63" s="5">
        <f>'Monthly Data'!O63</f>
        <v>25927.160000000003</v>
      </c>
      <c r="P63" s="5">
        <f>'Monthly Data'!P63</f>
        <v>427.40999999999997</v>
      </c>
      <c r="Q63" s="8">
        <f>'Monthly Data'!Q63</f>
        <v>14981</v>
      </c>
      <c r="R63" s="8">
        <f>'Monthly Data'!R63</f>
        <v>1744</v>
      </c>
      <c r="S63" s="8">
        <f>'Monthly Data'!S63</f>
        <v>126</v>
      </c>
      <c r="T63" s="8">
        <f>'Monthly Data'!T63</f>
        <v>3069</v>
      </c>
      <c r="U63" s="8">
        <f>'Monthly Data'!U63</f>
        <v>30</v>
      </c>
      <c r="V63" s="41">
        <f>Weather!C183</f>
        <v>-0.30000000000000054</v>
      </c>
      <c r="W63" s="42">
        <f>Weather!D183</f>
        <v>624.4</v>
      </c>
      <c r="X63" s="42">
        <f>Weather!E183</f>
        <v>0</v>
      </c>
      <c r="Y63" s="42">
        <f>Weather!F183</f>
        <v>568.4</v>
      </c>
      <c r="Z63" s="42">
        <f>Weather!G183</f>
        <v>0</v>
      </c>
      <c r="AA63" s="42">
        <f>Weather!H183</f>
        <v>512.4</v>
      </c>
      <c r="AB63" s="42">
        <f>Weather!I183</f>
        <v>0</v>
      </c>
      <c r="AC63" s="42">
        <f>Weather!J183</f>
        <v>456.4</v>
      </c>
      <c r="AD63" s="42">
        <f>Weather!K183</f>
        <v>0</v>
      </c>
      <c r="AE63" s="42">
        <f>Weather!L183</f>
        <v>400.4</v>
      </c>
      <c r="AF63" s="42">
        <f>Weather!M183</f>
        <v>0</v>
      </c>
      <c r="AG63" s="42">
        <f>Weather!N183</f>
        <v>344.4</v>
      </c>
      <c r="AH63" s="42">
        <f>Weather!O183</f>
        <v>0</v>
      </c>
      <c r="AI63" s="42">
        <f>Weather!P183</f>
        <v>288.39999999999998</v>
      </c>
      <c r="AJ63" s="42">
        <f>Weather!Q183</f>
        <v>0</v>
      </c>
      <c r="AK63" s="42">
        <f>Weather!R183</f>
        <v>236.2</v>
      </c>
      <c r="AL63" s="42">
        <f>Weather!S183</f>
        <v>3.8</v>
      </c>
      <c r="AM63" s="39">
        <f>Economic!C63</f>
        <v>711695.1</v>
      </c>
      <c r="AN63" s="39">
        <f>Economic!D63</f>
        <v>7031.3</v>
      </c>
      <c r="AO63" s="39">
        <f>Economic!E63</f>
        <v>6962.5</v>
      </c>
      <c r="AP63" s="39">
        <f>Economic!F63</f>
        <v>106.3</v>
      </c>
      <c r="AQ63" s="39">
        <f>Economic!G63</f>
        <v>104.5</v>
      </c>
      <c r="AR63" s="43">
        <f t="shared" si="49"/>
        <v>28</v>
      </c>
      <c r="AS63" s="43">
        <v>19</v>
      </c>
      <c r="AT63" s="43">
        <f t="shared" si="51"/>
        <v>62</v>
      </c>
      <c r="AU63" s="43">
        <f t="shared" si="53"/>
        <v>0</v>
      </c>
      <c r="AV63" s="43">
        <f t="shared" si="53"/>
        <v>1</v>
      </c>
      <c r="AW63" s="43">
        <f t="shared" si="53"/>
        <v>0</v>
      </c>
      <c r="AX63" s="43">
        <f t="shared" si="53"/>
        <v>0</v>
      </c>
      <c r="AY63" s="43">
        <f t="shared" si="53"/>
        <v>0</v>
      </c>
      <c r="AZ63" s="43">
        <f t="shared" si="53"/>
        <v>0</v>
      </c>
      <c r="BA63" s="43">
        <f t="shared" si="53"/>
        <v>0</v>
      </c>
      <c r="BB63" s="43">
        <f t="shared" si="53"/>
        <v>0</v>
      </c>
      <c r="BC63" s="43">
        <f t="shared" si="53"/>
        <v>0</v>
      </c>
      <c r="BD63" s="43">
        <f t="shared" si="53"/>
        <v>0</v>
      </c>
      <c r="BE63" s="43">
        <f t="shared" si="53"/>
        <v>0</v>
      </c>
      <c r="BF63" s="43">
        <f t="shared" si="53"/>
        <v>0</v>
      </c>
      <c r="BG63" s="43">
        <f t="shared" si="53"/>
        <v>0</v>
      </c>
      <c r="BH63" s="43">
        <f t="shared" si="53"/>
        <v>0</v>
      </c>
      <c r="BI63" s="43">
        <f t="shared" si="52"/>
        <v>0</v>
      </c>
      <c r="BJ63" s="44">
        <v>0</v>
      </c>
      <c r="BK63" s="44">
        <v>0</v>
      </c>
      <c r="BL63" s="44">
        <f t="shared" si="23"/>
        <v>0</v>
      </c>
      <c r="BM63" s="43">
        <f t="shared" si="25"/>
        <v>0</v>
      </c>
      <c r="BN63" s="49">
        <f t="shared" si="29"/>
        <v>0</v>
      </c>
      <c r="BO63" s="49">
        <f t="shared" si="30"/>
        <v>0</v>
      </c>
      <c r="BP63" s="49">
        <f t="shared" si="31"/>
        <v>0</v>
      </c>
      <c r="BQ63" s="49">
        <f t="shared" si="32"/>
        <v>0</v>
      </c>
      <c r="BR63" s="49">
        <f t="shared" si="33"/>
        <v>0</v>
      </c>
      <c r="BS63" s="49">
        <f t="shared" si="34"/>
        <v>0</v>
      </c>
      <c r="BT63" s="49">
        <f t="shared" si="35"/>
        <v>0</v>
      </c>
      <c r="BU63" s="49">
        <f t="shared" si="36"/>
        <v>0</v>
      </c>
      <c r="BV63" s="49">
        <f t="shared" si="37"/>
        <v>0</v>
      </c>
      <c r="BW63" s="49">
        <f t="shared" si="38"/>
        <v>0</v>
      </c>
      <c r="BX63" s="49">
        <f t="shared" si="39"/>
        <v>0</v>
      </c>
      <c r="BY63" s="49">
        <f t="shared" si="40"/>
        <v>0</v>
      </c>
      <c r="BZ63" s="49">
        <f t="shared" si="41"/>
        <v>0</v>
      </c>
      <c r="CA63" s="49">
        <f t="shared" si="42"/>
        <v>0</v>
      </c>
      <c r="CB63" s="49">
        <f t="shared" si="43"/>
        <v>0</v>
      </c>
      <c r="CC63" s="49">
        <f t="shared" si="44"/>
        <v>0</v>
      </c>
      <c r="CD63" s="8">
        <f t="shared" si="45"/>
        <v>744.73601024985385</v>
      </c>
      <c r="CE63" s="8">
        <f t="shared" si="46"/>
        <v>2375.4052064591756</v>
      </c>
      <c r="CF63" s="8">
        <f t="shared" si="47"/>
        <v>84430.173695313773</v>
      </c>
    </row>
    <row r="64" spans="1:84">
      <c r="A64" s="7">
        <f>'Monthly Data'!A64</f>
        <v>42795</v>
      </c>
      <c r="B64" s="6">
        <f>'Monthly Data'!B64</f>
        <v>2017</v>
      </c>
      <c r="C64" s="6">
        <f t="shared" si="50"/>
        <v>3</v>
      </c>
      <c r="D64" s="8">
        <f>'Monthly Data'!D64</f>
        <v>11246900.818313407</v>
      </c>
      <c r="E64" s="1">
        <f>'Monthly Data'!E64</f>
        <v>424165.64364677883</v>
      </c>
      <c r="F64" s="8">
        <f>'Monthly Data'!F64</f>
        <v>11671066.461960185</v>
      </c>
      <c r="G64" s="8">
        <f>'Monthly Data'!G64</f>
        <v>4171063.5601851279</v>
      </c>
      <c r="H64" s="1">
        <f>'Monthly Data'!H64</f>
        <v>249658.95771913868</v>
      </c>
      <c r="I64" s="8">
        <f>'Monthly Data'!I64</f>
        <v>4420722.5179042667</v>
      </c>
      <c r="J64" s="8">
        <f>'Monthly Data'!J64</f>
        <v>11335383.600888738</v>
      </c>
      <c r="K64" s="1">
        <f>'Monthly Data'!K64</f>
        <v>361922.66569328256</v>
      </c>
      <c r="L64" s="8">
        <f>'Monthly Data'!L64</f>
        <v>11697306.266582021</v>
      </c>
      <c r="M64" s="8">
        <f>'Monthly Data'!M64</f>
        <v>107105.11364760959</v>
      </c>
      <c r="N64" s="8">
        <f>'Monthly Data'!N64</f>
        <v>33972.705482192883</v>
      </c>
      <c r="O64" s="5">
        <f>'Monthly Data'!O64</f>
        <v>25972.27</v>
      </c>
      <c r="P64" s="5">
        <f>'Monthly Data'!P64</f>
        <v>287.61</v>
      </c>
      <c r="Q64" s="8">
        <f>'Monthly Data'!Q64</f>
        <v>14985</v>
      </c>
      <c r="R64" s="8">
        <f>'Monthly Data'!R64</f>
        <v>1736</v>
      </c>
      <c r="S64" s="8">
        <f>'Monthly Data'!S64</f>
        <v>124</v>
      </c>
      <c r="T64" s="8">
        <f>'Monthly Data'!T64</f>
        <v>3069</v>
      </c>
      <c r="U64" s="8">
        <f>'Monthly Data'!U64</f>
        <v>30</v>
      </c>
      <c r="V64" s="41">
        <f>Weather!C184</f>
        <v>-1.6478504703728338</v>
      </c>
      <c r="W64" s="42">
        <f>Weather!D184</f>
        <v>733.1</v>
      </c>
      <c r="X64" s="42">
        <f>Weather!E184</f>
        <v>0</v>
      </c>
      <c r="Y64" s="42">
        <f>Weather!F184</f>
        <v>671.1</v>
      </c>
      <c r="Z64" s="42">
        <f>Weather!G184</f>
        <v>0</v>
      </c>
      <c r="AA64" s="42">
        <f>Weather!H184</f>
        <v>609.1</v>
      </c>
      <c r="AB64" s="42">
        <f>Weather!I184</f>
        <v>0</v>
      </c>
      <c r="AC64" s="42">
        <f>Weather!J184</f>
        <v>547.1</v>
      </c>
      <c r="AD64" s="42">
        <f>Weather!K184</f>
        <v>0</v>
      </c>
      <c r="AE64" s="42">
        <f>Weather!L184</f>
        <v>485.1</v>
      </c>
      <c r="AF64" s="42">
        <f>Weather!M184</f>
        <v>0</v>
      </c>
      <c r="AG64" s="42">
        <f>Weather!N184</f>
        <v>423.1</v>
      </c>
      <c r="AH64" s="42">
        <f>Weather!O184</f>
        <v>0</v>
      </c>
      <c r="AI64" s="42">
        <f>Weather!P184</f>
        <v>361.1</v>
      </c>
      <c r="AJ64" s="42">
        <f>Weather!Q184</f>
        <v>0</v>
      </c>
      <c r="AK64" s="42">
        <f>Weather!R184</f>
        <v>301.10000000000002</v>
      </c>
      <c r="AL64" s="42">
        <f>Weather!S184</f>
        <v>2</v>
      </c>
      <c r="AM64" s="39">
        <f>Economic!C64</f>
        <v>711695.1</v>
      </c>
      <c r="AN64" s="39">
        <f>Economic!D64</f>
        <v>7049</v>
      </c>
      <c r="AO64" s="39">
        <f>Economic!E64</f>
        <v>6946</v>
      </c>
      <c r="AP64" s="39">
        <f>Economic!F64</f>
        <v>110.1</v>
      </c>
      <c r="AQ64" s="39">
        <f>Economic!G64</f>
        <v>107.8</v>
      </c>
      <c r="AR64" s="43">
        <f t="shared" si="49"/>
        <v>31</v>
      </c>
      <c r="AS64" s="43">
        <v>22</v>
      </c>
      <c r="AT64" s="43">
        <f t="shared" si="51"/>
        <v>63</v>
      </c>
      <c r="AU64" s="43">
        <f t="shared" si="53"/>
        <v>0</v>
      </c>
      <c r="AV64" s="43">
        <f t="shared" si="53"/>
        <v>0</v>
      </c>
      <c r="AW64" s="43">
        <f t="shared" si="53"/>
        <v>1</v>
      </c>
      <c r="AX64" s="43">
        <f t="shared" si="53"/>
        <v>0</v>
      </c>
      <c r="AY64" s="43">
        <f t="shared" si="53"/>
        <v>0</v>
      </c>
      <c r="AZ64" s="43">
        <f t="shared" si="53"/>
        <v>0</v>
      </c>
      <c r="BA64" s="43">
        <f t="shared" si="53"/>
        <v>0</v>
      </c>
      <c r="BB64" s="43">
        <f t="shared" si="53"/>
        <v>0</v>
      </c>
      <c r="BC64" s="43">
        <f t="shared" si="53"/>
        <v>0</v>
      </c>
      <c r="BD64" s="43">
        <f t="shared" si="53"/>
        <v>0</v>
      </c>
      <c r="BE64" s="43">
        <f t="shared" si="53"/>
        <v>0</v>
      </c>
      <c r="BF64" s="43">
        <f t="shared" si="53"/>
        <v>0</v>
      </c>
      <c r="BG64" s="43">
        <f t="shared" si="53"/>
        <v>1</v>
      </c>
      <c r="BH64" s="43">
        <f t="shared" si="53"/>
        <v>0</v>
      </c>
      <c r="BI64" s="43">
        <f t="shared" si="52"/>
        <v>1</v>
      </c>
      <c r="BJ64" s="44">
        <v>0</v>
      </c>
      <c r="BK64" s="44">
        <v>0</v>
      </c>
      <c r="BL64" s="44">
        <f t="shared" si="23"/>
        <v>0</v>
      </c>
      <c r="BM64" s="43">
        <f t="shared" si="25"/>
        <v>0</v>
      </c>
      <c r="BN64" s="49">
        <f t="shared" si="29"/>
        <v>0</v>
      </c>
      <c r="BO64" s="49">
        <f t="shared" si="30"/>
        <v>0</v>
      </c>
      <c r="BP64" s="49">
        <f t="shared" si="31"/>
        <v>0</v>
      </c>
      <c r="BQ64" s="49">
        <f t="shared" si="32"/>
        <v>0</v>
      </c>
      <c r="BR64" s="49">
        <f t="shared" si="33"/>
        <v>0</v>
      </c>
      <c r="BS64" s="49">
        <f t="shared" si="34"/>
        <v>0</v>
      </c>
      <c r="BT64" s="49">
        <f t="shared" si="35"/>
        <v>0</v>
      </c>
      <c r="BU64" s="49">
        <f t="shared" si="36"/>
        <v>0</v>
      </c>
      <c r="BV64" s="49">
        <f t="shared" si="37"/>
        <v>0</v>
      </c>
      <c r="BW64" s="49">
        <f t="shared" si="38"/>
        <v>0</v>
      </c>
      <c r="BX64" s="49">
        <f t="shared" si="39"/>
        <v>0</v>
      </c>
      <c r="BY64" s="49">
        <f t="shared" si="40"/>
        <v>0</v>
      </c>
      <c r="BZ64" s="49">
        <f t="shared" si="41"/>
        <v>0</v>
      </c>
      <c r="CA64" s="49">
        <f t="shared" si="42"/>
        <v>0</v>
      </c>
      <c r="CB64" s="49">
        <f t="shared" si="43"/>
        <v>0</v>
      </c>
      <c r="CC64" s="49">
        <f t="shared" si="44"/>
        <v>0</v>
      </c>
      <c r="CD64" s="8">
        <f t="shared" si="45"/>
        <v>778.84994741142373</v>
      </c>
      <c r="CE64" s="8">
        <f t="shared" si="46"/>
        <v>2546.4991462582179</v>
      </c>
      <c r="CF64" s="8">
        <f t="shared" si="47"/>
        <v>94333.115053080823</v>
      </c>
    </row>
    <row r="65" spans="1:84">
      <c r="A65" s="7">
        <f>'Monthly Data'!A65</f>
        <v>42826</v>
      </c>
      <c r="B65" s="6">
        <f>'Monthly Data'!B65</f>
        <v>2017</v>
      </c>
      <c r="C65" s="6">
        <f t="shared" si="50"/>
        <v>4</v>
      </c>
      <c r="D65" s="8">
        <f>'Monthly Data'!D65</f>
        <v>8824164.5158211607</v>
      </c>
      <c r="E65" s="1">
        <f>'Monthly Data'!E65</f>
        <v>424165.64364677883</v>
      </c>
      <c r="F65" s="8">
        <f>'Monthly Data'!F65</f>
        <v>9248330.1594679393</v>
      </c>
      <c r="G65" s="8">
        <f>'Monthly Data'!G65</f>
        <v>3496506.3587449682</v>
      </c>
      <c r="H65" s="1">
        <f>'Monthly Data'!H65</f>
        <v>249658.95771913868</v>
      </c>
      <c r="I65" s="8">
        <f>'Monthly Data'!I65</f>
        <v>3746165.316464107</v>
      </c>
      <c r="J65" s="8">
        <f>'Monthly Data'!J65</f>
        <v>9494360.7801229116</v>
      </c>
      <c r="K65" s="1">
        <f>'Monthly Data'!K65</f>
        <v>361922.66569328256</v>
      </c>
      <c r="L65" s="8">
        <f>'Monthly Data'!L65</f>
        <v>9856283.4458161946</v>
      </c>
      <c r="M65" s="8">
        <f>'Monthly Data'!M65</f>
        <v>90299.89731232998</v>
      </c>
      <c r="N65" s="8">
        <f>'Monthly Data'!N65</f>
        <v>33841.683340002674</v>
      </c>
      <c r="O65" s="5">
        <f>'Monthly Data'!O65</f>
        <v>25778.839999999997</v>
      </c>
      <c r="P65" s="5">
        <f>'Monthly Data'!P65</f>
        <v>287.61</v>
      </c>
      <c r="Q65" s="8">
        <f>'Monthly Data'!Q65</f>
        <v>14923</v>
      </c>
      <c r="R65" s="8">
        <f>'Monthly Data'!R65</f>
        <v>1748</v>
      </c>
      <c r="S65" s="8">
        <f>'Monthly Data'!S65</f>
        <v>125</v>
      </c>
      <c r="T65" s="8">
        <f>'Monthly Data'!T65</f>
        <v>3069</v>
      </c>
      <c r="U65" s="8">
        <f>'Monthly Data'!U65</f>
        <v>30</v>
      </c>
      <c r="V65" s="41">
        <f>Weather!C185</f>
        <v>8.0533333333333328</v>
      </c>
      <c r="W65" s="42">
        <f>Weather!D185</f>
        <v>418.4</v>
      </c>
      <c r="X65" s="42">
        <f>Weather!E185</f>
        <v>0</v>
      </c>
      <c r="Y65" s="42">
        <f>Weather!F185</f>
        <v>358.4</v>
      </c>
      <c r="Z65" s="42">
        <f>Weather!G185</f>
        <v>0</v>
      </c>
      <c r="AA65" s="42">
        <f>Weather!H185</f>
        <v>298.89999999999998</v>
      </c>
      <c r="AB65" s="42">
        <f>Weather!I185</f>
        <v>0.5</v>
      </c>
      <c r="AC65" s="42">
        <f>Weather!J185</f>
        <v>240.9</v>
      </c>
      <c r="AD65" s="42">
        <f>Weather!K185</f>
        <v>2.5</v>
      </c>
      <c r="AE65" s="42">
        <f>Weather!L185</f>
        <v>185.2</v>
      </c>
      <c r="AF65" s="42">
        <f>Weather!M185</f>
        <v>6.8</v>
      </c>
      <c r="AG65" s="42">
        <f>Weather!N185</f>
        <v>134.9</v>
      </c>
      <c r="AH65" s="42">
        <f>Weather!O185</f>
        <v>16.5</v>
      </c>
      <c r="AI65" s="42">
        <f>Weather!P185</f>
        <v>91.3</v>
      </c>
      <c r="AJ65" s="42">
        <f>Weather!Q185</f>
        <v>32.9</v>
      </c>
      <c r="AK65" s="42">
        <f>Weather!R185</f>
        <v>53.6</v>
      </c>
      <c r="AL65" s="42">
        <f>Weather!S185</f>
        <v>55.2</v>
      </c>
      <c r="AM65" s="39">
        <f>Economic!C65</f>
        <v>711695.1</v>
      </c>
      <c r="AN65" s="39">
        <f>Economic!D65</f>
        <v>7055.1</v>
      </c>
      <c r="AO65" s="39">
        <f>Economic!E65</f>
        <v>6963.6</v>
      </c>
      <c r="AP65" s="39">
        <f>Economic!F65</f>
        <v>112.9</v>
      </c>
      <c r="AQ65" s="39">
        <f>Economic!G65</f>
        <v>111.7</v>
      </c>
      <c r="AR65" s="43">
        <f t="shared" si="49"/>
        <v>30</v>
      </c>
      <c r="AS65" s="43">
        <v>21</v>
      </c>
      <c r="AT65" s="43">
        <f t="shared" si="51"/>
        <v>64</v>
      </c>
      <c r="AU65" s="43">
        <f t="shared" si="53"/>
        <v>0</v>
      </c>
      <c r="AV65" s="43">
        <f t="shared" si="53"/>
        <v>0</v>
      </c>
      <c r="AW65" s="43">
        <f t="shared" si="53"/>
        <v>0</v>
      </c>
      <c r="AX65" s="43">
        <f t="shared" si="53"/>
        <v>1</v>
      </c>
      <c r="AY65" s="43">
        <f t="shared" si="53"/>
        <v>0</v>
      </c>
      <c r="AZ65" s="43">
        <f t="shared" si="53"/>
        <v>0</v>
      </c>
      <c r="BA65" s="43">
        <f t="shared" si="53"/>
        <v>0</v>
      </c>
      <c r="BB65" s="43">
        <f t="shared" si="53"/>
        <v>0</v>
      </c>
      <c r="BC65" s="43">
        <f t="shared" si="53"/>
        <v>0</v>
      </c>
      <c r="BD65" s="43">
        <f t="shared" si="53"/>
        <v>0</v>
      </c>
      <c r="BE65" s="43">
        <f t="shared" si="53"/>
        <v>0</v>
      </c>
      <c r="BF65" s="43">
        <f t="shared" si="53"/>
        <v>0</v>
      </c>
      <c r="BG65" s="43">
        <f t="shared" si="53"/>
        <v>1</v>
      </c>
      <c r="BH65" s="43">
        <f t="shared" si="53"/>
        <v>0</v>
      </c>
      <c r="BI65" s="43">
        <f t="shared" si="52"/>
        <v>1</v>
      </c>
      <c r="BJ65" s="44">
        <v>0</v>
      </c>
      <c r="BK65" s="44">
        <v>0</v>
      </c>
      <c r="BL65" s="44">
        <f t="shared" si="23"/>
        <v>0</v>
      </c>
      <c r="BM65" s="43">
        <f t="shared" si="25"/>
        <v>0</v>
      </c>
      <c r="BN65" s="49">
        <f t="shared" si="29"/>
        <v>0</v>
      </c>
      <c r="BO65" s="49">
        <f t="shared" si="30"/>
        <v>0</v>
      </c>
      <c r="BP65" s="49">
        <f t="shared" si="31"/>
        <v>0</v>
      </c>
      <c r="BQ65" s="49">
        <f t="shared" si="32"/>
        <v>0</v>
      </c>
      <c r="BR65" s="49">
        <f t="shared" si="33"/>
        <v>0</v>
      </c>
      <c r="BS65" s="49">
        <f t="shared" si="34"/>
        <v>0</v>
      </c>
      <c r="BT65" s="49">
        <f t="shared" si="35"/>
        <v>0</v>
      </c>
      <c r="BU65" s="49">
        <f t="shared" si="36"/>
        <v>0</v>
      </c>
      <c r="BV65" s="49">
        <f t="shared" si="37"/>
        <v>0</v>
      </c>
      <c r="BW65" s="49">
        <f t="shared" si="38"/>
        <v>0</v>
      </c>
      <c r="BX65" s="49">
        <f t="shared" si="39"/>
        <v>0</v>
      </c>
      <c r="BY65" s="49">
        <f t="shared" si="40"/>
        <v>0</v>
      </c>
      <c r="BZ65" s="49">
        <f t="shared" si="41"/>
        <v>0</v>
      </c>
      <c r="CA65" s="49">
        <f t="shared" si="42"/>
        <v>0</v>
      </c>
      <c r="CB65" s="49">
        <f t="shared" si="43"/>
        <v>0</v>
      </c>
      <c r="CC65" s="49">
        <f t="shared" si="44"/>
        <v>0</v>
      </c>
      <c r="CD65" s="8">
        <f t="shared" si="45"/>
        <v>619.73665881310319</v>
      </c>
      <c r="CE65" s="8">
        <f t="shared" si="46"/>
        <v>2143.1151696018919</v>
      </c>
      <c r="CF65" s="8">
        <f t="shared" si="47"/>
        <v>78850.267566529554</v>
      </c>
    </row>
    <row r="66" spans="1:84">
      <c r="A66" s="7">
        <f>'Monthly Data'!A66</f>
        <v>42856</v>
      </c>
      <c r="B66" s="6">
        <f>'Monthly Data'!B66</f>
        <v>2017</v>
      </c>
      <c r="C66" s="6">
        <f t="shared" si="50"/>
        <v>5</v>
      </c>
      <c r="D66" s="8">
        <f>'Monthly Data'!D66</f>
        <v>8161256.906336261</v>
      </c>
      <c r="E66" s="1">
        <f>'Monthly Data'!E66</f>
        <v>424165.64364677883</v>
      </c>
      <c r="F66" s="8">
        <f>'Monthly Data'!F66</f>
        <v>8585422.5499830395</v>
      </c>
      <c r="G66" s="8">
        <f>'Monthly Data'!G66</f>
        <v>3468969.0901791146</v>
      </c>
      <c r="H66" s="1">
        <f>'Monthly Data'!H66</f>
        <v>249658.95771913868</v>
      </c>
      <c r="I66" s="8">
        <f>'Monthly Data'!I66</f>
        <v>3718628.0478982534</v>
      </c>
      <c r="J66" s="8">
        <f>'Monthly Data'!J66</f>
        <v>10255185.620479725</v>
      </c>
      <c r="K66" s="1">
        <f>'Monthly Data'!K66</f>
        <v>361922.66569328256</v>
      </c>
      <c r="L66" s="8">
        <f>'Monthly Data'!L66</f>
        <v>10617108.286173008</v>
      </c>
      <c r="M66" s="8">
        <f>'Monthly Data'!M66</f>
        <v>81461.249942270821</v>
      </c>
      <c r="N66" s="8">
        <f>'Monthly Data'!N66</f>
        <v>31829.167667066831</v>
      </c>
      <c r="O66" s="5">
        <f>'Monthly Data'!O66</f>
        <v>24976.589999999997</v>
      </c>
      <c r="P66" s="5">
        <f>'Monthly Data'!P66</f>
        <v>287.61</v>
      </c>
      <c r="Q66" s="8">
        <f>'Monthly Data'!Q66</f>
        <v>15053</v>
      </c>
      <c r="R66" s="8">
        <f>'Monthly Data'!R66</f>
        <v>1737</v>
      </c>
      <c r="S66" s="8">
        <f>'Monthly Data'!S66</f>
        <v>125</v>
      </c>
      <c r="T66" s="8">
        <f>'Monthly Data'!T66</f>
        <v>3069</v>
      </c>
      <c r="U66" s="8">
        <f>'Monthly Data'!U66</f>
        <v>30</v>
      </c>
      <c r="V66" s="41">
        <f>Weather!C186</f>
        <v>11.148387096774194</v>
      </c>
      <c r="W66" s="42">
        <f>Weather!D186</f>
        <v>338.7</v>
      </c>
      <c r="X66" s="42">
        <f>Weather!E186</f>
        <v>2.2999999999999998</v>
      </c>
      <c r="Y66" s="42">
        <f>Weather!F186</f>
        <v>278.7</v>
      </c>
      <c r="Z66" s="42">
        <f>Weather!G186</f>
        <v>4.3</v>
      </c>
      <c r="AA66" s="42">
        <f>Weather!H186</f>
        <v>221</v>
      </c>
      <c r="AB66" s="42">
        <f>Weather!I186</f>
        <v>8.6</v>
      </c>
      <c r="AC66" s="42">
        <f>Weather!J186</f>
        <v>167.7</v>
      </c>
      <c r="AD66" s="42">
        <f>Weather!K186</f>
        <v>17.3</v>
      </c>
      <c r="AE66" s="42">
        <f>Weather!L186</f>
        <v>117.6</v>
      </c>
      <c r="AF66" s="42">
        <f>Weather!M186</f>
        <v>29.2</v>
      </c>
      <c r="AG66" s="42">
        <f>Weather!N186</f>
        <v>75.599999999999994</v>
      </c>
      <c r="AH66" s="42">
        <f>Weather!O186</f>
        <v>49.2</v>
      </c>
      <c r="AI66" s="42">
        <f>Weather!P186</f>
        <v>43.8</v>
      </c>
      <c r="AJ66" s="42">
        <f>Weather!Q186</f>
        <v>79.400000000000006</v>
      </c>
      <c r="AK66" s="42">
        <f>Weather!R186</f>
        <v>20.2</v>
      </c>
      <c r="AL66" s="42">
        <f>Weather!S186</f>
        <v>117.8</v>
      </c>
      <c r="AM66" s="39">
        <f>Economic!C66</f>
        <v>711695.1</v>
      </c>
      <c r="AN66" s="39">
        <f>Economic!D66</f>
        <v>7066.7</v>
      </c>
      <c r="AO66" s="39">
        <f>Economic!E66</f>
        <v>7033.4</v>
      </c>
      <c r="AP66" s="39">
        <f>Economic!F66</f>
        <v>114.1</v>
      </c>
      <c r="AQ66" s="39">
        <f>Economic!G66</f>
        <v>114.3</v>
      </c>
      <c r="AR66" s="43">
        <f t="shared" si="49"/>
        <v>31</v>
      </c>
      <c r="AS66" s="43">
        <v>20</v>
      </c>
      <c r="AT66" s="43">
        <f t="shared" si="51"/>
        <v>65</v>
      </c>
      <c r="AU66" s="43">
        <f t="shared" si="53"/>
        <v>0</v>
      </c>
      <c r="AV66" s="43">
        <f t="shared" si="53"/>
        <v>0</v>
      </c>
      <c r="AW66" s="43">
        <f t="shared" si="53"/>
        <v>0</v>
      </c>
      <c r="AX66" s="43">
        <f t="shared" si="53"/>
        <v>0</v>
      </c>
      <c r="AY66" s="43">
        <f t="shared" si="53"/>
        <v>1</v>
      </c>
      <c r="AZ66" s="43">
        <f t="shared" si="53"/>
        <v>0</v>
      </c>
      <c r="BA66" s="43">
        <f t="shared" si="53"/>
        <v>0</v>
      </c>
      <c r="BB66" s="43">
        <f t="shared" si="53"/>
        <v>0</v>
      </c>
      <c r="BC66" s="43">
        <f t="shared" si="53"/>
        <v>0</v>
      </c>
      <c r="BD66" s="43">
        <f t="shared" si="53"/>
        <v>0</v>
      </c>
      <c r="BE66" s="43">
        <f t="shared" si="53"/>
        <v>0</v>
      </c>
      <c r="BF66" s="43">
        <f t="shared" si="53"/>
        <v>0</v>
      </c>
      <c r="BG66" s="43">
        <f t="shared" si="53"/>
        <v>1</v>
      </c>
      <c r="BH66" s="43">
        <f t="shared" si="53"/>
        <v>0</v>
      </c>
      <c r="BI66" s="43">
        <f t="shared" si="52"/>
        <v>1</v>
      </c>
      <c r="BJ66" s="44">
        <v>0</v>
      </c>
      <c r="BK66" s="44">
        <v>0</v>
      </c>
      <c r="BL66" s="44">
        <f t="shared" si="23"/>
        <v>0</v>
      </c>
      <c r="BM66" s="43">
        <f t="shared" si="25"/>
        <v>0</v>
      </c>
      <c r="BN66" s="49">
        <f t="shared" ref="BN66:BN97" si="54">$BJ66*W66</f>
        <v>0</v>
      </c>
      <c r="BO66" s="49">
        <f t="shared" ref="BO66:BO97" si="55">$BJ66*X66</f>
        <v>0</v>
      </c>
      <c r="BP66" s="49">
        <f t="shared" ref="BP66:BP97" si="56">$BJ66*Y66</f>
        <v>0</v>
      </c>
      <c r="BQ66" s="49">
        <f t="shared" ref="BQ66:BQ97" si="57">$BJ66*Z66</f>
        <v>0</v>
      </c>
      <c r="BR66" s="49">
        <f t="shared" ref="BR66:BR97" si="58">$BJ66*AA66</f>
        <v>0</v>
      </c>
      <c r="BS66" s="49">
        <f t="shared" ref="BS66:BS97" si="59">$BJ66*AB66</f>
        <v>0</v>
      </c>
      <c r="BT66" s="49">
        <f t="shared" ref="BT66:BT97" si="60">$BJ66*AC66</f>
        <v>0</v>
      </c>
      <c r="BU66" s="49">
        <f t="shared" ref="BU66:BU97" si="61">$BJ66*AD66</f>
        <v>0</v>
      </c>
      <c r="BV66" s="49">
        <f t="shared" ref="BV66:BV97" si="62">$BJ66*AE66</f>
        <v>0</v>
      </c>
      <c r="BW66" s="49">
        <f t="shared" ref="BW66:BW97" si="63">$BJ66*AF66</f>
        <v>0</v>
      </c>
      <c r="BX66" s="49">
        <f t="shared" ref="BX66:BX97" si="64">$BJ66*AG66</f>
        <v>0</v>
      </c>
      <c r="BY66" s="49">
        <f t="shared" ref="BY66:BY97" si="65">$BJ66*AH66</f>
        <v>0</v>
      </c>
      <c r="BZ66" s="49">
        <f t="shared" ref="BZ66:BZ97" si="66">$BJ66*AI66</f>
        <v>0</v>
      </c>
      <c r="CA66" s="49">
        <f t="shared" ref="CA66:CA97" si="67">$BJ66*AJ66</f>
        <v>0</v>
      </c>
      <c r="CB66" s="49">
        <f t="shared" ref="CB66:CB97" si="68">$BJ66*AK66</f>
        <v>0</v>
      </c>
      <c r="CC66" s="49">
        <f t="shared" ref="CC66:CC97" si="69">$BJ66*AL66</f>
        <v>0</v>
      </c>
      <c r="CD66" s="8">
        <f t="shared" ref="CD66:CD97" si="70">F66/Q66</f>
        <v>570.34627981020662</v>
      </c>
      <c r="CE66" s="8">
        <f t="shared" ref="CE66:CE97" si="71">I66/R66</f>
        <v>2140.8336487612282</v>
      </c>
      <c r="CF66" s="8">
        <f t="shared" ref="CF66:CF97" si="72">L66/S66</f>
        <v>84936.866289384066</v>
      </c>
    </row>
    <row r="67" spans="1:84">
      <c r="A67" s="7">
        <f>'Monthly Data'!A67</f>
        <v>42887</v>
      </c>
      <c r="B67" s="6">
        <f>'Monthly Data'!B67</f>
        <v>2017</v>
      </c>
      <c r="C67" s="6">
        <f t="shared" si="50"/>
        <v>6</v>
      </c>
      <c r="D67" s="8">
        <f>'Monthly Data'!D67</f>
        <v>8070742.9147809604</v>
      </c>
      <c r="E67" s="1">
        <f>'Monthly Data'!E67</f>
        <v>424165.64364677883</v>
      </c>
      <c r="F67" s="8">
        <f>'Monthly Data'!F67</f>
        <v>8494908.5584277399</v>
      </c>
      <c r="G67" s="8">
        <f>'Monthly Data'!G67</f>
        <v>3471006.0375395976</v>
      </c>
      <c r="H67" s="1">
        <f>'Monthly Data'!H67</f>
        <v>249658.95771913868</v>
      </c>
      <c r="I67" s="8">
        <f>'Monthly Data'!I67</f>
        <v>3720664.9952587364</v>
      </c>
      <c r="J67" s="8">
        <f>'Monthly Data'!J67</f>
        <v>10162898.99275995</v>
      </c>
      <c r="K67" s="1">
        <f>'Monthly Data'!K67</f>
        <v>361922.66569328256</v>
      </c>
      <c r="L67" s="8">
        <f>'Monthly Data'!L67</f>
        <v>10524821.658453234</v>
      </c>
      <c r="M67" s="8">
        <f>'Monthly Data'!M67</f>
        <v>72792.820708211599</v>
      </c>
      <c r="N67" s="8">
        <f>'Monthly Data'!N67</f>
        <v>33369.960384153666</v>
      </c>
      <c r="O67" s="5">
        <f>'Monthly Data'!O67</f>
        <v>26002.260000000002</v>
      </c>
      <c r="P67" s="5">
        <f>'Monthly Data'!P67</f>
        <v>287.61</v>
      </c>
      <c r="Q67" s="8">
        <f>'Monthly Data'!Q67</f>
        <v>14924</v>
      </c>
      <c r="R67" s="8">
        <f>'Monthly Data'!R67</f>
        <v>1739</v>
      </c>
      <c r="S67" s="8">
        <f>'Monthly Data'!S67</f>
        <v>125</v>
      </c>
      <c r="T67" s="8">
        <f>'Monthly Data'!T67</f>
        <v>3069</v>
      </c>
      <c r="U67" s="8">
        <f>'Monthly Data'!U67</f>
        <v>30</v>
      </c>
      <c r="V67" s="41">
        <f>Weather!C187</f>
        <v>17.220000000000002</v>
      </c>
      <c r="W67" s="42">
        <f>Weather!D187</f>
        <v>150.80000000000001</v>
      </c>
      <c r="X67" s="42">
        <f>Weather!E187</f>
        <v>7.4</v>
      </c>
      <c r="Y67" s="42">
        <f>Weather!F187</f>
        <v>103.5</v>
      </c>
      <c r="Z67" s="42">
        <f>Weather!G187</f>
        <v>20.100000000000001</v>
      </c>
      <c r="AA67" s="42">
        <f>Weather!H187</f>
        <v>64.3</v>
      </c>
      <c r="AB67" s="42">
        <f>Weather!I187</f>
        <v>40.9</v>
      </c>
      <c r="AC67" s="42">
        <f>Weather!J187</f>
        <v>34.1</v>
      </c>
      <c r="AD67" s="42">
        <f>Weather!K187</f>
        <v>70.7</v>
      </c>
      <c r="AE67" s="42">
        <f>Weather!L187</f>
        <v>13.2</v>
      </c>
      <c r="AF67" s="42">
        <f>Weather!M187</f>
        <v>109.8</v>
      </c>
      <c r="AG67" s="42">
        <f>Weather!N187</f>
        <v>1</v>
      </c>
      <c r="AH67" s="42">
        <f>Weather!O187</f>
        <v>157.6</v>
      </c>
      <c r="AI67" s="42">
        <f>Weather!P187</f>
        <v>0</v>
      </c>
      <c r="AJ67" s="42">
        <f>Weather!Q187</f>
        <v>216.6</v>
      </c>
      <c r="AK67" s="42">
        <f>Weather!R187</f>
        <v>0</v>
      </c>
      <c r="AL67" s="42">
        <f>Weather!S187</f>
        <v>276.60000000000002</v>
      </c>
      <c r="AM67" s="39">
        <f>Economic!C67</f>
        <v>711695.1</v>
      </c>
      <c r="AN67" s="39">
        <f>Economic!D67</f>
        <v>7079.8</v>
      </c>
      <c r="AO67" s="39">
        <f>Economic!E67</f>
        <v>7123</v>
      </c>
      <c r="AP67" s="39">
        <f>Economic!F67</f>
        <v>115.5</v>
      </c>
      <c r="AQ67" s="39">
        <f>Economic!G67</f>
        <v>117.1</v>
      </c>
      <c r="AR67" s="43">
        <f t="shared" si="49"/>
        <v>30</v>
      </c>
      <c r="AS67" s="43">
        <v>22</v>
      </c>
      <c r="AT67" s="43">
        <f t="shared" si="51"/>
        <v>66</v>
      </c>
      <c r="AU67" s="43">
        <f t="shared" si="53"/>
        <v>0</v>
      </c>
      <c r="AV67" s="43">
        <f t="shared" si="53"/>
        <v>0</v>
      </c>
      <c r="AW67" s="43">
        <f t="shared" si="53"/>
        <v>0</v>
      </c>
      <c r="AX67" s="43">
        <f t="shared" si="53"/>
        <v>0</v>
      </c>
      <c r="AY67" s="43">
        <f t="shared" si="53"/>
        <v>0</v>
      </c>
      <c r="AZ67" s="43">
        <f t="shared" si="53"/>
        <v>1</v>
      </c>
      <c r="BA67" s="43">
        <f t="shared" si="53"/>
        <v>0</v>
      </c>
      <c r="BB67" s="43">
        <f t="shared" si="53"/>
        <v>0</v>
      </c>
      <c r="BC67" s="43">
        <f t="shared" si="53"/>
        <v>0</v>
      </c>
      <c r="BD67" s="43">
        <f t="shared" si="53"/>
        <v>0</v>
      </c>
      <c r="BE67" s="43">
        <f t="shared" si="53"/>
        <v>0</v>
      </c>
      <c r="BF67" s="43">
        <f t="shared" si="53"/>
        <v>0</v>
      </c>
      <c r="BG67" s="43">
        <f t="shared" si="53"/>
        <v>0</v>
      </c>
      <c r="BH67" s="43">
        <f t="shared" si="53"/>
        <v>0</v>
      </c>
      <c r="BI67" s="43">
        <f t="shared" si="52"/>
        <v>0</v>
      </c>
      <c r="BJ67" s="44">
        <v>0</v>
      </c>
      <c r="BK67" s="44">
        <v>0</v>
      </c>
      <c r="BL67" s="44">
        <f t="shared" ref="BL67:BL103" si="73">BK67</f>
        <v>0</v>
      </c>
      <c r="BM67" s="43">
        <f t="shared" si="25"/>
        <v>0</v>
      </c>
      <c r="BN67" s="49">
        <f t="shared" si="54"/>
        <v>0</v>
      </c>
      <c r="BO67" s="49">
        <f t="shared" si="55"/>
        <v>0</v>
      </c>
      <c r="BP67" s="49">
        <f t="shared" si="56"/>
        <v>0</v>
      </c>
      <c r="BQ67" s="49">
        <f t="shared" si="57"/>
        <v>0</v>
      </c>
      <c r="BR67" s="49">
        <f t="shared" si="58"/>
        <v>0</v>
      </c>
      <c r="BS67" s="49">
        <f t="shared" si="59"/>
        <v>0</v>
      </c>
      <c r="BT67" s="49">
        <f t="shared" si="60"/>
        <v>0</v>
      </c>
      <c r="BU67" s="49">
        <f t="shared" si="61"/>
        <v>0</v>
      </c>
      <c r="BV67" s="49">
        <f t="shared" si="62"/>
        <v>0</v>
      </c>
      <c r="BW67" s="49">
        <f t="shared" si="63"/>
        <v>0</v>
      </c>
      <c r="BX67" s="49">
        <f t="shared" si="64"/>
        <v>0</v>
      </c>
      <c r="BY67" s="49">
        <f t="shared" si="65"/>
        <v>0</v>
      </c>
      <c r="BZ67" s="49">
        <f t="shared" si="66"/>
        <v>0</v>
      </c>
      <c r="CA67" s="49">
        <f t="shared" si="67"/>
        <v>0</v>
      </c>
      <c r="CB67" s="49">
        <f t="shared" si="68"/>
        <v>0</v>
      </c>
      <c r="CC67" s="49">
        <f t="shared" si="69"/>
        <v>0</v>
      </c>
      <c r="CD67" s="8">
        <f t="shared" si="70"/>
        <v>569.21124084881671</v>
      </c>
      <c r="CE67" s="8">
        <f t="shared" si="71"/>
        <v>2139.5428379866225</v>
      </c>
      <c r="CF67" s="8">
        <f t="shared" si="72"/>
        <v>84198.573267625863</v>
      </c>
    </row>
    <row r="68" spans="1:84">
      <c r="A68" s="7">
        <f>'Monthly Data'!A68</f>
        <v>42917</v>
      </c>
      <c r="B68" s="6">
        <f>'Monthly Data'!B68</f>
        <v>2017</v>
      </c>
      <c r="C68" s="6">
        <f t="shared" si="50"/>
        <v>7</v>
      </c>
      <c r="D68" s="8">
        <f>'Monthly Data'!D68</f>
        <v>9056278.6867618226</v>
      </c>
      <c r="E68" s="1">
        <f>'Monthly Data'!E68</f>
        <v>424165.64364677883</v>
      </c>
      <c r="F68" s="8">
        <f>'Monthly Data'!F68</f>
        <v>9480444.3304086011</v>
      </c>
      <c r="G68" s="8">
        <f>'Monthly Data'!G68</f>
        <v>3789392.472789696</v>
      </c>
      <c r="H68" s="1">
        <f>'Monthly Data'!H68</f>
        <v>249658.95771913868</v>
      </c>
      <c r="I68" s="8">
        <f>'Monthly Data'!I68</f>
        <v>4039051.4305088348</v>
      </c>
      <c r="J68" s="8">
        <f>'Monthly Data'!J68</f>
        <v>9531247.6077796426</v>
      </c>
      <c r="K68" s="1">
        <f>'Monthly Data'!K68</f>
        <v>361922.66569328256</v>
      </c>
      <c r="L68" s="8">
        <f>'Monthly Data'!L68</f>
        <v>9893170.2734729256</v>
      </c>
      <c r="M68" s="8">
        <f>'Monthly Data'!M68</f>
        <v>78102.747196369586</v>
      </c>
      <c r="N68" s="8">
        <f>'Monthly Data'!N68</f>
        <v>34423.691343203951</v>
      </c>
      <c r="O68" s="5">
        <f>'Monthly Data'!O68</f>
        <v>25979.749999999993</v>
      </c>
      <c r="P68" s="5">
        <f>'Monthly Data'!P68</f>
        <v>287.61</v>
      </c>
      <c r="Q68" s="8">
        <f>'Monthly Data'!Q68</f>
        <v>15264</v>
      </c>
      <c r="R68" s="8">
        <f>'Monthly Data'!R68</f>
        <v>1748</v>
      </c>
      <c r="S68" s="8">
        <f>'Monthly Data'!S68</f>
        <v>127</v>
      </c>
      <c r="T68" s="8">
        <f>'Monthly Data'!T68</f>
        <v>3069</v>
      </c>
      <c r="U68" s="8">
        <f>'Monthly Data'!U68</f>
        <v>30</v>
      </c>
      <c r="V68" s="41">
        <f>Weather!C188</f>
        <v>19.867741935483874</v>
      </c>
      <c r="W68" s="42">
        <f>Weather!D188</f>
        <v>67.099999999999994</v>
      </c>
      <c r="X68" s="42">
        <f>Weather!E188</f>
        <v>1</v>
      </c>
      <c r="Y68" s="42">
        <f>Weather!F188</f>
        <v>20.6</v>
      </c>
      <c r="Z68" s="42">
        <f>Weather!G188</f>
        <v>16.5</v>
      </c>
      <c r="AA68" s="42">
        <f>Weather!H188</f>
        <v>3.9</v>
      </c>
      <c r="AB68" s="42">
        <f>Weather!I188</f>
        <v>61.8</v>
      </c>
      <c r="AC68" s="42">
        <f>Weather!J188</f>
        <v>0</v>
      </c>
      <c r="AD68" s="42">
        <f>Weather!K188</f>
        <v>119.9</v>
      </c>
      <c r="AE68" s="42">
        <f>Weather!L188</f>
        <v>0</v>
      </c>
      <c r="AF68" s="42">
        <f>Weather!M188</f>
        <v>181.9</v>
      </c>
      <c r="AG68" s="42">
        <f>Weather!N188</f>
        <v>0</v>
      </c>
      <c r="AH68" s="42">
        <f>Weather!O188</f>
        <v>243.9</v>
      </c>
      <c r="AI68" s="42">
        <f>Weather!P188</f>
        <v>0</v>
      </c>
      <c r="AJ68" s="42">
        <f>Weather!Q188</f>
        <v>305.89999999999998</v>
      </c>
      <c r="AK68" s="42">
        <f>Weather!R188</f>
        <v>0</v>
      </c>
      <c r="AL68" s="42">
        <f>Weather!S188</f>
        <v>367.9</v>
      </c>
      <c r="AM68" s="39">
        <f>Economic!C68</f>
        <v>711695.1</v>
      </c>
      <c r="AN68" s="39">
        <f>Economic!D68</f>
        <v>7101.9</v>
      </c>
      <c r="AO68" s="39">
        <f>Economic!E68</f>
        <v>7196</v>
      </c>
      <c r="AP68" s="39">
        <f>Economic!F68</f>
        <v>116.3</v>
      </c>
      <c r="AQ68" s="39">
        <f>Economic!G68</f>
        <v>117.3</v>
      </c>
      <c r="AR68" s="43">
        <f t="shared" si="49"/>
        <v>31</v>
      </c>
      <c r="AS68" s="43">
        <v>22</v>
      </c>
      <c r="AT68" s="43">
        <f t="shared" si="51"/>
        <v>67</v>
      </c>
      <c r="AU68" s="43">
        <f t="shared" si="53"/>
        <v>0</v>
      </c>
      <c r="AV68" s="43">
        <f t="shared" si="53"/>
        <v>0</v>
      </c>
      <c r="AW68" s="43">
        <f t="shared" si="53"/>
        <v>0</v>
      </c>
      <c r="AX68" s="43">
        <f t="shared" si="53"/>
        <v>0</v>
      </c>
      <c r="AY68" s="43">
        <f t="shared" si="53"/>
        <v>0</v>
      </c>
      <c r="AZ68" s="43">
        <f t="shared" si="53"/>
        <v>0</v>
      </c>
      <c r="BA68" s="43">
        <f t="shared" si="53"/>
        <v>1</v>
      </c>
      <c r="BB68" s="43">
        <f t="shared" si="53"/>
        <v>0</v>
      </c>
      <c r="BC68" s="43">
        <f t="shared" si="53"/>
        <v>0</v>
      </c>
      <c r="BD68" s="43">
        <f t="shared" si="53"/>
        <v>0</v>
      </c>
      <c r="BE68" s="43">
        <f t="shared" si="53"/>
        <v>0</v>
      </c>
      <c r="BF68" s="43">
        <f t="shared" si="53"/>
        <v>0</v>
      </c>
      <c r="BG68" s="43">
        <f t="shared" si="53"/>
        <v>0</v>
      </c>
      <c r="BH68" s="43">
        <f t="shared" si="53"/>
        <v>0</v>
      </c>
      <c r="BI68" s="43">
        <f t="shared" si="52"/>
        <v>0</v>
      </c>
      <c r="BJ68" s="44">
        <v>0</v>
      </c>
      <c r="BK68" s="44">
        <v>0</v>
      </c>
      <c r="BL68" s="44">
        <f t="shared" si="73"/>
        <v>0</v>
      </c>
      <c r="BM68" s="43">
        <f t="shared" si="25"/>
        <v>0</v>
      </c>
      <c r="BN68" s="49">
        <f t="shared" si="54"/>
        <v>0</v>
      </c>
      <c r="BO68" s="49">
        <f t="shared" si="55"/>
        <v>0</v>
      </c>
      <c r="BP68" s="49">
        <f t="shared" si="56"/>
        <v>0</v>
      </c>
      <c r="BQ68" s="49">
        <f t="shared" si="57"/>
        <v>0</v>
      </c>
      <c r="BR68" s="49">
        <f t="shared" si="58"/>
        <v>0</v>
      </c>
      <c r="BS68" s="49">
        <f t="shared" si="59"/>
        <v>0</v>
      </c>
      <c r="BT68" s="49">
        <f t="shared" si="60"/>
        <v>0</v>
      </c>
      <c r="BU68" s="49">
        <f t="shared" si="61"/>
        <v>0</v>
      </c>
      <c r="BV68" s="49">
        <f t="shared" si="62"/>
        <v>0</v>
      </c>
      <c r="BW68" s="49">
        <f t="shared" si="63"/>
        <v>0</v>
      </c>
      <c r="BX68" s="49">
        <f t="shared" si="64"/>
        <v>0</v>
      </c>
      <c r="BY68" s="49">
        <f t="shared" si="65"/>
        <v>0</v>
      </c>
      <c r="BZ68" s="49">
        <f t="shared" si="66"/>
        <v>0</v>
      </c>
      <c r="CA68" s="49">
        <f t="shared" si="67"/>
        <v>0</v>
      </c>
      <c r="CB68" s="49">
        <f t="shared" si="68"/>
        <v>0</v>
      </c>
      <c r="CC68" s="49">
        <f t="shared" si="69"/>
        <v>0</v>
      </c>
      <c r="CD68" s="8">
        <f t="shared" si="70"/>
        <v>621.0982920865174</v>
      </c>
      <c r="CE68" s="8">
        <f t="shared" si="71"/>
        <v>2310.670154753338</v>
      </c>
      <c r="CF68" s="8">
        <f t="shared" si="72"/>
        <v>77898.978531282875</v>
      </c>
    </row>
    <row r="69" spans="1:84">
      <c r="A69" s="7">
        <f>'Monthly Data'!A69</f>
        <v>42948</v>
      </c>
      <c r="B69" s="6">
        <f>'Monthly Data'!B69</f>
        <v>2017</v>
      </c>
      <c r="C69" s="6">
        <f t="shared" si="50"/>
        <v>8</v>
      </c>
      <c r="D69" s="8">
        <f>'Monthly Data'!D69</f>
        <v>8724675.0009408221</v>
      </c>
      <c r="E69" s="1">
        <f>'Monthly Data'!E69</f>
        <v>424165.64364677883</v>
      </c>
      <c r="F69" s="8">
        <f>'Monthly Data'!F69</f>
        <v>9148840.6445876006</v>
      </c>
      <c r="G69" s="8">
        <f>'Monthly Data'!G69</f>
        <v>3707499.9391524931</v>
      </c>
      <c r="H69" s="1">
        <f>'Monthly Data'!H69</f>
        <v>249658.95771913868</v>
      </c>
      <c r="I69" s="8">
        <f>'Monthly Data'!I69</f>
        <v>3957158.896871632</v>
      </c>
      <c r="J69" s="8">
        <f>'Monthly Data'!J69</f>
        <v>10132328.04433449</v>
      </c>
      <c r="K69" s="1">
        <f>'Monthly Data'!K69</f>
        <v>361922.66569328256</v>
      </c>
      <c r="L69" s="8">
        <f>'Monthly Data'!L69</f>
        <v>10494250.710027773</v>
      </c>
      <c r="M69" s="8">
        <f>'Monthly Data'!M69</f>
        <v>88295.15677238637</v>
      </c>
      <c r="N69" s="8">
        <f>'Monthly Data'!N69</f>
        <v>31793.62925170068</v>
      </c>
      <c r="O69" s="5">
        <f>'Monthly Data'!O69</f>
        <v>25670.32</v>
      </c>
      <c r="P69" s="5">
        <f>'Monthly Data'!P69</f>
        <v>287.61</v>
      </c>
      <c r="Q69" s="8">
        <f>'Monthly Data'!Q69</f>
        <v>15122</v>
      </c>
      <c r="R69" s="8">
        <f>'Monthly Data'!R69</f>
        <v>1746</v>
      </c>
      <c r="S69" s="8">
        <f>'Monthly Data'!S69</f>
        <v>129</v>
      </c>
      <c r="T69" s="8">
        <f>'Monthly Data'!T69</f>
        <v>3069</v>
      </c>
      <c r="U69" s="8">
        <f>'Monthly Data'!U69</f>
        <v>30</v>
      </c>
      <c r="V69" s="41">
        <f>Weather!C189</f>
        <v>18.816129032258058</v>
      </c>
      <c r="W69" s="42">
        <f>Weather!D189</f>
        <v>100.3</v>
      </c>
      <c r="X69" s="42">
        <f>Weather!E189</f>
        <v>1.6</v>
      </c>
      <c r="Y69" s="42">
        <f>Weather!F189</f>
        <v>51.8</v>
      </c>
      <c r="Z69" s="42">
        <f>Weather!G189</f>
        <v>15.1</v>
      </c>
      <c r="AA69" s="42">
        <f>Weather!H189</f>
        <v>19.3</v>
      </c>
      <c r="AB69" s="42">
        <f>Weather!I189</f>
        <v>44.6</v>
      </c>
      <c r="AC69" s="42">
        <f>Weather!J189</f>
        <v>5.9</v>
      </c>
      <c r="AD69" s="42">
        <f>Weather!K189</f>
        <v>93.2</v>
      </c>
      <c r="AE69" s="42">
        <f>Weather!L189</f>
        <v>0</v>
      </c>
      <c r="AF69" s="42">
        <f>Weather!M189</f>
        <v>149.30000000000001</v>
      </c>
      <c r="AG69" s="42">
        <f>Weather!N189</f>
        <v>0</v>
      </c>
      <c r="AH69" s="42">
        <f>Weather!O189</f>
        <v>211.3</v>
      </c>
      <c r="AI69" s="42">
        <f>Weather!P189</f>
        <v>0</v>
      </c>
      <c r="AJ69" s="42">
        <f>Weather!Q189</f>
        <v>273.3</v>
      </c>
      <c r="AK69" s="42">
        <f>Weather!R189</f>
        <v>0</v>
      </c>
      <c r="AL69" s="42">
        <f>Weather!S189</f>
        <v>335.3</v>
      </c>
      <c r="AM69" s="39">
        <f>Economic!C69</f>
        <v>711695.1</v>
      </c>
      <c r="AN69" s="39">
        <f>Economic!D69</f>
        <v>7121.1</v>
      </c>
      <c r="AO69" s="39">
        <f>Economic!E69</f>
        <v>7216.7</v>
      </c>
      <c r="AP69" s="39">
        <f>Economic!F69</f>
        <v>116.9</v>
      </c>
      <c r="AQ69" s="39">
        <f>Economic!G69</f>
        <v>118.2</v>
      </c>
      <c r="AR69" s="43">
        <f t="shared" si="49"/>
        <v>31</v>
      </c>
      <c r="AS69" s="43">
        <v>20</v>
      </c>
      <c r="AT69" s="43">
        <f t="shared" si="51"/>
        <v>68</v>
      </c>
      <c r="AU69" s="43">
        <f t="shared" si="53"/>
        <v>0</v>
      </c>
      <c r="AV69" s="43">
        <f t="shared" si="53"/>
        <v>0</v>
      </c>
      <c r="AW69" s="43">
        <f t="shared" si="53"/>
        <v>0</v>
      </c>
      <c r="AX69" s="43">
        <f t="shared" si="53"/>
        <v>0</v>
      </c>
      <c r="AY69" s="43">
        <f t="shared" si="53"/>
        <v>0</v>
      </c>
      <c r="AZ69" s="43">
        <f t="shared" si="53"/>
        <v>0</v>
      </c>
      <c r="BA69" s="43">
        <f t="shared" si="53"/>
        <v>0</v>
      </c>
      <c r="BB69" s="43">
        <f t="shared" si="53"/>
        <v>1</v>
      </c>
      <c r="BC69" s="43">
        <f t="shared" si="53"/>
        <v>0</v>
      </c>
      <c r="BD69" s="43">
        <f t="shared" si="53"/>
        <v>0</v>
      </c>
      <c r="BE69" s="43">
        <f t="shared" si="53"/>
        <v>0</v>
      </c>
      <c r="BF69" s="43">
        <f t="shared" si="53"/>
        <v>0</v>
      </c>
      <c r="BG69" s="43">
        <f t="shared" si="53"/>
        <v>0</v>
      </c>
      <c r="BH69" s="43">
        <f t="shared" si="53"/>
        <v>0</v>
      </c>
      <c r="BI69" s="43">
        <f t="shared" si="52"/>
        <v>0</v>
      </c>
      <c r="BJ69" s="44">
        <v>0</v>
      </c>
      <c r="BK69" s="44">
        <v>0</v>
      </c>
      <c r="BL69" s="44">
        <f t="shared" si="73"/>
        <v>0</v>
      </c>
      <c r="BM69" s="43">
        <f t="shared" si="25"/>
        <v>0</v>
      </c>
      <c r="BN69" s="49">
        <f t="shared" si="54"/>
        <v>0</v>
      </c>
      <c r="BO69" s="49">
        <f t="shared" si="55"/>
        <v>0</v>
      </c>
      <c r="BP69" s="49">
        <f t="shared" si="56"/>
        <v>0</v>
      </c>
      <c r="BQ69" s="49">
        <f t="shared" si="57"/>
        <v>0</v>
      </c>
      <c r="BR69" s="49">
        <f t="shared" si="58"/>
        <v>0</v>
      </c>
      <c r="BS69" s="49">
        <f t="shared" si="59"/>
        <v>0</v>
      </c>
      <c r="BT69" s="49">
        <f t="shared" si="60"/>
        <v>0</v>
      </c>
      <c r="BU69" s="49">
        <f t="shared" si="61"/>
        <v>0</v>
      </c>
      <c r="BV69" s="49">
        <f t="shared" si="62"/>
        <v>0</v>
      </c>
      <c r="BW69" s="49">
        <f t="shared" si="63"/>
        <v>0</v>
      </c>
      <c r="BX69" s="49">
        <f t="shared" si="64"/>
        <v>0</v>
      </c>
      <c r="BY69" s="49">
        <f t="shared" si="65"/>
        <v>0</v>
      </c>
      <c r="BZ69" s="49">
        <f t="shared" si="66"/>
        <v>0</v>
      </c>
      <c r="CA69" s="49">
        <f t="shared" si="67"/>
        <v>0</v>
      </c>
      <c r="CB69" s="49">
        <f t="shared" si="68"/>
        <v>0</v>
      </c>
      <c r="CC69" s="49">
        <f t="shared" si="69"/>
        <v>0</v>
      </c>
      <c r="CD69" s="8">
        <f t="shared" si="70"/>
        <v>605.00202649038488</v>
      </c>
      <c r="CE69" s="8">
        <f t="shared" si="71"/>
        <v>2266.4140302815763</v>
      </c>
      <c r="CF69" s="8">
        <f t="shared" si="72"/>
        <v>81350.780697889713</v>
      </c>
    </row>
    <row r="70" spans="1:84">
      <c r="A70" s="7">
        <f>'Monthly Data'!A70</f>
        <v>42979</v>
      </c>
      <c r="B70" s="6">
        <f>'Monthly Data'!B70</f>
        <v>2017</v>
      </c>
      <c r="C70" s="6">
        <f t="shared" si="50"/>
        <v>9</v>
      </c>
      <c r="D70" s="8">
        <f>'Monthly Data'!D70</f>
        <v>8151924.7321264194</v>
      </c>
      <c r="E70" s="1">
        <f>'Monthly Data'!E70</f>
        <v>424165.64364677883</v>
      </c>
      <c r="F70" s="8">
        <f>'Monthly Data'!F70</f>
        <v>8576090.3757731989</v>
      </c>
      <c r="G70" s="8">
        <f>'Monthly Data'!G70</f>
        <v>3428070.8388424739</v>
      </c>
      <c r="H70" s="1">
        <f>'Monthly Data'!H70</f>
        <v>249658.95771913868</v>
      </c>
      <c r="I70" s="8">
        <f>'Monthly Data'!I70</f>
        <v>3677729.7965616127</v>
      </c>
      <c r="J70" s="8">
        <f>'Monthly Data'!J70</f>
        <v>10432795.834865717</v>
      </c>
      <c r="K70" s="1">
        <f>'Monthly Data'!K70</f>
        <v>361922.66569328256</v>
      </c>
      <c r="L70" s="8">
        <f>'Monthly Data'!L70</f>
        <v>10794718.500559</v>
      </c>
      <c r="M70" s="8">
        <f>'Monthly Data'!M70</f>
        <v>98174.326656827616</v>
      </c>
      <c r="N70" s="8">
        <f>'Monthly Data'!N70</f>
        <v>33438.750833666818</v>
      </c>
      <c r="O70" s="5">
        <f>'Monthly Data'!O70</f>
        <v>24722.83</v>
      </c>
      <c r="P70" s="5">
        <f>'Monthly Data'!P70</f>
        <v>287.61</v>
      </c>
      <c r="Q70" s="8">
        <f>'Monthly Data'!Q70</f>
        <v>15188</v>
      </c>
      <c r="R70" s="8">
        <f>'Monthly Data'!R70</f>
        <v>1740</v>
      </c>
      <c r="S70" s="8">
        <f>'Monthly Data'!S70</f>
        <v>127</v>
      </c>
      <c r="T70" s="8">
        <f>'Monthly Data'!T70</f>
        <v>3069</v>
      </c>
      <c r="U70" s="8">
        <f>'Monthly Data'!U70</f>
        <v>30</v>
      </c>
      <c r="V70" s="41">
        <f>Weather!C190</f>
        <v>17.433333333333334</v>
      </c>
      <c r="W70" s="42">
        <f>Weather!D190</f>
        <v>147.69999999999999</v>
      </c>
      <c r="X70" s="42">
        <f>Weather!E190</f>
        <v>10.7</v>
      </c>
      <c r="Y70" s="42">
        <f>Weather!F190</f>
        <v>103.5</v>
      </c>
      <c r="Z70" s="42">
        <f>Weather!G190</f>
        <v>26.5</v>
      </c>
      <c r="AA70" s="42">
        <f>Weather!H190</f>
        <v>69</v>
      </c>
      <c r="AB70" s="42">
        <f>Weather!I190</f>
        <v>52</v>
      </c>
      <c r="AC70" s="42">
        <f>Weather!J190</f>
        <v>40.9</v>
      </c>
      <c r="AD70" s="42">
        <f>Weather!K190</f>
        <v>83.9</v>
      </c>
      <c r="AE70" s="42">
        <f>Weather!L190</f>
        <v>18.100000000000001</v>
      </c>
      <c r="AF70" s="42">
        <f>Weather!M190</f>
        <v>121.1</v>
      </c>
      <c r="AG70" s="42">
        <f>Weather!N190</f>
        <v>5.2</v>
      </c>
      <c r="AH70" s="42">
        <f>Weather!O190</f>
        <v>168.2</v>
      </c>
      <c r="AI70" s="42">
        <f>Weather!P190</f>
        <v>1.6</v>
      </c>
      <c r="AJ70" s="42">
        <f>Weather!Q190</f>
        <v>224.6</v>
      </c>
      <c r="AK70" s="42">
        <f>Weather!R190</f>
        <v>0</v>
      </c>
      <c r="AL70" s="42">
        <f>Weather!S190</f>
        <v>283</v>
      </c>
      <c r="AM70" s="39">
        <f>Economic!C70</f>
        <v>711695.1</v>
      </c>
      <c r="AN70" s="39">
        <f>Economic!D70</f>
        <v>7144.8</v>
      </c>
      <c r="AO70" s="39">
        <f>Economic!E70</f>
        <v>7193.4</v>
      </c>
      <c r="AP70" s="39">
        <f>Economic!F70</f>
        <v>116.4</v>
      </c>
      <c r="AQ70" s="39">
        <f>Economic!G70</f>
        <v>117.3</v>
      </c>
      <c r="AR70" s="43">
        <f t="shared" si="49"/>
        <v>30</v>
      </c>
      <c r="AS70" s="43">
        <v>21</v>
      </c>
      <c r="AT70" s="43">
        <f t="shared" si="51"/>
        <v>69</v>
      </c>
      <c r="AU70" s="43">
        <f t="shared" si="53"/>
        <v>0</v>
      </c>
      <c r="AV70" s="43">
        <f t="shared" si="53"/>
        <v>0</v>
      </c>
      <c r="AW70" s="43">
        <f t="shared" si="53"/>
        <v>0</v>
      </c>
      <c r="AX70" s="43">
        <f t="shared" si="53"/>
        <v>0</v>
      </c>
      <c r="AY70" s="43">
        <f t="shared" si="53"/>
        <v>0</v>
      </c>
      <c r="AZ70" s="43">
        <f t="shared" si="53"/>
        <v>0</v>
      </c>
      <c r="BA70" s="43">
        <f t="shared" si="53"/>
        <v>0</v>
      </c>
      <c r="BB70" s="43">
        <f t="shared" si="53"/>
        <v>0</v>
      </c>
      <c r="BC70" s="43">
        <f t="shared" si="53"/>
        <v>1</v>
      </c>
      <c r="BD70" s="43">
        <f t="shared" si="53"/>
        <v>0</v>
      </c>
      <c r="BE70" s="43">
        <f t="shared" si="53"/>
        <v>0</v>
      </c>
      <c r="BF70" s="43">
        <f t="shared" si="53"/>
        <v>0</v>
      </c>
      <c r="BG70" s="43">
        <f t="shared" si="53"/>
        <v>0</v>
      </c>
      <c r="BH70" s="43">
        <f t="shared" si="53"/>
        <v>1</v>
      </c>
      <c r="BI70" s="43">
        <f t="shared" si="52"/>
        <v>1</v>
      </c>
      <c r="BJ70" s="44">
        <v>0</v>
      </c>
      <c r="BK70" s="44">
        <v>0</v>
      </c>
      <c r="BL70" s="44">
        <f t="shared" si="73"/>
        <v>0</v>
      </c>
      <c r="BM70" s="43">
        <f t="shared" si="25"/>
        <v>0</v>
      </c>
      <c r="BN70" s="49">
        <f t="shared" si="54"/>
        <v>0</v>
      </c>
      <c r="BO70" s="49">
        <f t="shared" si="55"/>
        <v>0</v>
      </c>
      <c r="BP70" s="49">
        <f t="shared" si="56"/>
        <v>0</v>
      </c>
      <c r="BQ70" s="49">
        <f t="shared" si="57"/>
        <v>0</v>
      </c>
      <c r="BR70" s="49">
        <f t="shared" si="58"/>
        <v>0</v>
      </c>
      <c r="BS70" s="49">
        <f t="shared" si="59"/>
        <v>0</v>
      </c>
      <c r="BT70" s="49">
        <f t="shared" si="60"/>
        <v>0</v>
      </c>
      <c r="BU70" s="49">
        <f t="shared" si="61"/>
        <v>0</v>
      </c>
      <c r="BV70" s="49">
        <f t="shared" si="62"/>
        <v>0</v>
      </c>
      <c r="BW70" s="49">
        <f t="shared" si="63"/>
        <v>0</v>
      </c>
      <c r="BX70" s="49">
        <f t="shared" si="64"/>
        <v>0</v>
      </c>
      <c r="BY70" s="49">
        <f t="shared" si="65"/>
        <v>0</v>
      </c>
      <c r="BZ70" s="49">
        <f t="shared" si="66"/>
        <v>0</v>
      </c>
      <c r="CA70" s="49">
        <f t="shared" si="67"/>
        <v>0</v>
      </c>
      <c r="CB70" s="49">
        <f t="shared" si="68"/>
        <v>0</v>
      </c>
      <c r="CC70" s="49">
        <f t="shared" si="69"/>
        <v>0</v>
      </c>
      <c r="CD70" s="8">
        <f t="shared" si="70"/>
        <v>564.66225808356592</v>
      </c>
      <c r="CE70" s="8">
        <f t="shared" si="71"/>
        <v>2113.6378141158693</v>
      </c>
      <c r="CF70" s="8">
        <f t="shared" si="72"/>
        <v>84997.783468968511</v>
      </c>
    </row>
    <row r="71" spans="1:84">
      <c r="A71" s="7">
        <f>'Monthly Data'!A71</f>
        <v>43009</v>
      </c>
      <c r="B71" s="6">
        <f>'Monthly Data'!B71</f>
        <v>2017</v>
      </c>
      <c r="C71" s="6">
        <f t="shared" si="50"/>
        <v>10</v>
      </c>
      <c r="D71" s="8">
        <f>'Monthly Data'!D71</f>
        <v>8318972.3384735566</v>
      </c>
      <c r="E71" s="1">
        <f>'Monthly Data'!E71</f>
        <v>424165.64364677883</v>
      </c>
      <c r="F71" s="8">
        <f>'Monthly Data'!F71</f>
        <v>8743137.9821203351</v>
      </c>
      <c r="G71" s="8">
        <f>'Monthly Data'!G71</f>
        <v>3435622.3948252881</v>
      </c>
      <c r="H71" s="1">
        <f>'Monthly Data'!H71</f>
        <v>249658.95771913868</v>
      </c>
      <c r="I71" s="8">
        <f>'Monthly Data'!I71</f>
        <v>3685281.3525444269</v>
      </c>
      <c r="J71" s="8">
        <f>'Monthly Data'!J71</f>
        <v>10910463.653396899</v>
      </c>
      <c r="K71" s="1">
        <f>'Monthly Data'!K71</f>
        <v>361922.66569328256</v>
      </c>
      <c r="L71" s="8">
        <f>'Monthly Data'!L71</f>
        <v>11272386.319090182</v>
      </c>
      <c r="M71" s="8">
        <f>'Monthly Data'!M71</f>
        <v>115152.76680421273</v>
      </c>
      <c r="N71" s="8">
        <f>'Monthly Data'!N71</f>
        <v>34830.204014939307</v>
      </c>
      <c r="O71" s="5">
        <f>'Monthly Data'!O71</f>
        <v>26566.619999999995</v>
      </c>
      <c r="P71" s="5">
        <f>'Monthly Data'!P71</f>
        <v>287.61</v>
      </c>
      <c r="Q71" s="8">
        <f>'Monthly Data'!Q71</f>
        <v>15208</v>
      </c>
      <c r="R71" s="8">
        <f>'Monthly Data'!R71</f>
        <v>1743</v>
      </c>
      <c r="S71" s="8">
        <f>'Monthly Data'!S71</f>
        <v>128</v>
      </c>
      <c r="T71" s="8">
        <f>'Monthly Data'!T71</f>
        <v>3069</v>
      </c>
      <c r="U71" s="8">
        <f>'Monthly Data'!U71</f>
        <v>30</v>
      </c>
      <c r="V71" s="41">
        <f>Weather!C191</f>
        <v>13.074193548387097</v>
      </c>
      <c r="W71" s="42">
        <f>Weather!D191</f>
        <v>276.7</v>
      </c>
      <c r="X71" s="42">
        <f>Weather!E191</f>
        <v>0</v>
      </c>
      <c r="Y71" s="42">
        <f>Weather!F191</f>
        <v>214.7</v>
      </c>
      <c r="Z71" s="42">
        <f>Weather!G191</f>
        <v>0</v>
      </c>
      <c r="AA71" s="42">
        <f>Weather!H191</f>
        <v>158.19999999999999</v>
      </c>
      <c r="AB71" s="42">
        <f>Weather!I191</f>
        <v>5.5</v>
      </c>
      <c r="AC71" s="42">
        <f>Weather!J191</f>
        <v>111.2</v>
      </c>
      <c r="AD71" s="42">
        <f>Weather!K191</f>
        <v>20.5</v>
      </c>
      <c r="AE71" s="42">
        <f>Weather!L191</f>
        <v>78.7</v>
      </c>
      <c r="AF71" s="42">
        <f>Weather!M191</f>
        <v>50</v>
      </c>
      <c r="AG71" s="42">
        <f>Weather!N191</f>
        <v>53.4</v>
      </c>
      <c r="AH71" s="42">
        <f>Weather!O191</f>
        <v>86.7</v>
      </c>
      <c r="AI71" s="42">
        <f>Weather!P191</f>
        <v>31.4</v>
      </c>
      <c r="AJ71" s="42">
        <f>Weather!Q191</f>
        <v>126.7</v>
      </c>
      <c r="AK71" s="42">
        <f>Weather!R191</f>
        <v>13.8</v>
      </c>
      <c r="AL71" s="42">
        <f>Weather!S191</f>
        <v>171.1</v>
      </c>
      <c r="AM71" s="39">
        <f>Economic!C71</f>
        <v>711695.1</v>
      </c>
      <c r="AN71" s="39">
        <f>Economic!D71</f>
        <v>7161</v>
      </c>
      <c r="AO71" s="39">
        <f>Economic!E71</f>
        <v>7185.2</v>
      </c>
      <c r="AP71" s="39">
        <f>Economic!F71</f>
        <v>115.9</v>
      </c>
      <c r="AQ71" s="39">
        <f>Economic!G71</f>
        <v>117.8</v>
      </c>
      <c r="AR71" s="43">
        <f t="shared" si="49"/>
        <v>31</v>
      </c>
      <c r="AS71" s="43">
        <v>21</v>
      </c>
      <c r="AT71" s="43">
        <f t="shared" si="51"/>
        <v>70</v>
      </c>
      <c r="AU71" s="43">
        <f t="shared" si="53"/>
        <v>0</v>
      </c>
      <c r="AV71" s="43">
        <f t="shared" si="53"/>
        <v>0</v>
      </c>
      <c r="AW71" s="43">
        <f t="shared" si="53"/>
        <v>0</v>
      </c>
      <c r="AX71" s="43">
        <f t="shared" si="53"/>
        <v>0</v>
      </c>
      <c r="AY71" s="43">
        <f t="shared" si="53"/>
        <v>0</v>
      </c>
      <c r="AZ71" s="43">
        <f t="shared" si="53"/>
        <v>0</v>
      </c>
      <c r="BA71" s="43">
        <f t="shared" si="53"/>
        <v>0</v>
      </c>
      <c r="BB71" s="43">
        <f t="shared" si="53"/>
        <v>0</v>
      </c>
      <c r="BC71" s="43">
        <f t="shared" si="53"/>
        <v>0</v>
      </c>
      <c r="BD71" s="43">
        <f t="shared" si="53"/>
        <v>1</v>
      </c>
      <c r="BE71" s="43">
        <f t="shared" si="53"/>
        <v>0</v>
      </c>
      <c r="BF71" s="43">
        <f t="shared" si="53"/>
        <v>0</v>
      </c>
      <c r="BG71" s="43">
        <f t="shared" si="53"/>
        <v>0</v>
      </c>
      <c r="BH71" s="43">
        <f t="shared" si="53"/>
        <v>1</v>
      </c>
      <c r="BI71" s="43">
        <f t="shared" si="52"/>
        <v>1</v>
      </c>
      <c r="BJ71" s="44">
        <v>0</v>
      </c>
      <c r="BK71" s="44">
        <v>0</v>
      </c>
      <c r="BL71" s="44">
        <f t="shared" si="73"/>
        <v>0</v>
      </c>
      <c r="BM71" s="43">
        <f t="shared" si="25"/>
        <v>0</v>
      </c>
      <c r="BN71" s="49">
        <f t="shared" si="54"/>
        <v>0</v>
      </c>
      <c r="BO71" s="49">
        <f t="shared" si="55"/>
        <v>0</v>
      </c>
      <c r="BP71" s="49">
        <f t="shared" si="56"/>
        <v>0</v>
      </c>
      <c r="BQ71" s="49">
        <f t="shared" si="57"/>
        <v>0</v>
      </c>
      <c r="BR71" s="49">
        <f t="shared" si="58"/>
        <v>0</v>
      </c>
      <c r="BS71" s="49">
        <f t="shared" si="59"/>
        <v>0</v>
      </c>
      <c r="BT71" s="49">
        <f t="shared" si="60"/>
        <v>0</v>
      </c>
      <c r="BU71" s="49">
        <f t="shared" si="61"/>
        <v>0</v>
      </c>
      <c r="BV71" s="49">
        <f t="shared" si="62"/>
        <v>0</v>
      </c>
      <c r="BW71" s="49">
        <f t="shared" si="63"/>
        <v>0</v>
      </c>
      <c r="BX71" s="49">
        <f t="shared" si="64"/>
        <v>0</v>
      </c>
      <c r="BY71" s="49">
        <f t="shared" si="65"/>
        <v>0</v>
      </c>
      <c r="BZ71" s="49">
        <f t="shared" si="66"/>
        <v>0</v>
      </c>
      <c r="CA71" s="49">
        <f t="shared" si="67"/>
        <v>0</v>
      </c>
      <c r="CB71" s="49">
        <f t="shared" si="68"/>
        <v>0</v>
      </c>
      <c r="CC71" s="49">
        <f t="shared" si="69"/>
        <v>0</v>
      </c>
      <c r="CD71" s="8">
        <f t="shared" si="70"/>
        <v>574.90386521043763</v>
      </c>
      <c r="CE71" s="8">
        <f t="shared" si="71"/>
        <v>2114.332388149413</v>
      </c>
      <c r="CF71" s="8">
        <f t="shared" si="72"/>
        <v>88065.518117892047</v>
      </c>
    </row>
    <row r="72" spans="1:84">
      <c r="A72" s="7">
        <f>'Monthly Data'!A72</f>
        <v>43040</v>
      </c>
      <c r="B72" s="6">
        <f>'Monthly Data'!B72</f>
        <v>2017</v>
      </c>
      <c r="C72" s="6">
        <f t="shared" si="50"/>
        <v>11</v>
      </c>
      <c r="D72" s="8">
        <f>'Monthly Data'!D72</f>
        <v>9874516.6713623516</v>
      </c>
      <c r="E72" s="1">
        <f>'Monthly Data'!E72</f>
        <v>424165.64364677883</v>
      </c>
      <c r="F72" s="8">
        <f>'Monthly Data'!F72</f>
        <v>10298682.31500913</v>
      </c>
      <c r="G72" s="8">
        <f>'Monthly Data'!G72</f>
        <v>3671837.9661032245</v>
      </c>
      <c r="H72" s="1">
        <f>'Monthly Data'!H72</f>
        <v>249658.95771913868</v>
      </c>
      <c r="I72" s="8">
        <f>'Monthly Data'!I72</f>
        <v>3921496.9238223634</v>
      </c>
      <c r="J72" s="8">
        <f>'Monthly Data'!J72</f>
        <v>10855073.548756536</v>
      </c>
      <c r="K72" s="1">
        <f>'Monthly Data'!K72</f>
        <v>361922.66569328256</v>
      </c>
      <c r="L72" s="8">
        <f>'Monthly Data'!L72</f>
        <v>11216996.214449819</v>
      </c>
      <c r="M72" s="8">
        <f>'Monthly Data'!M72</f>
        <v>123139.42304950654</v>
      </c>
      <c r="N72" s="8">
        <f>'Monthly Data'!N72</f>
        <v>34180.595657870996</v>
      </c>
      <c r="O72" s="5">
        <f>'Monthly Data'!O72</f>
        <v>26094.429999999997</v>
      </c>
      <c r="P72" s="5">
        <f>'Monthly Data'!P72</f>
        <v>287.61</v>
      </c>
      <c r="Q72" s="8">
        <f>'Monthly Data'!Q72</f>
        <v>15218</v>
      </c>
      <c r="R72" s="8">
        <f>'Monthly Data'!R72</f>
        <v>1738</v>
      </c>
      <c r="S72" s="8">
        <f>'Monthly Data'!S72</f>
        <v>130</v>
      </c>
      <c r="T72" s="8">
        <f>'Monthly Data'!T72</f>
        <v>3069</v>
      </c>
      <c r="U72" s="8">
        <f>'Monthly Data'!U72</f>
        <v>30</v>
      </c>
      <c r="V72" s="41">
        <f>Weather!C192</f>
        <v>3.1733333333333338</v>
      </c>
      <c r="W72" s="42">
        <f>Weather!D192</f>
        <v>564.79999999999995</v>
      </c>
      <c r="X72" s="42">
        <f>Weather!E192</f>
        <v>0</v>
      </c>
      <c r="Y72" s="42">
        <f>Weather!F192</f>
        <v>504.8</v>
      </c>
      <c r="Z72" s="42">
        <f>Weather!G192</f>
        <v>0</v>
      </c>
      <c r="AA72" s="42">
        <f>Weather!H192</f>
        <v>444.8</v>
      </c>
      <c r="AB72" s="42">
        <f>Weather!I192</f>
        <v>0</v>
      </c>
      <c r="AC72" s="42">
        <f>Weather!J192</f>
        <v>384.8</v>
      </c>
      <c r="AD72" s="42">
        <f>Weather!K192</f>
        <v>0</v>
      </c>
      <c r="AE72" s="42">
        <f>Weather!L192</f>
        <v>324.8</v>
      </c>
      <c r="AF72" s="42">
        <f>Weather!M192</f>
        <v>0</v>
      </c>
      <c r="AG72" s="42">
        <f>Weather!N192</f>
        <v>264.8</v>
      </c>
      <c r="AH72" s="42">
        <f>Weather!O192</f>
        <v>0</v>
      </c>
      <c r="AI72" s="42">
        <f>Weather!P192</f>
        <v>204.8</v>
      </c>
      <c r="AJ72" s="42">
        <f>Weather!Q192</f>
        <v>0</v>
      </c>
      <c r="AK72" s="42">
        <f>Weather!R192</f>
        <v>148.19999999999999</v>
      </c>
      <c r="AL72" s="42">
        <f>Weather!S192</f>
        <v>3.4</v>
      </c>
      <c r="AM72" s="39">
        <f>Economic!C72</f>
        <v>711695.1</v>
      </c>
      <c r="AN72" s="39">
        <f>Economic!D72</f>
        <v>7184.7</v>
      </c>
      <c r="AO72" s="39">
        <f>Economic!E72</f>
        <v>7186</v>
      </c>
      <c r="AP72" s="39">
        <f>Economic!F72</f>
        <v>115.3</v>
      </c>
      <c r="AQ72" s="39">
        <f>Economic!G72</f>
        <v>117</v>
      </c>
      <c r="AR72" s="43">
        <f t="shared" si="49"/>
        <v>30</v>
      </c>
      <c r="AS72" s="43">
        <v>20</v>
      </c>
      <c r="AT72" s="43">
        <f t="shared" si="51"/>
        <v>71</v>
      </c>
      <c r="AU72" s="43">
        <f t="shared" si="53"/>
        <v>0</v>
      </c>
      <c r="AV72" s="43">
        <f t="shared" si="53"/>
        <v>0</v>
      </c>
      <c r="AW72" s="43">
        <f t="shared" si="53"/>
        <v>0</v>
      </c>
      <c r="AX72" s="43">
        <f t="shared" si="53"/>
        <v>0</v>
      </c>
      <c r="AY72" s="43">
        <f t="shared" si="53"/>
        <v>0</v>
      </c>
      <c r="AZ72" s="43">
        <f t="shared" si="53"/>
        <v>0</v>
      </c>
      <c r="BA72" s="43">
        <f t="shared" si="53"/>
        <v>0</v>
      </c>
      <c r="BB72" s="43">
        <f t="shared" si="53"/>
        <v>0</v>
      </c>
      <c r="BC72" s="43">
        <f t="shared" si="53"/>
        <v>0</v>
      </c>
      <c r="BD72" s="43">
        <f t="shared" si="53"/>
        <v>0</v>
      </c>
      <c r="BE72" s="43">
        <f t="shared" si="53"/>
        <v>1</v>
      </c>
      <c r="BF72" s="43">
        <f t="shared" si="53"/>
        <v>0</v>
      </c>
      <c r="BG72" s="43">
        <f t="shared" si="53"/>
        <v>0</v>
      </c>
      <c r="BH72" s="43">
        <f t="shared" si="53"/>
        <v>1</v>
      </c>
      <c r="BI72" s="43">
        <f t="shared" si="52"/>
        <v>1</v>
      </c>
      <c r="BJ72" s="44">
        <v>0</v>
      </c>
      <c r="BK72" s="44">
        <v>0</v>
      </c>
      <c r="BL72" s="44">
        <f t="shared" si="73"/>
        <v>0</v>
      </c>
      <c r="BM72" s="43">
        <f t="shared" si="25"/>
        <v>0</v>
      </c>
      <c r="BN72" s="49">
        <f t="shared" si="54"/>
        <v>0</v>
      </c>
      <c r="BO72" s="49">
        <f t="shared" si="55"/>
        <v>0</v>
      </c>
      <c r="BP72" s="49">
        <f t="shared" si="56"/>
        <v>0</v>
      </c>
      <c r="BQ72" s="49">
        <f t="shared" si="57"/>
        <v>0</v>
      </c>
      <c r="BR72" s="49">
        <f t="shared" si="58"/>
        <v>0</v>
      </c>
      <c r="BS72" s="49">
        <f t="shared" si="59"/>
        <v>0</v>
      </c>
      <c r="BT72" s="49">
        <f t="shared" si="60"/>
        <v>0</v>
      </c>
      <c r="BU72" s="49">
        <f t="shared" si="61"/>
        <v>0</v>
      </c>
      <c r="BV72" s="49">
        <f t="shared" si="62"/>
        <v>0</v>
      </c>
      <c r="BW72" s="49">
        <f t="shared" si="63"/>
        <v>0</v>
      </c>
      <c r="BX72" s="49">
        <f t="shared" si="64"/>
        <v>0</v>
      </c>
      <c r="BY72" s="49">
        <f t="shared" si="65"/>
        <v>0</v>
      </c>
      <c r="BZ72" s="49">
        <f t="shared" si="66"/>
        <v>0</v>
      </c>
      <c r="CA72" s="49">
        <f t="shared" si="67"/>
        <v>0</v>
      </c>
      <c r="CB72" s="49">
        <f t="shared" si="68"/>
        <v>0</v>
      </c>
      <c r="CC72" s="49">
        <f t="shared" si="69"/>
        <v>0</v>
      </c>
      <c r="CD72" s="8">
        <f t="shared" si="70"/>
        <v>676.74348238987579</v>
      </c>
      <c r="CE72" s="8">
        <f t="shared" si="71"/>
        <v>2256.3273439714403</v>
      </c>
      <c r="CF72" s="8">
        <f t="shared" si="72"/>
        <v>86284.586264998608</v>
      </c>
    </row>
    <row r="73" spans="1:84">
      <c r="A73" s="7">
        <f>'Monthly Data'!A73</f>
        <v>43070</v>
      </c>
      <c r="B73" s="6">
        <f>'Monthly Data'!B73</f>
        <v>2017</v>
      </c>
      <c r="C73" s="6">
        <f t="shared" si="50"/>
        <v>12</v>
      </c>
      <c r="D73" s="8">
        <f>'Monthly Data'!D73</f>
        <v>13025738.641533405</v>
      </c>
      <c r="E73" s="1">
        <f>'Monthly Data'!E73</f>
        <v>424165.64364677883</v>
      </c>
      <c r="F73" s="8">
        <f>'Monthly Data'!F73</f>
        <v>13449904.285180183</v>
      </c>
      <c r="G73" s="8">
        <f>'Monthly Data'!G73</f>
        <v>4345470.8652827246</v>
      </c>
      <c r="H73" s="1">
        <f>'Monthly Data'!H73</f>
        <v>249658.95771913868</v>
      </c>
      <c r="I73" s="8">
        <f>'Monthly Data'!I73</f>
        <v>4595129.8230018634</v>
      </c>
      <c r="J73" s="8">
        <f>'Monthly Data'!J73</f>
        <v>10712352.511391768</v>
      </c>
      <c r="K73" s="1">
        <f>'Monthly Data'!K73</f>
        <v>361922.66569328256</v>
      </c>
      <c r="L73" s="8">
        <f>'Monthly Data'!L73</f>
        <v>11074275.177085051</v>
      </c>
      <c r="M73" s="8">
        <f>'Monthly Data'!M73</f>
        <v>134400.20226298404</v>
      </c>
      <c r="N73" s="8">
        <f>'Monthly Data'!N73</f>
        <v>34569.169405016903</v>
      </c>
      <c r="O73" s="5">
        <f>'Monthly Data'!O73</f>
        <v>24596.639999999996</v>
      </c>
      <c r="P73" s="5">
        <f>'Monthly Data'!P73</f>
        <v>287.61</v>
      </c>
      <c r="Q73" s="8">
        <f>'Monthly Data'!Q73</f>
        <v>15228</v>
      </c>
      <c r="R73" s="8">
        <f>'Monthly Data'!R73</f>
        <v>1732</v>
      </c>
      <c r="S73" s="8">
        <f>'Monthly Data'!S73</f>
        <v>131</v>
      </c>
      <c r="T73" s="8">
        <f>'Monthly Data'!T73</f>
        <v>3069</v>
      </c>
      <c r="U73" s="8">
        <f>'Monthly Data'!U73</f>
        <v>30</v>
      </c>
      <c r="V73" s="41">
        <f>Weather!C193</f>
        <v>-5.0860235213908309</v>
      </c>
      <c r="W73" s="42">
        <f>Weather!D193</f>
        <v>839.7</v>
      </c>
      <c r="X73" s="42">
        <f>Weather!E193</f>
        <v>0</v>
      </c>
      <c r="Y73" s="42">
        <f>Weather!F193</f>
        <v>777.7</v>
      </c>
      <c r="Z73" s="42">
        <f>Weather!G193</f>
        <v>0</v>
      </c>
      <c r="AA73" s="42">
        <f>Weather!H193</f>
        <v>715.7</v>
      </c>
      <c r="AB73" s="42">
        <f>Weather!I193</f>
        <v>0</v>
      </c>
      <c r="AC73" s="42">
        <f>Weather!J193</f>
        <v>653.70000000000005</v>
      </c>
      <c r="AD73" s="42">
        <f>Weather!K193</f>
        <v>0</v>
      </c>
      <c r="AE73" s="42">
        <f>Weather!L193</f>
        <v>591.70000000000005</v>
      </c>
      <c r="AF73" s="42">
        <f>Weather!M193</f>
        <v>0</v>
      </c>
      <c r="AG73" s="42">
        <f>Weather!N193</f>
        <v>529.70000000000005</v>
      </c>
      <c r="AH73" s="42">
        <f>Weather!O193</f>
        <v>0</v>
      </c>
      <c r="AI73" s="42">
        <f>Weather!P193</f>
        <v>467.7</v>
      </c>
      <c r="AJ73" s="42">
        <f>Weather!Q193</f>
        <v>0</v>
      </c>
      <c r="AK73" s="42">
        <f>Weather!R193</f>
        <v>405.7</v>
      </c>
      <c r="AL73" s="42">
        <f>Weather!S193</f>
        <v>0</v>
      </c>
      <c r="AM73" s="39">
        <f>Economic!C73</f>
        <v>711695.1</v>
      </c>
      <c r="AN73" s="39">
        <f>Economic!D73</f>
        <v>7199.5</v>
      </c>
      <c r="AO73" s="39">
        <f>Economic!E73</f>
        <v>7206.8</v>
      </c>
      <c r="AP73" s="39">
        <f>Economic!F73</f>
        <v>114.5</v>
      </c>
      <c r="AQ73" s="39">
        <f>Economic!G73</f>
        <v>115.8</v>
      </c>
      <c r="AR73" s="43">
        <f t="shared" si="49"/>
        <v>31</v>
      </c>
      <c r="AS73" s="43">
        <v>22</v>
      </c>
      <c r="AT73" s="43">
        <f t="shared" si="51"/>
        <v>72</v>
      </c>
      <c r="AU73" s="43">
        <f t="shared" si="53"/>
        <v>0</v>
      </c>
      <c r="AV73" s="43">
        <f t="shared" si="53"/>
        <v>0</v>
      </c>
      <c r="AW73" s="43">
        <f t="shared" si="53"/>
        <v>0</v>
      </c>
      <c r="AX73" s="43">
        <f t="shared" si="53"/>
        <v>0</v>
      </c>
      <c r="AY73" s="43">
        <f t="shared" si="53"/>
        <v>0</v>
      </c>
      <c r="AZ73" s="43">
        <f t="shared" si="53"/>
        <v>0</v>
      </c>
      <c r="BA73" s="43">
        <f t="shared" si="53"/>
        <v>0</v>
      </c>
      <c r="BB73" s="43">
        <f t="shared" si="53"/>
        <v>0</v>
      </c>
      <c r="BC73" s="43">
        <f t="shared" si="53"/>
        <v>0</v>
      </c>
      <c r="BD73" s="43">
        <f t="shared" si="53"/>
        <v>0</v>
      </c>
      <c r="BE73" s="43">
        <f t="shared" si="53"/>
        <v>0</v>
      </c>
      <c r="BF73" s="43">
        <f t="shared" si="53"/>
        <v>1</v>
      </c>
      <c r="BG73" s="43">
        <f t="shared" si="53"/>
        <v>0</v>
      </c>
      <c r="BH73" s="43">
        <f t="shared" si="53"/>
        <v>0</v>
      </c>
      <c r="BI73" s="43">
        <f t="shared" si="52"/>
        <v>0</v>
      </c>
      <c r="BJ73" s="44">
        <v>0</v>
      </c>
      <c r="BK73" s="44">
        <v>0</v>
      </c>
      <c r="BL73" s="44">
        <f t="shared" si="73"/>
        <v>0</v>
      </c>
      <c r="BM73" s="43">
        <f t="shared" si="25"/>
        <v>0</v>
      </c>
      <c r="BN73" s="49">
        <f t="shared" si="54"/>
        <v>0</v>
      </c>
      <c r="BO73" s="49">
        <f t="shared" si="55"/>
        <v>0</v>
      </c>
      <c r="BP73" s="49">
        <f t="shared" si="56"/>
        <v>0</v>
      </c>
      <c r="BQ73" s="49">
        <f t="shared" si="57"/>
        <v>0</v>
      </c>
      <c r="BR73" s="49">
        <f t="shared" si="58"/>
        <v>0</v>
      </c>
      <c r="BS73" s="49">
        <f t="shared" si="59"/>
        <v>0</v>
      </c>
      <c r="BT73" s="49">
        <f t="shared" si="60"/>
        <v>0</v>
      </c>
      <c r="BU73" s="49">
        <f t="shared" si="61"/>
        <v>0</v>
      </c>
      <c r="BV73" s="49">
        <f t="shared" si="62"/>
        <v>0</v>
      </c>
      <c r="BW73" s="49">
        <f t="shared" si="63"/>
        <v>0</v>
      </c>
      <c r="BX73" s="49">
        <f t="shared" si="64"/>
        <v>0</v>
      </c>
      <c r="BY73" s="49">
        <f t="shared" si="65"/>
        <v>0</v>
      </c>
      <c r="BZ73" s="49">
        <f t="shared" si="66"/>
        <v>0</v>
      </c>
      <c r="CA73" s="49">
        <f t="shared" si="67"/>
        <v>0</v>
      </c>
      <c r="CB73" s="49">
        <f t="shared" si="68"/>
        <v>0</v>
      </c>
      <c r="CC73" s="49">
        <f t="shared" si="69"/>
        <v>0</v>
      </c>
      <c r="CD73" s="8">
        <f t="shared" si="70"/>
        <v>883.23511197663402</v>
      </c>
      <c r="CE73" s="8">
        <f t="shared" si="71"/>
        <v>2653.0772650126232</v>
      </c>
      <c r="CF73" s="8">
        <f t="shared" si="72"/>
        <v>84536.451733473674</v>
      </c>
    </row>
    <row r="74" spans="1:84">
      <c r="A74" s="7">
        <f>'Monthly Data'!A74</f>
        <v>43101</v>
      </c>
      <c r="B74" s="6">
        <f>'Monthly Data'!B74</f>
        <v>2018</v>
      </c>
      <c r="C74" s="6">
        <f t="shared" si="50"/>
        <v>1</v>
      </c>
      <c r="D74" s="8">
        <f>'Monthly Data'!D74</f>
        <v>13883435.471597927</v>
      </c>
      <c r="E74" s="1">
        <f>'Monthly Data'!E74</f>
        <v>575271.53179928812</v>
      </c>
      <c r="F74" s="8">
        <f>'Monthly Data'!F74</f>
        <v>14458707.003397215</v>
      </c>
      <c r="G74" s="8">
        <f>'Monthly Data'!G74</f>
        <v>4634616.9582139906</v>
      </c>
      <c r="H74" s="1">
        <f>'Monthly Data'!H74</f>
        <v>263226.83378558612</v>
      </c>
      <c r="I74" s="8">
        <f>'Monthly Data'!I74</f>
        <v>4897843.7919995766</v>
      </c>
      <c r="J74" s="8">
        <f>'Monthly Data'!J74</f>
        <v>12061651.908779878</v>
      </c>
      <c r="K74" s="1">
        <f>'Monthly Data'!K74</f>
        <v>481211.6928081137</v>
      </c>
      <c r="L74" s="8">
        <f>'Monthly Data'!L74</f>
        <v>12542863.601587992</v>
      </c>
      <c r="M74" s="8">
        <f>'Monthly Data'!M74</f>
        <v>130566.16517574774</v>
      </c>
      <c r="N74" s="8">
        <f>'Monthly Data'!N74</f>
        <v>32175.028988065817</v>
      </c>
      <c r="O74" s="5">
        <f>'Monthly Data'!O74</f>
        <v>27106.87</v>
      </c>
      <c r="P74" s="5">
        <f>'Monthly Data'!P74</f>
        <v>287.61</v>
      </c>
      <c r="Q74" s="8">
        <f>'Monthly Data'!Q74</f>
        <v>15358</v>
      </c>
      <c r="R74" s="8">
        <f>'Monthly Data'!R74</f>
        <v>1745</v>
      </c>
      <c r="S74" s="8">
        <f>'Monthly Data'!S74</f>
        <v>131</v>
      </c>
      <c r="T74" s="8">
        <f>'Monthly Data'!T74</f>
        <v>3069</v>
      </c>
      <c r="U74" s="8">
        <f>'Monthly Data'!U74</f>
        <v>30</v>
      </c>
      <c r="V74" s="41">
        <f>Weather!C194</f>
        <v>-5.1026891800502527</v>
      </c>
      <c r="W74" s="42">
        <f>Weather!D194</f>
        <v>840.2</v>
      </c>
      <c r="X74" s="42">
        <f>Weather!E194</f>
        <v>0</v>
      </c>
      <c r="Y74" s="42">
        <f>Weather!F194</f>
        <v>778.2</v>
      </c>
      <c r="Z74" s="42">
        <f>Weather!G194</f>
        <v>0</v>
      </c>
      <c r="AA74" s="42">
        <f>Weather!H194</f>
        <v>716.2</v>
      </c>
      <c r="AB74" s="42">
        <f>Weather!I194</f>
        <v>0</v>
      </c>
      <c r="AC74" s="42">
        <f>Weather!J194</f>
        <v>654.20000000000005</v>
      </c>
      <c r="AD74" s="42">
        <f>Weather!K194</f>
        <v>0</v>
      </c>
      <c r="AE74" s="42">
        <f>Weather!L194</f>
        <v>592.20000000000005</v>
      </c>
      <c r="AF74" s="42">
        <f>Weather!M194</f>
        <v>0</v>
      </c>
      <c r="AG74" s="42">
        <f>Weather!N194</f>
        <v>530.20000000000005</v>
      </c>
      <c r="AH74" s="42">
        <f>Weather!O194</f>
        <v>0</v>
      </c>
      <c r="AI74" s="42">
        <f>Weather!P194</f>
        <v>468.2</v>
      </c>
      <c r="AJ74" s="42">
        <f>Weather!Q194</f>
        <v>0</v>
      </c>
      <c r="AK74" s="42">
        <f>Weather!R194</f>
        <v>408.2</v>
      </c>
      <c r="AL74" s="42">
        <f>Weather!S194</f>
        <v>2</v>
      </c>
      <c r="AM74" s="39">
        <f>Economic!C74</f>
        <v>735936.1</v>
      </c>
      <c r="AN74" s="39">
        <f>Economic!D74</f>
        <v>7199.4</v>
      </c>
      <c r="AO74" s="39">
        <f>Economic!E74</f>
        <v>7167.3</v>
      </c>
      <c r="AP74" s="39">
        <f>Economic!F74</f>
        <v>111.7</v>
      </c>
      <c r="AQ74" s="39">
        <f>Economic!G74</f>
        <v>111.4</v>
      </c>
      <c r="AR74" s="43">
        <f t="shared" si="49"/>
        <v>31</v>
      </c>
      <c r="AS74" s="43">
        <v>20</v>
      </c>
      <c r="AT74" s="43">
        <f t="shared" si="51"/>
        <v>73</v>
      </c>
      <c r="AU74" s="43">
        <f t="shared" si="53"/>
        <v>1</v>
      </c>
      <c r="AV74" s="43">
        <f t="shared" si="53"/>
        <v>0</v>
      </c>
      <c r="AW74" s="43">
        <f t="shared" si="53"/>
        <v>0</v>
      </c>
      <c r="AX74" s="43">
        <f t="shared" si="53"/>
        <v>0</v>
      </c>
      <c r="AY74" s="43">
        <f t="shared" si="53"/>
        <v>0</v>
      </c>
      <c r="AZ74" s="43">
        <f t="shared" si="53"/>
        <v>0</v>
      </c>
      <c r="BA74" s="43">
        <f t="shared" si="53"/>
        <v>0</v>
      </c>
      <c r="BB74" s="43">
        <f t="shared" si="53"/>
        <v>0</v>
      </c>
      <c r="BC74" s="43">
        <f t="shared" si="53"/>
        <v>0</v>
      </c>
      <c r="BD74" s="43">
        <f t="shared" si="53"/>
        <v>0</v>
      </c>
      <c r="BE74" s="43">
        <f t="shared" si="53"/>
        <v>0</v>
      </c>
      <c r="BF74" s="43">
        <f t="shared" si="53"/>
        <v>0</v>
      </c>
      <c r="BG74" s="43">
        <f t="shared" si="53"/>
        <v>0</v>
      </c>
      <c r="BH74" s="43">
        <f t="shared" si="53"/>
        <v>0</v>
      </c>
      <c r="BI74" s="43">
        <f t="shared" si="52"/>
        <v>0</v>
      </c>
      <c r="BJ74" s="44">
        <v>0</v>
      </c>
      <c r="BK74" s="44">
        <v>0</v>
      </c>
      <c r="BL74" s="44">
        <f t="shared" si="73"/>
        <v>0</v>
      </c>
      <c r="BM74" s="43">
        <f t="shared" si="25"/>
        <v>0</v>
      </c>
      <c r="BN74" s="49">
        <f t="shared" si="54"/>
        <v>0</v>
      </c>
      <c r="BO74" s="49">
        <f t="shared" si="55"/>
        <v>0</v>
      </c>
      <c r="BP74" s="49">
        <f t="shared" si="56"/>
        <v>0</v>
      </c>
      <c r="BQ74" s="49">
        <f t="shared" si="57"/>
        <v>0</v>
      </c>
      <c r="BR74" s="49">
        <f t="shared" si="58"/>
        <v>0</v>
      </c>
      <c r="BS74" s="49">
        <f t="shared" si="59"/>
        <v>0</v>
      </c>
      <c r="BT74" s="49">
        <f t="shared" si="60"/>
        <v>0</v>
      </c>
      <c r="BU74" s="49">
        <f t="shared" si="61"/>
        <v>0</v>
      </c>
      <c r="BV74" s="49">
        <f t="shared" si="62"/>
        <v>0</v>
      </c>
      <c r="BW74" s="49">
        <f t="shared" si="63"/>
        <v>0</v>
      </c>
      <c r="BX74" s="49">
        <f t="shared" si="64"/>
        <v>0</v>
      </c>
      <c r="BY74" s="49">
        <f t="shared" si="65"/>
        <v>0</v>
      </c>
      <c r="BZ74" s="49">
        <f t="shared" si="66"/>
        <v>0</v>
      </c>
      <c r="CA74" s="49">
        <f t="shared" si="67"/>
        <v>0</v>
      </c>
      <c r="CB74" s="49">
        <f t="shared" si="68"/>
        <v>0</v>
      </c>
      <c r="CC74" s="49">
        <f t="shared" si="69"/>
        <v>0</v>
      </c>
      <c r="CD74" s="8">
        <f t="shared" si="70"/>
        <v>941.44465447305743</v>
      </c>
      <c r="CE74" s="8">
        <f t="shared" si="71"/>
        <v>2806.7872733521931</v>
      </c>
      <c r="CF74" s="8">
        <f t="shared" si="72"/>
        <v>95747.050393801474</v>
      </c>
    </row>
    <row r="75" spans="1:84">
      <c r="A75" s="7">
        <f>'Monthly Data'!A75</f>
        <v>43132</v>
      </c>
      <c r="B75" s="6">
        <f>'Monthly Data'!B75</f>
        <v>2018</v>
      </c>
      <c r="C75" s="6">
        <f t="shared" si="50"/>
        <v>2</v>
      </c>
      <c r="D75" s="8">
        <f>'Monthly Data'!D75</f>
        <v>11384940.451659728</v>
      </c>
      <c r="E75" s="1">
        <f>'Monthly Data'!E75</f>
        <v>575271.53179928812</v>
      </c>
      <c r="F75" s="8">
        <f>'Monthly Data'!F75</f>
        <v>11960211.983459016</v>
      </c>
      <c r="G75" s="8">
        <f>'Monthly Data'!G75</f>
        <v>3979045.0294086551</v>
      </c>
      <c r="H75" s="1">
        <f>'Monthly Data'!H75</f>
        <v>263226.83378558612</v>
      </c>
      <c r="I75" s="8">
        <f>'Monthly Data'!I75</f>
        <v>4242271.8631942412</v>
      </c>
      <c r="J75" s="8">
        <f>'Monthly Data'!J75</f>
        <v>10569743.405669795</v>
      </c>
      <c r="K75" s="1">
        <f>'Monthly Data'!K75</f>
        <v>481211.6928081137</v>
      </c>
      <c r="L75" s="8">
        <f>'Monthly Data'!L75</f>
        <v>11050955.098477909</v>
      </c>
      <c r="M75" s="8">
        <f>'Monthly Data'!M75</f>
        <v>108624.99508405512</v>
      </c>
      <c r="N75" s="8">
        <f>'Monthly Data'!N75</f>
        <v>31694.43230625584</v>
      </c>
      <c r="O75" s="5">
        <f>'Monthly Data'!O75</f>
        <v>26969.469999999998</v>
      </c>
      <c r="P75" s="5">
        <f>'Monthly Data'!P75</f>
        <v>287.61</v>
      </c>
      <c r="Q75" s="8">
        <f>'Monthly Data'!Q75</f>
        <v>15245</v>
      </c>
      <c r="R75" s="8">
        <f>'Monthly Data'!R75</f>
        <v>1738</v>
      </c>
      <c r="S75" s="8">
        <f>'Monthly Data'!S75</f>
        <v>132</v>
      </c>
      <c r="T75" s="8">
        <f>'Monthly Data'!T75</f>
        <v>3136</v>
      </c>
      <c r="U75" s="8">
        <f>'Monthly Data'!U75</f>
        <v>30</v>
      </c>
      <c r="V75" s="41">
        <f>Weather!C195</f>
        <v>-1.792857142857144</v>
      </c>
      <c r="W75" s="42">
        <f>Weather!D195</f>
        <v>666.2</v>
      </c>
      <c r="X75" s="42">
        <f>Weather!E195</f>
        <v>0</v>
      </c>
      <c r="Y75" s="42">
        <f>Weather!F195</f>
        <v>610.20000000000005</v>
      </c>
      <c r="Z75" s="42">
        <f>Weather!G195</f>
        <v>0</v>
      </c>
      <c r="AA75" s="42">
        <f>Weather!H195</f>
        <v>554.20000000000005</v>
      </c>
      <c r="AB75" s="42">
        <f>Weather!I195</f>
        <v>0</v>
      </c>
      <c r="AC75" s="42">
        <f>Weather!J195</f>
        <v>498.2</v>
      </c>
      <c r="AD75" s="42">
        <f>Weather!K195</f>
        <v>0</v>
      </c>
      <c r="AE75" s="42">
        <f>Weather!L195</f>
        <v>442.2</v>
      </c>
      <c r="AF75" s="42">
        <f>Weather!M195</f>
        <v>0</v>
      </c>
      <c r="AG75" s="42">
        <f>Weather!N195</f>
        <v>386.2</v>
      </c>
      <c r="AH75" s="42">
        <f>Weather!O195</f>
        <v>0</v>
      </c>
      <c r="AI75" s="42">
        <f>Weather!P195</f>
        <v>330.2</v>
      </c>
      <c r="AJ75" s="42">
        <f>Weather!Q195</f>
        <v>0</v>
      </c>
      <c r="AK75" s="42">
        <f>Weather!R195</f>
        <v>275.8</v>
      </c>
      <c r="AL75" s="42">
        <f>Weather!S195</f>
        <v>1.6</v>
      </c>
      <c r="AM75" s="39">
        <f>Economic!C75</f>
        <v>735936.1</v>
      </c>
      <c r="AN75" s="39">
        <f>Economic!D75</f>
        <v>7188.9</v>
      </c>
      <c r="AO75" s="39">
        <f>Economic!E75</f>
        <v>7120.1</v>
      </c>
      <c r="AP75" s="39">
        <f>Economic!F75</f>
        <v>109</v>
      </c>
      <c r="AQ75" s="39">
        <f>Economic!G75</f>
        <v>107.1</v>
      </c>
      <c r="AR75" s="43">
        <f t="shared" si="49"/>
        <v>28</v>
      </c>
      <c r="AS75" s="43">
        <v>20</v>
      </c>
      <c r="AT75" s="43">
        <f t="shared" si="51"/>
        <v>74</v>
      </c>
      <c r="AU75" s="43">
        <f t="shared" si="53"/>
        <v>0</v>
      </c>
      <c r="AV75" s="43">
        <f t="shared" si="53"/>
        <v>1</v>
      </c>
      <c r="AW75" s="43">
        <f t="shared" si="53"/>
        <v>0</v>
      </c>
      <c r="AX75" s="43">
        <f t="shared" si="53"/>
        <v>0</v>
      </c>
      <c r="AY75" s="43">
        <f t="shared" si="53"/>
        <v>0</v>
      </c>
      <c r="AZ75" s="43">
        <f t="shared" si="53"/>
        <v>0</v>
      </c>
      <c r="BA75" s="43">
        <f t="shared" si="53"/>
        <v>0</v>
      </c>
      <c r="BB75" s="43">
        <f t="shared" si="53"/>
        <v>0</v>
      </c>
      <c r="BC75" s="43">
        <f t="shared" si="53"/>
        <v>0</v>
      </c>
      <c r="BD75" s="43">
        <f t="shared" si="53"/>
        <v>0</v>
      </c>
      <c r="BE75" s="43">
        <f t="shared" si="53"/>
        <v>0</v>
      </c>
      <c r="BF75" s="43">
        <f t="shared" si="53"/>
        <v>0</v>
      </c>
      <c r="BG75" s="43">
        <f t="shared" si="53"/>
        <v>0</v>
      </c>
      <c r="BH75" s="43">
        <f t="shared" si="53"/>
        <v>0</v>
      </c>
      <c r="BI75" s="43">
        <f t="shared" si="52"/>
        <v>0</v>
      </c>
      <c r="BJ75" s="44">
        <v>0</v>
      </c>
      <c r="BK75" s="44">
        <v>0</v>
      </c>
      <c r="BL75" s="44">
        <f t="shared" si="73"/>
        <v>0</v>
      </c>
      <c r="BM75" s="43">
        <f t="shared" si="25"/>
        <v>0</v>
      </c>
      <c r="BN75" s="49">
        <f t="shared" si="54"/>
        <v>0</v>
      </c>
      <c r="BO75" s="49">
        <f t="shared" si="55"/>
        <v>0</v>
      </c>
      <c r="BP75" s="49">
        <f t="shared" si="56"/>
        <v>0</v>
      </c>
      <c r="BQ75" s="49">
        <f t="shared" si="57"/>
        <v>0</v>
      </c>
      <c r="BR75" s="49">
        <f t="shared" si="58"/>
        <v>0</v>
      </c>
      <c r="BS75" s="49">
        <f t="shared" si="59"/>
        <v>0</v>
      </c>
      <c r="BT75" s="49">
        <f t="shared" si="60"/>
        <v>0</v>
      </c>
      <c r="BU75" s="49">
        <f t="shared" si="61"/>
        <v>0</v>
      </c>
      <c r="BV75" s="49">
        <f t="shared" si="62"/>
        <v>0</v>
      </c>
      <c r="BW75" s="49">
        <f t="shared" si="63"/>
        <v>0</v>
      </c>
      <c r="BX75" s="49">
        <f t="shared" si="64"/>
        <v>0</v>
      </c>
      <c r="BY75" s="49">
        <f t="shared" si="65"/>
        <v>0</v>
      </c>
      <c r="BZ75" s="49">
        <f t="shared" si="66"/>
        <v>0</v>
      </c>
      <c r="CA75" s="49">
        <f t="shared" si="67"/>
        <v>0</v>
      </c>
      <c r="CB75" s="49">
        <f t="shared" si="68"/>
        <v>0</v>
      </c>
      <c r="CC75" s="49">
        <f t="shared" si="69"/>
        <v>0</v>
      </c>
      <c r="CD75" s="8">
        <f t="shared" si="70"/>
        <v>784.53341970869246</v>
      </c>
      <c r="CE75" s="8">
        <f t="shared" si="71"/>
        <v>2440.8929017228083</v>
      </c>
      <c r="CF75" s="8">
        <f t="shared" si="72"/>
        <v>83719.356806650831</v>
      </c>
    </row>
    <row r="76" spans="1:84">
      <c r="A76" s="7">
        <f>'Monthly Data'!A76</f>
        <v>43160</v>
      </c>
      <c r="B76" s="6">
        <f>'Monthly Data'!B76</f>
        <v>2018</v>
      </c>
      <c r="C76" s="6">
        <f t="shared" si="50"/>
        <v>3</v>
      </c>
      <c r="D76" s="8">
        <f>'Monthly Data'!D76</f>
        <v>11501016.11392805</v>
      </c>
      <c r="E76" s="1">
        <f>'Monthly Data'!E76</f>
        <v>575271.53179928812</v>
      </c>
      <c r="F76" s="8">
        <f>'Monthly Data'!F76</f>
        <v>12076287.645727338</v>
      </c>
      <c r="G76" s="8">
        <f>'Monthly Data'!G76</f>
        <v>4130187.8020749432</v>
      </c>
      <c r="H76" s="1">
        <f>'Monthly Data'!H76</f>
        <v>263226.83378558612</v>
      </c>
      <c r="I76" s="8">
        <f>'Monthly Data'!I76</f>
        <v>4393414.6358605297</v>
      </c>
      <c r="J76" s="8">
        <f>'Monthly Data'!J76</f>
        <v>11369524.37695927</v>
      </c>
      <c r="K76" s="1">
        <f>'Monthly Data'!K76</f>
        <v>481211.6928081137</v>
      </c>
      <c r="L76" s="8">
        <f>'Monthly Data'!L76</f>
        <v>11850736.069767384</v>
      </c>
      <c r="M76" s="8">
        <f>'Monthly Data'!M76</f>
        <v>105479.33430361391</v>
      </c>
      <c r="N76" s="8">
        <f>'Monthly Data'!N76</f>
        <v>34868.971588635453</v>
      </c>
      <c r="O76" s="5">
        <f>'Monthly Data'!O76</f>
        <v>26484.61</v>
      </c>
      <c r="P76" s="5">
        <f>'Monthly Data'!P76</f>
        <v>287.61</v>
      </c>
      <c r="Q76" s="8">
        <f>'Monthly Data'!Q76</f>
        <v>15374</v>
      </c>
      <c r="R76" s="8">
        <f>'Monthly Data'!R76</f>
        <v>1754</v>
      </c>
      <c r="S76" s="8">
        <f>'Monthly Data'!S76</f>
        <v>129</v>
      </c>
      <c r="T76" s="8">
        <f>'Monthly Data'!T76</f>
        <v>3136</v>
      </c>
      <c r="U76" s="8">
        <f>'Monthly Data'!U76</f>
        <v>30</v>
      </c>
      <c r="V76" s="41">
        <f>Weather!C196</f>
        <v>-1.2602170697779262</v>
      </c>
      <c r="W76" s="42">
        <f>Weather!D196</f>
        <v>721.1</v>
      </c>
      <c r="X76" s="42">
        <f>Weather!E196</f>
        <v>0</v>
      </c>
      <c r="Y76" s="42">
        <f>Weather!F196</f>
        <v>659.1</v>
      </c>
      <c r="Z76" s="42">
        <f>Weather!G196</f>
        <v>0</v>
      </c>
      <c r="AA76" s="42">
        <f>Weather!H196</f>
        <v>597.1</v>
      </c>
      <c r="AB76" s="42">
        <f>Weather!I196</f>
        <v>0</v>
      </c>
      <c r="AC76" s="42">
        <f>Weather!J196</f>
        <v>535.1</v>
      </c>
      <c r="AD76" s="42">
        <f>Weather!K196</f>
        <v>0</v>
      </c>
      <c r="AE76" s="42">
        <f>Weather!L196</f>
        <v>473.1</v>
      </c>
      <c r="AF76" s="42">
        <f>Weather!M196</f>
        <v>0</v>
      </c>
      <c r="AG76" s="42">
        <f>Weather!N196</f>
        <v>411.1</v>
      </c>
      <c r="AH76" s="42">
        <f>Weather!O196</f>
        <v>0</v>
      </c>
      <c r="AI76" s="42">
        <f>Weather!P196</f>
        <v>349.1</v>
      </c>
      <c r="AJ76" s="42">
        <f>Weather!Q196</f>
        <v>0</v>
      </c>
      <c r="AK76" s="42">
        <f>Weather!R196</f>
        <v>287.10000000000002</v>
      </c>
      <c r="AL76" s="42">
        <f>Weather!S196</f>
        <v>0</v>
      </c>
      <c r="AM76" s="39">
        <f>Economic!C76</f>
        <v>735936.1</v>
      </c>
      <c r="AN76" s="39">
        <f>Economic!D76</f>
        <v>7188.8</v>
      </c>
      <c r="AO76" s="39">
        <f>Economic!E76</f>
        <v>7084.1</v>
      </c>
      <c r="AP76" s="39">
        <f>Economic!F76</f>
        <v>106.8</v>
      </c>
      <c r="AQ76" s="39">
        <f>Economic!G76</f>
        <v>104.3</v>
      </c>
      <c r="AR76" s="43">
        <f t="shared" si="49"/>
        <v>31</v>
      </c>
      <c r="AS76" s="43">
        <v>22</v>
      </c>
      <c r="AT76" s="43">
        <f t="shared" si="51"/>
        <v>75</v>
      </c>
      <c r="AU76" s="43">
        <f t="shared" ref="AU76:BH91" si="74">AU64</f>
        <v>0</v>
      </c>
      <c r="AV76" s="43">
        <f t="shared" si="74"/>
        <v>0</v>
      </c>
      <c r="AW76" s="43">
        <f t="shared" si="74"/>
        <v>1</v>
      </c>
      <c r="AX76" s="43">
        <f t="shared" si="74"/>
        <v>0</v>
      </c>
      <c r="AY76" s="43">
        <f t="shared" si="74"/>
        <v>0</v>
      </c>
      <c r="AZ76" s="43">
        <f t="shared" si="74"/>
        <v>0</v>
      </c>
      <c r="BA76" s="43">
        <f t="shared" si="74"/>
        <v>0</v>
      </c>
      <c r="BB76" s="43">
        <f t="shared" si="74"/>
        <v>0</v>
      </c>
      <c r="BC76" s="43">
        <f t="shared" si="74"/>
        <v>0</v>
      </c>
      <c r="BD76" s="43">
        <f t="shared" si="74"/>
        <v>0</v>
      </c>
      <c r="BE76" s="43">
        <f t="shared" si="74"/>
        <v>0</v>
      </c>
      <c r="BF76" s="43">
        <f t="shared" si="74"/>
        <v>0</v>
      </c>
      <c r="BG76" s="43">
        <f t="shared" si="74"/>
        <v>1</v>
      </c>
      <c r="BH76" s="43">
        <f t="shared" si="74"/>
        <v>0</v>
      </c>
      <c r="BI76" s="43">
        <f t="shared" si="52"/>
        <v>1</v>
      </c>
      <c r="BJ76" s="44">
        <v>0</v>
      </c>
      <c r="BK76" s="44">
        <v>0</v>
      </c>
      <c r="BL76" s="44">
        <f t="shared" si="73"/>
        <v>0</v>
      </c>
      <c r="BM76" s="43">
        <f t="shared" si="25"/>
        <v>0</v>
      </c>
      <c r="BN76" s="49">
        <f t="shared" si="54"/>
        <v>0</v>
      </c>
      <c r="BO76" s="49">
        <f t="shared" si="55"/>
        <v>0</v>
      </c>
      <c r="BP76" s="49">
        <f t="shared" si="56"/>
        <v>0</v>
      </c>
      <c r="BQ76" s="49">
        <f t="shared" si="57"/>
        <v>0</v>
      </c>
      <c r="BR76" s="49">
        <f t="shared" si="58"/>
        <v>0</v>
      </c>
      <c r="BS76" s="49">
        <f t="shared" si="59"/>
        <v>0</v>
      </c>
      <c r="BT76" s="49">
        <f t="shared" si="60"/>
        <v>0</v>
      </c>
      <c r="BU76" s="49">
        <f t="shared" si="61"/>
        <v>0</v>
      </c>
      <c r="BV76" s="49">
        <f t="shared" si="62"/>
        <v>0</v>
      </c>
      <c r="BW76" s="49">
        <f t="shared" si="63"/>
        <v>0</v>
      </c>
      <c r="BX76" s="49">
        <f t="shared" si="64"/>
        <v>0</v>
      </c>
      <c r="BY76" s="49">
        <f t="shared" si="65"/>
        <v>0</v>
      </c>
      <c r="BZ76" s="49">
        <f t="shared" si="66"/>
        <v>0</v>
      </c>
      <c r="CA76" s="49">
        <f t="shared" si="67"/>
        <v>0</v>
      </c>
      <c r="CB76" s="49">
        <f t="shared" si="68"/>
        <v>0</v>
      </c>
      <c r="CC76" s="49">
        <f t="shared" si="69"/>
        <v>0</v>
      </c>
      <c r="CD76" s="8">
        <f t="shared" si="70"/>
        <v>785.5006924500675</v>
      </c>
      <c r="CE76" s="8">
        <f t="shared" si="71"/>
        <v>2504.7973978680329</v>
      </c>
      <c r="CF76" s="8">
        <f t="shared" si="72"/>
        <v>91866.171083468085</v>
      </c>
    </row>
    <row r="77" spans="1:84">
      <c r="A77" s="7">
        <f>'Monthly Data'!A77</f>
        <v>43191</v>
      </c>
      <c r="B77" s="6">
        <f>'Monthly Data'!B77</f>
        <v>2018</v>
      </c>
      <c r="C77" s="6">
        <f t="shared" si="50"/>
        <v>4</v>
      </c>
      <c r="D77" s="8">
        <f>'Monthly Data'!D77</f>
        <v>9828482.6727534514</v>
      </c>
      <c r="E77" s="1">
        <f>'Monthly Data'!E77</f>
        <v>575271.53179928812</v>
      </c>
      <c r="F77" s="8">
        <f>'Monthly Data'!F77</f>
        <v>10403754.20455274</v>
      </c>
      <c r="G77" s="8">
        <f>'Monthly Data'!G77</f>
        <v>3695184.3068528124</v>
      </c>
      <c r="H77" s="1">
        <f>'Monthly Data'!H77</f>
        <v>263226.83378558612</v>
      </c>
      <c r="I77" s="8">
        <f>'Monthly Data'!I77</f>
        <v>3958411.1406383985</v>
      </c>
      <c r="J77" s="8">
        <f>'Monthly Data'!J77</f>
        <v>10356480.107455384</v>
      </c>
      <c r="K77" s="1">
        <f>'Monthly Data'!K77</f>
        <v>481211.6928081137</v>
      </c>
      <c r="L77" s="8">
        <f>'Monthly Data'!L77</f>
        <v>10837691.800263498</v>
      </c>
      <c r="M77" s="8">
        <f>'Monthly Data'!M77</f>
        <v>88074.342078049871</v>
      </c>
      <c r="N77" s="8">
        <f>'Monthly Data'!N77</f>
        <v>31778.661998132593</v>
      </c>
      <c r="O77" s="5">
        <f>'Monthly Data'!O77</f>
        <v>28368.31</v>
      </c>
      <c r="P77" s="5">
        <f>'Monthly Data'!P77</f>
        <v>287.61</v>
      </c>
      <c r="Q77" s="8">
        <f>'Monthly Data'!Q77</f>
        <v>15309</v>
      </c>
      <c r="R77" s="8">
        <f>'Monthly Data'!R77</f>
        <v>1747</v>
      </c>
      <c r="S77" s="8">
        <f>'Monthly Data'!S77</f>
        <v>137</v>
      </c>
      <c r="T77" s="8">
        <f>'Monthly Data'!T77</f>
        <v>3136</v>
      </c>
      <c r="U77" s="8">
        <f>'Monthly Data'!U77</f>
        <v>30</v>
      </c>
      <c r="V77" s="41">
        <f>Weather!C197</f>
        <v>2.2533333333333334</v>
      </c>
      <c r="W77" s="42">
        <f>Weather!D197</f>
        <v>592.4</v>
      </c>
      <c r="X77" s="42">
        <f>Weather!E197</f>
        <v>0</v>
      </c>
      <c r="Y77" s="42">
        <f>Weather!F197</f>
        <v>532.4</v>
      </c>
      <c r="Z77" s="42">
        <f>Weather!G197</f>
        <v>0</v>
      </c>
      <c r="AA77" s="42">
        <f>Weather!H197</f>
        <v>472.4</v>
      </c>
      <c r="AB77" s="42">
        <f>Weather!I197</f>
        <v>0</v>
      </c>
      <c r="AC77" s="42">
        <f>Weather!J197</f>
        <v>412.4</v>
      </c>
      <c r="AD77" s="42">
        <f>Weather!K197</f>
        <v>0</v>
      </c>
      <c r="AE77" s="42">
        <f>Weather!L197</f>
        <v>352.4</v>
      </c>
      <c r="AF77" s="42">
        <f>Weather!M197</f>
        <v>0</v>
      </c>
      <c r="AG77" s="42">
        <f>Weather!N197</f>
        <v>292.39999999999998</v>
      </c>
      <c r="AH77" s="42">
        <f>Weather!O197</f>
        <v>0</v>
      </c>
      <c r="AI77" s="42">
        <f>Weather!P197</f>
        <v>234</v>
      </c>
      <c r="AJ77" s="42">
        <f>Weather!Q197</f>
        <v>1.6</v>
      </c>
      <c r="AK77" s="42">
        <f>Weather!R197</f>
        <v>180.6</v>
      </c>
      <c r="AL77" s="42">
        <f>Weather!S197</f>
        <v>8.1999999999999993</v>
      </c>
      <c r="AM77" s="39">
        <f>Economic!C77</f>
        <v>735936.1</v>
      </c>
      <c r="AN77" s="39">
        <f>Economic!D77</f>
        <v>7201.1</v>
      </c>
      <c r="AO77" s="39">
        <f>Economic!E77</f>
        <v>7111.6</v>
      </c>
      <c r="AP77" s="39">
        <f>Economic!F77</f>
        <v>108.2</v>
      </c>
      <c r="AQ77" s="39">
        <f>Economic!G77</f>
        <v>105.2</v>
      </c>
      <c r="AR77" s="43">
        <f t="shared" si="49"/>
        <v>30</v>
      </c>
      <c r="AS77" s="43">
        <v>21</v>
      </c>
      <c r="AT77" s="43">
        <f t="shared" si="51"/>
        <v>76</v>
      </c>
      <c r="AU77" s="43">
        <f t="shared" si="74"/>
        <v>0</v>
      </c>
      <c r="AV77" s="43">
        <f t="shared" si="74"/>
        <v>0</v>
      </c>
      <c r="AW77" s="43">
        <f t="shared" si="74"/>
        <v>0</v>
      </c>
      <c r="AX77" s="43">
        <f t="shared" si="74"/>
        <v>1</v>
      </c>
      <c r="AY77" s="43">
        <f t="shared" si="74"/>
        <v>0</v>
      </c>
      <c r="AZ77" s="43">
        <f t="shared" si="74"/>
        <v>0</v>
      </c>
      <c r="BA77" s="43">
        <f t="shared" si="74"/>
        <v>0</v>
      </c>
      <c r="BB77" s="43">
        <f t="shared" si="74"/>
        <v>0</v>
      </c>
      <c r="BC77" s="43">
        <f t="shared" si="74"/>
        <v>0</v>
      </c>
      <c r="BD77" s="43">
        <f t="shared" si="74"/>
        <v>0</v>
      </c>
      <c r="BE77" s="43">
        <f t="shared" si="74"/>
        <v>0</v>
      </c>
      <c r="BF77" s="43">
        <f t="shared" si="74"/>
        <v>0</v>
      </c>
      <c r="BG77" s="43">
        <f t="shared" si="74"/>
        <v>1</v>
      </c>
      <c r="BH77" s="43">
        <f t="shared" si="74"/>
        <v>0</v>
      </c>
      <c r="BI77" s="43">
        <f t="shared" si="52"/>
        <v>1</v>
      </c>
      <c r="BJ77" s="44">
        <v>0</v>
      </c>
      <c r="BK77" s="44">
        <v>0</v>
      </c>
      <c r="BL77" s="44">
        <f t="shared" si="73"/>
        <v>0</v>
      </c>
      <c r="BM77" s="43">
        <f t="shared" si="25"/>
        <v>0</v>
      </c>
      <c r="BN77" s="49">
        <f t="shared" si="54"/>
        <v>0</v>
      </c>
      <c r="BO77" s="49">
        <f t="shared" si="55"/>
        <v>0</v>
      </c>
      <c r="BP77" s="49">
        <f t="shared" si="56"/>
        <v>0</v>
      </c>
      <c r="BQ77" s="49">
        <f t="shared" si="57"/>
        <v>0</v>
      </c>
      <c r="BR77" s="49">
        <f t="shared" si="58"/>
        <v>0</v>
      </c>
      <c r="BS77" s="49">
        <f t="shared" si="59"/>
        <v>0</v>
      </c>
      <c r="BT77" s="49">
        <f t="shared" si="60"/>
        <v>0</v>
      </c>
      <c r="BU77" s="49">
        <f t="shared" si="61"/>
        <v>0</v>
      </c>
      <c r="BV77" s="49">
        <f t="shared" si="62"/>
        <v>0</v>
      </c>
      <c r="BW77" s="49">
        <f t="shared" si="63"/>
        <v>0</v>
      </c>
      <c r="BX77" s="49">
        <f t="shared" si="64"/>
        <v>0</v>
      </c>
      <c r="BY77" s="49">
        <f t="shared" si="65"/>
        <v>0</v>
      </c>
      <c r="BZ77" s="49">
        <f t="shared" si="66"/>
        <v>0</v>
      </c>
      <c r="CA77" s="49">
        <f t="shared" si="67"/>
        <v>0</v>
      </c>
      <c r="CB77" s="49">
        <f t="shared" si="68"/>
        <v>0</v>
      </c>
      <c r="CC77" s="49">
        <f t="shared" si="69"/>
        <v>0</v>
      </c>
      <c r="CD77" s="8">
        <f t="shared" si="70"/>
        <v>679.58417953835908</v>
      </c>
      <c r="CE77" s="8">
        <f t="shared" si="71"/>
        <v>2265.8335092377783</v>
      </c>
      <c r="CF77" s="8">
        <f t="shared" si="72"/>
        <v>79107.239417981735</v>
      </c>
    </row>
    <row r="78" spans="1:84">
      <c r="A78" s="7">
        <f>'Monthly Data'!A78</f>
        <v>43221</v>
      </c>
      <c r="B78" s="6">
        <f>'Monthly Data'!B78</f>
        <v>2018</v>
      </c>
      <c r="C78" s="6">
        <f t="shared" si="50"/>
        <v>5</v>
      </c>
      <c r="D78" s="8">
        <f>'Monthly Data'!D78</f>
        <v>8619745.1538112145</v>
      </c>
      <c r="E78" s="1">
        <f>'Monthly Data'!E78</f>
        <v>575271.53179928812</v>
      </c>
      <c r="F78" s="8">
        <f>'Monthly Data'!F78</f>
        <v>9195016.685610503</v>
      </c>
      <c r="G78" s="8">
        <f>'Monthly Data'!G78</f>
        <v>3545274.159342139</v>
      </c>
      <c r="H78" s="1">
        <f>'Monthly Data'!H78</f>
        <v>263226.83378558612</v>
      </c>
      <c r="I78" s="8">
        <f>'Monthly Data'!I78</f>
        <v>3808500.9931277251</v>
      </c>
      <c r="J78" s="8">
        <f>'Monthly Data'!J78</f>
        <v>10469681.680061162</v>
      </c>
      <c r="K78" s="1">
        <f>'Monthly Data'!K78</f>
        <v>481211.6928081137</v>
      </c>
      <c r="L78" s="8">
        <f>'Monthly Data'!L78</f>
        <v>10950893.372869276</v>
      </c>
      <c r="M78" s="8">
        <f>'Monthly Data'!M78</f>
        <v>79424.877222573617</v>
      </c>
      <c r="N78" s="8">
        <f>'Monthly Data'!N78</f>
        <v>33064.713352007471</v>
      </c>
      <c r="O78" s="5">
        <f>'Monthly Data'!O78</f>
        <v>24841.78</v>
      </c>
      <c r="P78" s="5">
        <f>'Monthly Data'!P78</f>
        <v>280.41999999999996</v>
      </c>
      <c r="Q78" s="8">
        <f>'Monthly Data'!Q78</f>
        <v>15374</v>
      </c>
      <c r="R78" s="8">
        <f>'Monthly Data'!R78</f>
        <v>1745</v>
      </c>
      <c r="S78" s="8">
        <f>'Monthly Data'!S78</f>
        <v>127</v>
      </c>
      <c r="T78" s="8">
        <f>'Monthly Data'!T78</f>
        <v>3136</v>
      </c>
      <c r="U78" s="8">
        <f>'Monthly Data'!U78</f>
        <v>30</v>
      </c>
      <c r="V78" s="41">
        <f>Weather!C198</f>
        <v>14.38709677419355</v>
      </c>
      <c r="W78" s="42">
        <f>Weather!D198</f>
        <v>240.8</v>
      </c>
      <c r="X78" s="42">
        <f>Weather!E198</f>
        <v>4.8</v>
      </c>
      <c r="Y78" s="42">
        <f>Weather!F198</f>
        <v>187.7</v>
      </c>
      <c r="Z78" s="42">
        <f>Weather!G198</f>
        <v>13.7</v>
      </c>
      <c r="AA78" s="42">
        <f>Weather!H198</f>
        <v>138.80000000000001</v>
      </c>
      <c r="AB78" s="42">
        <f>Weather!I198</f>
        <v>26.8</v>
      </c>
      <c r="AC78" s="42">
        <f>Weather!J198</f>
        <v>95.5</v>
      </c>
      <c r="AD78" s="42">
        <f>Weather!K198</f>
        <v>45.5</v>
      </c>
      <c r="AE78" s="42">
        <f>Weather!L198</f>
        <v>59.6</v>
      </c>
      <c r="AF78" s="42">
        <f>Weather!M198</f>
        <v>71.599999999999994</v>
      </c>
      <c r="AG78" s="42">
        <f>Weather!N198</f>
        <v>32.200000000000003</v>
      </c>
      <c r="AH78" s="42">
        <f>Weather!O198</f>
        <v>106.2</v>
      </c>
      <c r="AI78" s="42">
        <f>Weather!P198</f>
        <v>14</v>
      </c>
      <c r="AJ78" s="42">
        <f>Weather!Q198</f>
        <v>150</v>
      </c>
      <c r="AK78" s="42">
        <f>Weather!R198</f>
        <v>5.9</v>
      </c>
      <c r="AL78" s="42">
        <f>Weather!S198</f>
        <v>203.9</v>
      </c>
      <c r="AM78" s="39">
        <f>Economic!C78</f>
        <v>735936.1</v>
      </c>
      <c r="AN78" s="39">
        <f>Economic!D78</f>
        <v>7208.5</v>
      </c>
      <c r="AO78" s="39">
        <f>Economic!E78</f>
        <v>7176</v>
      </c>
      <c r="AP78" s="39">
        <f>Economic!F78</f>
        <v>109.2</v>
      </c>
      <c r="AQ78" s="39">
        <f>Economic!G78</f>
        <v>107.6</v>
      </c>
      <c r="AR78" s="43">
        <f t="shared" si="49"/>
        <v>31</v>
      </c>
      <c r="AS78" s="43">
        <v>21</v>
      </c>
      <c r="AT78" s="43">
        <f t="shared" si="51"/>
        <v>77</v>
      </c>
      <c r="AU78" s="43">
        <f t="shared" si="74"/>
        <v>0</v>
      </c>
      <c r="AV78" s="43">
        <f t="shared" si="74"/>
        <v>0</v>
      </c>
      <c r="AW78" s="43">
        <f t="shared" si="74"/>
        <v>0</v>
      </c>
      <c r="AX78" s="43">
        <f t="shared" si="74"/>
        <v>0</v>
      </c>
      <c r="AY78" s="43">
        <f t="shared" si="74"/>
        <v>1</v>
      </c>
      <c r="AZ78" s="43">
        <f t="shared" si="74"/>
        <v>0</v>
      </c>
      <c r="BA78" s="43">
        <f t="shared" si="74"/>
        <v>0</v>
      </c>
      <c r="BB78" s="43">
        <f t="shared" si="74"/>
        <v>0</v>
      </c>
      <c r="BC78" s="43">
        <f t="shared" si="74"/>
        <v>0</v>
      </c>
      <c r="BD78" s="43">
        <f t="shared" si="74"/>
        <v>0</v>
      </c>
      <c r="BE78" s="43">
        <f t="shared" si="74"/>
        <v>0</v>
      </c>
      <c r="BF78" s="43">
        <f t="shared" si="74"/>
        <v>0</v>
      </c>
      <c r="BG78" s="43">
        <f t="shared" si="74"/>
        <v>1</v>
      </c>
      <c r="BH78" s="43">
        <f t="shared" si="74"/>
        <v>0</v>
      </c>
      <c r="BI78" s="43">
        <f t="shared" si="52"/>
        <v>1</v>
      </c>
      <c r="BJ78" s="44">
        <v>0</v>
      </c>
      <c r="BK78" s="44">
        <v>0</v>
      </c>
      <c r="BL78" s="44">
        <f t="shared" si="73"/>
        <v>0</v>
      </c>
      <c r="BM78" s="43">
        <f t="shared" ref="BM78:BM133" si="75">BM77</f>
        <v>0</v>
      </c>
      <c r="BN78" s="49">
        <f t="shared" si="54"/>
        <v>0</v>
      </c>
      <c r="BO78" s="49">
        <f t="shared" si="55"/>
        <v>0</v>
      </c>
      <c r="BP78" s="49">
        <f t="shared" si="56"/>
        <v>0</v>
      </c>
      <c r="BQ78" s="49">
        <f t="shared" si="57"/>
        <v>0</v>
      </c>
      <c r="BR78" s="49">
        <f t="shared" si="58"/>
        <v>0</v>
      </c>
      <c r="BS78" s="49">
        <f t="shared" si="59"/>
        <v>0</v>
      </c>
      <c r="BT78" s="49">
        <f t="shared" si="60"/>
        <v>0</v>
      </c>
      <c r="BU78" s="49">
        <f t="shared" si="61"/>
        <v>0</v>
      </c>
      <c r="BV78" s="49">
        <f t="shared" si="62"/>
        <v>0</v>
      </c>
      <c r="BW78" s="49">
        <f t="shared" si="63"/>
        <v>0</v>
      </c>
      <c r="BX78" s="49">
        <f t="shared" si="64"/>
        <v>0</v>
      </c>
      <c r="BY78" s="49">
        <f t="shared" si="65"/>
        <v>0</v>
      </c>
      <c r="BZ78" s="49">
        <f t="shared" si="66"/>
        <v>0</v>
      </c>
      <c r="CA78" s="49">
        <f t="shared" si="67"/>
        <v>0</v>
      </c>
      <c r="CB78" s="49">
        <f t="shared" si="68"/>
        <v>0</v>
      </c>
      <c r="CC78" s="49">
        <f t="shared" si="69"/>
        <v>0</v>
      </c>
      <c r="CD78" s="8">
        <f t="shared" si="70"/>
        <v>598.08876581309369</v>
      </c>
      <c r="CE78" s="8">
        <f t="shared" si="71"/>
        <v>2182.5220590989829</v>
      </c>
      <c r="CF78" s="8">
        <f t="shared" si="72"/>
        <v>86227.506872986414</v>
      </c>
    </row>
    <row r="79" spans="1:84">
      <c r="A79" s="7">
        <f>'Monthly Data'!A79</f>
        <v>43252</v>
      </c>
      <c r="B79" s="6">
        <f>'Monthly Data'!B79</f>
        <v>2018</v>
      </c>
      <c r="C79" s="6">
        <f t="shared" si="50"/>
        <v>6</v>
      </c>
      <c r="D79" s="8">
        <f>'Monthly Data'!D79</f>
        <v>8910906.6055843309</v>
      </c>
      <c r="E79" s="1">
        <f>'Monthly Data'!E79</f>
        <v>575271.53179928812</v>
      </c>
      <c r="F79" s="8">
        <f>'Monthly Data'!F79</f>
        <v>9486178.1373836193</v>
      </c>
      <c r="G79" s="8">
        <f>'Monthly Data'!G79</f>
        <v>3630673.8203668571</v>
      </c>
      <c r="H79" s="1">
        <f>'Monthly Data'!H79</f>
        <v>263226.83378558612</v>
      </c>
      <c r="I79" s="8">
        <f>'Monthly Data'!I79</f>
        <v>3893900.6541524432</v>
      </c>
      <c r="J79" s="8">
        <f>'Monthly Data'!J79</f>
        <v>10520542.293892801</v>
      </c>
      <c r="K79" s="1">
        <f>'Monthly Data'!K79</f>
        <v>481211.6928081137</v>
      </c>
      <c r="L79" s="8">
        <f>'Monthly Data'!L79</f>
        <v>11001753.986700915</v>
      </c>
      <c r="M79" s="8">
        <f>'Monthly Data'!M79</f>
        <v>70972.987078702441</v>
      </c>
      <c r="N79" s="8">
        <f>'Monthly Data'!N79</f>
        <v>33761.116446578635</v>
      </c>
      <c r="O79" s="5">
        <f>'Monthly Data'!O79</f>
        <v>26233.82</v>
      </c>
      <c r="P79" s="5">
        <f>'Monthly Data'!P79</f>
        <v>280.41999999999996</v>
      </c>
      <c r="Q79" s="8">
        <f>'Monthly Data'!Q79</f>
        <v>15358</v>
      </c>
      <c r="R79" s="8">
        <f>'Monthly Data'!R79</f>
        <v>1749</v>
      </c>
      <c r="S79" s="8">
        <f>'Monthly Data'!S79</f>
        <v>127</v>
      </c>
      <c r="T79" s="8">
        <f>'Monthly Data'!T79</f>
        <v>3136</v>
      </c>
      <c r="U79" s="8">
        <f>'Monthly Data'!U79</f>
        <v>30</v>
      </c>
      <c r="V79" s="41">
        <f>Weather!C199</f>
        <v>16.783887847281406</v>
      </c>
      <c r="W79" s="42">
        <f>Weather!D199</f>
        <v>166.3</v>
      </c>
      <c r="X79" s="42">
        <f>Weather!E199</f>
        <v>9.8000000000000007</v>
      </c>
      <c r="Y79" s="42">
        <f>Weather!F199</f>
        <v>116.3</v>
      </c>
      <c r="Z79" s="42">
        <f>Weather!G199</f>
        <v>19.8</v>
      </c>
      <c r="AA79" s="42">
        <f>Weather!H199</f>
        <v>67.900000000000006</v>
      </c>
      <c r="AB79" s="42">
        <f>Weather!I199</f>
        <v>31.4</v>
      </c>
      <c r="AC79" s="42">
        <f>Weather!J199</f>
        <v>30.9</v>
      </c>
      <c r="AD79" s="42">
        <f>Weather!K199</f>
        <v>54.4</v>
      </c>
      <c r="AE79" s="42">
        <f>Weather!L199</f>
        <v>9.3000000000000007</v>
      </c>
      <c r="AF79" s="42">
        <f>Weather!M199</f>
        <v>92.8</v>
      </c>
      <c r="AG79" s="42">
        <f>Weather!N199</f>
        <v>2.8</v>
      </c>
      <c r="AH79" s="42">
        <f>Weather!O199</f>
        <v>146.30000000000001</v>
      </c>
      <c r="AI79" s="42">
        <f>Weather!P199</f>
        <v>0</v>
      </c>
      <c r="AJ79" s="42">
        <f>Weather!Q199</f>
        <v>203.5</v>
      </c>
      <c r="AK79" s="42">
        <f>Weather!R199</f>
        <v>0</v>
      </c>
      <c r="AL79" s="42">
        <f>Weather!S199</f>
        <v>263.5</v>
      </c>
      <c r="AM79" s="39">
        <f>Economic!C79</f>
        <v>735936.1</v>
      </c>
      <c r="AN79" s="39">
        <f>Economic!D79</f>
        <v>7221.1</v>
      </c>
      <c r="AO79" s="39">
        <f>Economic!E79</f>
        <v>7264.3</v>
      </c>
      <c r="AP79" s="39">
        <f>Economic!F79</f>
        <v>109.8</v>
      </c>
      <c r="AQ79" s="39">
        <f>Economic!G79</f>
        <v>110</v>
      </c>
      <c r="AR79" s="43">
        <f t="shared" si="49"/>
        <v>30</v>
      </c>
      <c r="AS79" s="43">
        <v>22</v>
      </c>
      <c r="AT79" s="43">
        <f t="shared" si="51"/>
        <v>78</v>
      </c>
      <c r="AU79" s="43">
        <f t="shared" si="74"/>
        <v>0</v>
      </c>
      <c r="AV79" s="43">
        <f t="shared" si="74"/>
        <v>0</v>
      </c>
      <c r="AW79" s="43">
        <f t="shared" si="74"/>
        <v>0</v>
      </c>
      <c r="AX79" s="43">
        <f t="shared" si="74"/>
        <v>0</v>
      </c>
      <c r="AY79" s="43">
        <f t="shared" si="74"/>
        <v>0</v>
      </c>
      <c r="AZ79" s="43">
        <f t="shared" si="74"/>
        <v>1</v>
      </c>
      <c r="BA79" s="43">
        <f t="shared" si="74"/>
        <v>0</v>
      </c>
      <c r="BB79" s="43">
        <f t="shared" si="74"/>
        <v>0</v>
      </c>
      <c r="BC79" s="43">
        <f t="shared" si="74"/>
        <v>0</v>
      </c>
      <c r="BD79" s="43">
        <f t="shared" si="74"/>
        <v>0</v>
      </c>
      <c r="BE79" s="43">
        <f t="shared" si="74"/>
        <v>0</v>
      </c>
      <c r="BF79" s="43">
        <f t="shared" si="74"/>
        <v>0</v>
      </c>
      <c r="BG79" s="43">
        <f t="shared" si="74"/>
        <v>0</v>
      </c>
      <c r="BH79" s="43">
        <f t="shared" si="74"/>
        <v>0</v>
      </c>
      <c r="BI79" s="43">
        <f t="shared" si="52"/>
        <v>0</v>
      </c>
      <c r="BJ79" s="44">
        <v>0</v>
      </c>
      <c r="BK79" s="44">
        <v>0</v>
      </c>
      <c r="BL79" s="44">
        <f t="shared" si="73"/>
        <v>0</v>
      </c>
      <c r="BM79" s="43">
        <f t="shared" si="75"/>
        <v>0</v>
      </c>
      <c r="BN79" s="49">
        <f t="shared" si="54"/>
        <v>0</v>
      </c>
      <c r="BO79" s="49">
        <f t="shared" si="55"/>
        <v>0</v>
      </c>
      <c r="BP79" s="49">
        <f t="shared" si="56"/>
        <v>0</v>
      </c>
      <c r="BQ79" s="49">
        <f t="shared" si="57"/>
        <v>0</v>
      </c>
      <c r="BR79" s="49">
        <f t="shared" si="58"/>
        <v>0</v>
      </c>
      <c r="BS79" s="49">
        <f t="shared" si="59"/>
        <v>0</v>
      </c>
      <c r="BT79" s="49">
        <f t="shared" si="60"/>
        <v>0</v>
      </c>
      <c r="BU79" s="49">
        <f t="shared" si="61"/>
        <v>0</v>
      </c>
      <c r="BV79" s="49">
        <f t="shared" si="62"/>
        <v>0</v>
      </c>
      <c r="BW79" s="49">
        <f t="shared" si="63"/>
        <v>0</v>
      </c>
      <c r="BX79" s="49">
        <f t="shared" si="64"/>
        <v>0</v>
      </c>
      <c r="BY79" s="49">
        <f t="shared" si="65"/>
        <v>0</v>
      </c>
      <c r="BZ79" s="49">
        <f t="shared" si="66"/>
        <v>0</v>
      </c>
      <c r="CA79" s="49">
        <f t="shared" si="67"/>
        <v>0</v>
      </c>
      <c r="CB79" s="49">
        <f t="shared" si="68"/>
        <v>0</v>
      </c>
      <c r="CC79" s="49">
        <f t="shared" si="69"/>
        <v>0</v>
      </c>
      <c r="CD79" s="8">
        <f t="shared" si="70"/>
        <v>617.67014828647086</v>
      </c>
      <c r="CE79" s="8">
        <f t="shared" si="71"/>
        <v>2226.3582928258679</v>
      </c>
      <c r="CF79" s="8">
        <f t="shared" si="72"/>
        <v>86627.984147251293</v>
      </c>
    </row>
    <row r="80" spans="1:84">
      <c r="A80" s="7">
        <f>'Monthly Data'!A80</f>
        <v>43282</v>
      </c>
      <c r="B80" s="6">
        <f>'Monthly Data'!B80</f>
        <v>2018</v>
      </c>
      <c r="C80" s="6">
        <f t="shared" si="50"/>
        <v>7</v>
      </c>
      <c r="D80" s="8">
        <f>'Monthly Data'!D80</f>
        <v>10787521.686098501</v>
      </c>
      <c r="E80" s="1">
        <f>'Monthly Data'!E80</f>
        <v>575271.53179928812</v>
      </c>
      <c r="F80" s="8">
        <f>'Monthly Data'!F80</f>
        <v>11362793.21789779</v>
      </c>
      <c r="G80" s="8">
        <f>'Monthly Data'!G80</f>
        <v>4072890.0386634632</v>
      </c>
      <c r="H80" s="1">
        <f>'Monthly Data'!H80</f>
        <v>263226.83378558612</v>
      </c>
      <c r="I80" s="8">
        <f>'Monthly Data'!I80</f>
        <v>4336116.8724490497</v>
      </c>
      <c r="J80" s="8">
        <f>'Monthly Data'!J80</f>
        <v>11306706.940156406</v>
      </c>
      <c r="K80" s="1">
        <f>'Monthly Data'!K80</f>
        <v>481211.6928081137</v>
      </c>
      <c r="L80" s="8">
        <f>'Monthly Data'!L80</f>
        <v>11787918.63296452</v>
      </c>
      <c r="M80" s="8">
        <f>'Monthly Data'!M80</f>
        <v>76150.200475889287</v>
      </c>
      <c r="N80" s="8">
        <f>'Monthly Data'!N80</f>
        <v>31700.8975590236</v>
      </c>
      <c r="O80" s="5">
        <f>'Monthly Data'!O80</f>
        <v>26759.030000000006</v>
      </c>
      <c r="P80" s="5">
        <f>'Monthly Data'!P80</f>
        <v>280.41999999999996</v>
      </c>
      <c r="Q80" s="8">
        <f>'Monthly Data'!Q80</f>
        <v>15420</v>
      </c>
      <c r="R80" s="8">
        <f>'Monthly Data'!R80</f>
        <v>1753</v>
      </c>
      <c r="S80" s="8">
        <f>'Monthly Data'!S80</f>
        <v>128</v>
      </c>
      <c r="T80" s="8">
        <f>'Monthly Data'!T80</f>
        <v>3136</v>
      </c>
      <c r="U80" s="8">
        <f>'Monthly Data'!U80</f>
        <v>30</v>
      </c>
      <c r="V80" s="41">
        <f>Weather!C200</f>
        <v>21.37096774193548</v>
      </c>
      <c r="W80" s="42">
        <f>Weather!D200</f>
        <v>49.9</v>
      </c>
      <c r="X80" s="42">
        <f>Weather!E200</f>
        <v>30.4</v>
      </c>
      <c r="Y80" s="42">
        <f>Weather!F200</f>
        <v>20</v>
      </c>
      <c r="Z80" s="42">
        <f>Weather!G200</f>
        <v>62.5</v>
      </c>
      <c r="AA80" s="42">
        <f>Weather!H200</f>
        <v>4.8</v>
      </c>
      <c r="AB80" s="42">
        <f>Weather!I200</f>
        <v>109.3</v>
      </c>
      <c r="AC80" s="42">
        <f>Weather!J200</f>
        <v>0</v>
      </c>
      <c r="AD80" s="42">
        <f>Weather!K200</f>
        <v>166.5</v>
      </c>
      <c r="AE80" s="42">
        <f>Weather!L200</f>
        <v>0</v>
      </c>
      <c r="AF80" s="42">
        <f>Weather!M200</f>
        <v>228.5</v>
      </c>
      <c r="AG80" s="42">
        <f>Weather!N200</f>
        <v>0</v>
      </c>
      <c r="AH80" s="42">
        <f>Weather!O200</f>
        <v>290.5</v>
      </c>
      <c r="AI80" s="42">
        <f>Weather!P200</f>
        <v>0</v>
      </c>
      <c r="AJ80" s="42">
        <f>Weather!Q200</f>
        <v>352.5</v>
      </c>
      <c r="AK80" s="42">
        <f>Weather!R200</f>
        <v>0</v>
      </c>
      <c r="AL80" s="42">
        <f>Weather!S200</f>
        <v>414.5</v>
      </c>
      <c r="AM80" s="39">
        <f>Economic!C80</f>
        <v>735936.1</v>
      </c>
      <c r="AN80" s="39">
        <f>Economic!D80</f>
        <v>7255</v>
      </c>
      <c r="AO80" s="39">
        <f>Economic!E80</f>
        <v>7345.7</v>
      </c>
      <c r="AP80" s="39">
        <f>Economic!F80</f>
        <v>111.7</v>
      </c>
      <c r="AQ80" s="39">
        <f>Economic!G80</f>
        <v>114.1</v>
      </c>
      <c r="AR80" s="43">
        <f t="shared" si="49"/>
        <v>31</v>
      </c>
      <c r="AS80" s="43">
        <v>20</v>
      </c>
      <c r="AT80" s="43">
        <f t="shared" si="51"/>
        <v>79</v>
      </c>
      <c r="AU80" s="43">
        <f t="shared" si="74"/>
        <v>0</v>
      </c>
      <c r="AV80" s="43">
        <f t="shared" si="74"/>
        <v>0</v>
      </c>
      <c r="AW80" s="43">
        <f t="shared" si="74"/>
        <v>0</v>
      </c>
      <c r="AX80" s="43">
        <f t="shared" si="74"/>
        <v>0</v>
      </c>
      <c r="AY80" s="43">
        <f t="shared" si="74"/>
        <v>0</v>
      </c>
      <c r="AZ80" s="43">
        <f t="shared" si="74"/>
        <v>0</v>
      </c>
      <c r="BA80" s="43">
        <f t="shared" si="74"/>
        <v>1</v>
      </c>
      <c r="BB80" s="43">
        <f t="shared" si="74"/>
        <v>0</v>
      </c>
      <c r="BC80" s="43">
        <f t="shared" si="74"/>
        <v>0</v>
      </c>
      <c r="BD80" s="43">
        <f t="shared" si="74"/>
        <v>0</v>
      </c>
      <c r="BE80" s="43">
        <f t="shared" si="74"/>
        <v>0</v>
      </c>
      <c r="BF80" s="43">
        <f t="shared" si="74"/>
        <v>0</v>
      </c>
      <c r="BG80" s="43">
        <f t="shared" si="74"/>
        <v>0</v>
      </c>
      <c r="BH80" s="43">
        <f t="shared" si="74"/>
        <v>0</v>
      </c>
      <c r="BI80" s="43">
        <f t="shared" si="52"/>
        <v>0</v>
      </c>
      <c r="BJ80" s="44">
        <v>0</v>
      </c>
      <c r="BK80" s="44">
        <v>0</v>
      </c>
      <c r="BL80" s="44">
        <f t="shared" si="73"/>
        <v>0</v>
      </c>
      <c r="BM80" s="43">
        <f t="shared" si="75"/>
        <v>0</v>
      </c>
      <c r="BN80" s="49">
        <f t="shared" si="54"/>
        <v>0</v>
      </c>
      <c r="BO80" s="49">
        <f t="shared" si="55"/>
        <v>0</v>
      </c>
      <c r="BP80" s="49">
        <f t="shared" si="56"/>
        <v>0</v>
      </c>
      <c r="BQ80" s="49">
        <f t="shared" si="57"/>
        <v>0</v>
      </c>
      <c r="BR80" s="49">
        <f t="shared" si="58"/>
        <v>0</v>
      </c>
      <c r="BS80" s="49">
        <f t="shared" si="59"/>
        <v>0</v>
      </c>
      <c r="BT80" s="49">
        <f t="shared" si="60"/>
        <v>0</v>
      </c>
      <c r="BU80" s="49">
        <f t="shared" si="61"/>
        <v>0</v>
      </c>
      <c r="BV80" s="49">
        <f t="shared" si="62"/>
        <v>0</v>
      </c>
      <c r="BW80" s="49">
        <f t="shared" si="63"/>
        <v>0</v>
      </c>
      <c r="BX80" s="49">
        <f t="shared" si="64"/>
        <v>0</v>
      </c>
      <c r="BY80" s="49">
        <f t="shared" si="65"/>
        <v>0</v>
      </c>
      <c r="BZ80" s="49">
        <f t="shared" si="66"/>
        <v>0</v>
      </c>
      <c r="CA80" s="49">
        <f t="shared" si="67"/>
        <v>0</v>
      </c>
      <c r="CB80" s="49">
        <f t="shared" si="68"/>
        <v>0</v>
      </c>
      <c r="CC80" s="49">
        <f t="shared" si="69"/>
        <v>0</v>
      </c>
      <c r="CD80" s="8">
        <f t="shared" si="70"/>
        <v>736.88671970802784</v>
      </c>
      <c r="CE80" s="8">
        <f t="shared" si="71"/>
        <v>2473.5407144603819</v>
      </c>
      <c r="CF80" s="8">
        <f t="shared" si="72"/>
        <v>92093.114320035311</v>
      </c>
    </row>
    <row r="81" spans="1:84">
      <c r="A81" s="7">
        <f>'Monthly Data'!A81</f>
        <v>43313</v>
      </c>
      <c r="B81" s="6">
        <f>'Monthly Data'!B81</f>
        <v>2018</v>
      </c>
      <c r="C81" s="6">
        <f t="shared" si="50"/>
        <v>8</v>
      </c>
      <c r="D81" s="8">
        <f>'Monthly Data'!D81</f>
        <v>10868070.741826534</v>
      </c>
      <c r="E81" s="1">
        <f>'Monthly Data'!E81</f>
        <v>575271.53179928812</v>
      </c>
      <c r="F81" s="8">
        <f>'Monthly Data'!F81</f>
        <v>11443342.273625823</v>
      </c>
      <c r="G81" s="8">
        <f>'Monthly Data'!G81</f>
        <v>4102194.03058438</v>
      </c>
      <c r="H81" s="1">
        <f>'Monthly Data'!H81</f>
        <v>263226.83378558612</v>
      </c>
      <c r="I81" s="8">
        <f>'Monthly Data'!I81</f>
        <v>4365420.8643699661</v>
      </c>
      <c r="J81" s="8">
        <f>'Monthly Data'!J81</f>
        <v>11053462.956202352</v>
      </c>
      <c r="K81" s="1">
        <f>'Monthly Data'!K81</f>
        <v>481211.6928081137</v>
      </c>
      <c r="L81" s="8">
        <f>'Monthly Data'!L81</f>
        <v>11534674.649010466</v>
      </c>
      <c r="M81" s="8">
        <f>'Monthly Data'!M81</f>
        <v>86087.930182825832</v>
      </c>
      <c r="N81" s="8">
        <f>'Monthly Data'!N81</f>
        <v>34194.057422969192</v>
      </c>
      <c r="O81" s="5">
        <f>'Monthly Data'!O81</f>
        <v>27108.510000000006</v>
      </c>
      <c r="P81" s="5">
        <f>'Monthly Data'!P81</f>
        <v>280.41999999999996</v>
      </c>
      <c r="Q81" s="8">
        <f>'Monthly Data'!Q81</f>
        <v>15379</v>
      </c>
      <c r="R81" s="8">
        <f>'Monthly Data'!R81</f>
        <v>1749</v>
      </c>
      <c r="S81" s="8">
        <f>'Monthly Data'!S81</f>
        <v>126</v>
      </c>
      <c r="T81" s="8">
        <f>'Monthly Data'!T81</f>
        <v>3136</v>
      </c>
      <c r="U81" s="8">
        <f>'Monthly Data'!U81</f>
        <v>30</v>
      </c>
      <c r="V81" s="41">
        <f>Weather!C201</f>
        <v>21.819354838709678</v>
      </c>
      <c r="W81" s="42">
        <f>Weather!D201</f>
        <v>30.8</v>
      </c>
      <c r="X81" s="42">
        <f>Weather!E201</f>
        <v>25.2</v>
      </c>
      <c r="Y81" s="42">
        <f>Weather!F201</f>
        <v>10</v>
      </c>
      <c r="Z81" s="42">
        <f>Weather!G201</f>
        <v>66.400000000000006</v>
      </c>
      <c r="AA81" s="42">
        <f>Weather!H201</f>
        <v>3.7</v>
      </c>
      <c r="AB81" s="42">
        <f>Weather!I201</f>
        <v>122.1</v>
      </c>
      <c r="AC81" s="42">
        <f>Weather!J201</f>
        <v>1.1000000000000001</v>
      </c>
      <c r="AD81" s="42">
        <f>Weather!K201</f>
        <v>181.5</v>
      </c>
      <c r="AE81" s="42">
        <f>Weather!L201</f>
        <v>0</v>
      </c>
      <c r="AF81" s="42">
        <f>Weather!M201</f>
        <v>242.4</v>
      </c>
      <c r="AG81" s="42">
        <f>Weather!N201</f>
        <v>0</v>
      </c>
      <c r="AH81" s="42">
        <f>Weather!O201</f>
        <v>304.39999999999998</v>
      </c>
      <c r="AI81" s="42">
        <f>Weather!P201</f>
        <v>0</v>
      </c>
      <c r="AJ81" s="42">
        <f>Weather!Q201</f>
        <v>366.4</v>
      </c>
      <c r="AK81" s="42">
        <f>Weather!R201</f>
        <v>0</v>
      </c>
      <c r="AL81" s="42">
        <f>Weather!S201</f>
        <v>428.4</v>
      </c>
      <c r="AM81" s="39">
        <f>Economic!C81</f>
        <v>735936.1</v>
      </c>
      <c r="AN81" s="39">
        <f>Economic!D81</f>
        <v>7266.2</v>
      </c>
      <c r="AO81" s="39">
        <f>Economic!E81</f>
        <v>7359.5</v>
      </c>
      <c r="AP81" s="39">
        <f>Economic!F81</f>
        <v>113.1</v>
      </c>
      <c r="AQ81" s="39">
        <f>Economic!G81</f>
        <v>116.2</v>
      </c>
      <c r="AR81" s="43">
        <f t="shared" si="49"/>
        <v>31</v>
      </c>
      <c r="AS81" s="43">
        <v>22</v>
      </c>
      <c r="AT81" s="43">
        <f t="shared" si="51"/>
        <v>80</v>
      </c>
      <c r="AU81" s="43">
        <f t="shared" si="74"/>
        <v>0</v>
      </c>
      <c r="AV81" s="43">
        <f t="shared" si="74"/>
        <v>0</v>
      </c>
      <c r="AW81" s="43">
        <f t="shared" si="74"/>
        <v>0</v>
      </c>
      <c r="AX81" s="43">
        <f t="shared" si="74"/>
        <v>0</v>
      </c>
      <c r="AY81" s="43">
        <f t="shared" si="74"/>
        <v>0</v>
      </c>
      <c r="AZ81" s="43">
        <f t="shared" si="74"/>
        <v>0</v>
      </c>
      <c r="BA81" s="43">
        <f t="shared" si="74"/>
        <v>0</v>
      </c>
      <c r="BB81" s="43">
        <f t="shared" si="74"/>
        <v>1</v>
      </c>
      <c r="BC81" s="43">
        <f t="shared" si="74"/>
        <v>0</v>
      </c>
      <c r="BD81" s="43">
        <f t="shared" si="74"/>
        <v>0</v>
      </c>
      <c r="BE81" s="43">
        <f t="shared" si="74"/>
        <v>0</v>
      </c>
      <c r="BF81" s="43">
        <f t="shared" si="74"/>
        <v>0</v>
      </c>
      <c r="BG81" s="43">
        <f t="shared" si="74"/>
        <v>0</v>
      </c>
      <c r="BH81" s="43">
        <f t="shared" si="74"/>
        <v>0</v>
      </c>
      <c r="BI81" s="43">
        <f t="shared" si="52"/>
        <v>0</v>
      </c>
      <c r="BJ81" s="44">
        <v>0</v>
      </c>
      <c r="BK81" s="44">
        <v>0</v>
      </c>
      <c r="BL81" s="44">
        <f t="shared" si="73"/>
        <v>0</v>
      </c>
      <c r="BM81" s="43">
        <f t="shared" si="75"/>
        <v>0</v>
      </c>
      <c r="BN81" s="49">
        <f t="shared" si="54"/>
        <v>0</v>
      </c>
      <c r="BO81" s="49">
        <f t="shared" si="55"/>
        <v>0</v>
      </c>
      <c r="BP81" s="49">
        <f t="shared" si="56"/>
        <v>0</v>
      </c>
      <c r="BQ81" s="49">
        <f t="shared" si="57"/>
        <v>0</v>
      </c>
      <c r="BR81" s="49">
        <f t="shared" si="58"/>
        <v>0</v>
      </c>
      <c r="BS81" s="49">
        <f t="shared" si="59"/>
        <v>0</v>
      </c>
      <c r="BT81" s="49">
        <f t="shared" si="60"/>
        <v>0</v>
      </c>
      <c r="BU81" s="49">
        <f t="shared" si="61"/>
        <v>0</v>
      </c>
      <c r="BV81" s="49">
        <f t="shared" si="62"/>
        <v>0</v>
      </c>
      <c r="BW81" s="49">
        <f t="shared" si="63"/>
        <v>0</v>
      </c>
      <c r="BX81" s="49">
        <f t="shared" si="64"/>
        <v>0</v>
      </c>
      <c r="BY81" s="49">
        <f t="shared" si="65"/>
        <v>0</v>
      </c>
      <c r="BZ81" s="49">
        <f t="shared" si="66"/>
        <v>0</v>
      </c>
      <c r="CA81" s="49">
        <f t="shared" si="67"/>
        <v>0</v>
      </c>
      <c r="CB81" s="49">
        <f t="shared" si="68"/>
        <v>0</v>
      </c>
      <c r="CC81" s="49">
        <f t="shared" si="69"/>
        <v>0</v>
      </c>
      <c r="CD81" s="8">
        <f t="shared" si="70"/>
        <v>744.08884021235599</v>
      </c>
      <c r="CE81" s="8">
        <f t="shared" si="71"/>
        <v>2495.9524667638457</v>
      </c>
      <c r="CF81" s="8">
        <f t="shared" si="72"/>
        <v>91545.036896908467</v>
      </c>
    </row>
    <row r="82" spans="1:84">
      <c r="A82" s="7">
        <f>'Monthly Data'!A82</f>
        <v>43344</v>
      </c>
      <c r="B82" s="6">
        <f>'Monthly Data'!B82</f>
        <v>2018</v>
      </c>
      <c r="C82" s="6">
        <f t="shared" si="50"/>
        <v>9</v>
      </c>
      <c r="D82" s="8">
        <f>'Monthly Data'!D82</f>
        <v>8995048.0537879672</v>
      </c>
      <c r="E82" s="1">
        <f>'Monthly Data'!E82</f>
        <v>575271.53179928812</v>
      </c>
      <c r="F82" s="8">
        <f>'Monthly Data'!F82</f>
        <v>9570319.5855872557</v>
      </c>
      <c r="G82" s="8">
        <f>'Monthly Data'!G82</f>
        <v>3619310.0644468875</v>
      </c>
      <c r="H82" s="1">
        <f>'Monthly Data'!H82</f>
        <v>263226.83378558612</v>
      </c>
      <c r="I82" s="8">
        <f>'Monthly Data'!I82</f>
        <v>3882536.8982324735</v>
      </c>
      <c r="J82" s="8">
        <f>'Monthly Data'!J82</f>
        <v>10606362.106846716</v>
      </c>
      <c r="K82" s="1">
        <f>'Monthly Data'!K82</f>
        <v>481211.6928081137</v>
      </c>
      <c r="L82" s="8">
        <f>'Monthly Data'!L82</f>
        <v>11087573.79965483</v>
      </c>
      <c r="M82" s="8">
        <f>'Monthly Data'!M82</f>
        <v>95720.143228617599</v>
      </c>
      <c r="N82" s="8">
        <f>'Monthly Data'!N82</f>
        <v>33715.364279044959</v>
      </c>
      <c r="O82" s="5">
        <f>'Monthly Data'!O82</f>
        <v>26728.809999999994</v>
      </c>
      <c r="P82" s="5">
        <f>'Monthly Data'!P82</f>
        <v>280.41999999999996</v>
      </c>
      <c r="Q82" s="8">
        <f>'Monthly Data'!Q82</f>
        <v>15441</v>
      </c>
      <c r="R82" s="8">
        <f>'Monthly Data'!R82</f>
        <v>1762</v>
      </c>
      <c r="S82" s="8">
        <f>'Monthly Data'!S82</f>
        <v>125</v>
      </c>
      <c r="T82" s="8">
        <f>'Monthly Data'!T82</f>
        <v>3136</v>
      </c>
      <c r="U82" s="8">
        <f>'Monthly Data'!U82</f>
        <v>30</v>
      </c>
      <c r="V82" s="41">
        <f>Weather!C202</f>
        <v>17.296666666666667</v>
      </c>
      <c r="W82" s="42">
        <f>Weather!D202</f>
        <v>154.5</v>
      </c>
      <c r="X82" s="42">
        <f>Weather!E202</f>
        <v>13.4</v>
      </c>
      <c r="Y82" s="42">
        <f>Weather!F202</f>
        <v>112.3</v>
      </c>
      <c r="Z82" s="42">
        <f>Weather!G202</f>
        <v>31.2</v>
      </c>
      <c r="AA82" s="42">
        <f>Weather!H202</f>
        <v>75.900000000000006</v>
      </c>
      <c r="AB82" s="42">
        <f>Weather!I202</f>
        <v>54.8</v>
      </c>
      <c r="AC82" s="42">
        <f>Weather!J202</f>
        <v>43.7</v>
      </c>
      <c r="AD82" s="42">
        <f>Weather!K202</f>
        <v>82.6</v>
      </c>
      <c r="AE82" s="42">
        <f>Weather!L202</f>
        <v>20</v>
      </c>
      <c r="AF82" s="42">
        <f>Weather!M202</f>
        <v>118.9</v>
      </c>
      <c r="AG82" s="42">
        <f>Weather!N202</f>
        <v>6.6</v>
      </c>
      <c r="AH82" s="42">
        <f>Weather!O202</f>
        <v>165.5</v>
      </c>
      <c r="AI82" s="42">
        <f>Weather!P202</f>
        <v>1.2</v>
      </c>
      <c r="AJ82" s="42">
        <f>Weather!Q202</f>
        <v>220.1</v>
      </c>
      <c r="AK82" s="42">
        <f>Weather!R202</f>
        <v>0</v>
      </c>
      <c r="AL82" s="42">
        <f>Weather!S202</f>
        <v>278.89999999999998</v>
      </c>
      <c r="AM82" s="39">
        <f>Economic!C82</f>
        <v>735936.1</v>
      </c>
      <c r="AN82" s="39">
        <f>Economic!D82</f>
        <v>7279.6</v>
      </c>
      <c r="AO82" s="39">
        <f>Economic!E82</f>
        <v>7324.4</v>
      </c>
      <c r="AP82" s="39">
        <f>Economic!F82</f>
        <v>115</v>
      </c>
      <c r="AQ82" s="39">
        <f>Economic!G82</f>
        <v>117.6</v>
      </c>
      <c r="AR82" s="43">
        <f t="shared" si="49"/>
        <v>30</v>
      </c>
      <c r="AS82" s="43">
        <v>21</v>
      </c>
      <c r="AT82" s="43">
        <f t="shared" si="51"/>
        <v>81</v>
      </c>
      <c r="AU82" s="43">
        <f t="shared" si="74"/>
        <v>0</v>
      </c>
      <c r="AV82" s="43">
        <f t="shared" si="74"/>
        <v>0</v>
      </c>
      <c r="AW82" s="43">
        <f t="shared" si="74"/>
        <v>0</v>
      </c>
      <c r="AX82" s="43">
        <f t="shared" si="74"/>
        <v>0</v>
      </c>
      <c r="AY82" s="43">
        <f t="shared" si="74"/>
        <v>0</v>
      </c>
      <c r="AZ82" s="43">
        <f t="shared" si="74"/>
        <v>0</v>
      </c>
      <c r="BA82" s="43">
        <f t="shared" si="74"/>
        <v>0</v>
      </c>
      <c r="BB82" s="43">
        <f t="shared" si="74"/>
        <v>0</v>
      </c>
      <c r="BC82" s="43">
        <f t="shared" si="74"/>
        <v>1</v>
      </c>
      <c r="BD82" s="43">
        <f t="shared" si="74"/>
        <v>0</v>
      </c>
      <c r="BE82" s="43">
        <f t="shared" si="74"/>
        <v>0</v>
      </c>
      <c r="BF82" s="43">
        <f t="shared" si="74"/>
        <v>0</v>
      </c>
      <c r="BG82" s="43">
        <f t="shared" si="74"/>
        <v>0</v>
      </c>
      <c r="BH82" s="43">
        <f t="shared" si="74"/>
        <v>1</v>
      </c>
      <c r="BI82" s="43">
        <f t="shared" si="52"/>
        <v>1</v>
      </c>
      <c r="BJ82" s="44">
        <v>0</v>
      </c>
      <c r="BK82" s="44">
        <v>0</v>
      </c>
      <c r="BL82" s="44">
        <f t="shared" si="73"/>
        <v>0</v>
      </c>
      <c r="BM82" s="43">
        <f t="shared" si="75"/>
        <v>0</v>
      </c>
      <c r="BN82" s="49">
        <f t="shared" si="54"/>
        <v>0</v>
      </c>
      <c r="BO82" s="49">
        <f t="shared" si="55"/>
        <v>0</v>
      </c>
      <c r="BP82" s="49">
        <f t="shared" si="56"/>
        <v>0</v>
      </c>
      <c r="BQ82" s="49">
        <f t="shared" si="57"/>
        <v>0</v>
      </c>
      <c r="BR82" s="49">
        <f t="shared" si="58"/>
        <v>0</v>
      </c>
      <c r="BS82" s="49">
        <f t="shared" si="59"/>
        <v>0</v>
      </c>
      <c r="BT82" s="49">
        <f t="shared" si="60"/>
        <v>0</v>
      </c>
      <c r="BU82" s="49">
        <f t="shared" si="61"/>
        <v>0</v>
      </c>
      <c r="BV82" s="49">
        <f t="shared" si="62"/>
        <v>0</v>
      </c>
      <c r="BW82" s="49">
        <f t="shared" si="63"/>
        <v>0</v>
      </c>
      <c r="BX82" s="49">
        <f t="shared" si="64"/>
        <v>0</v>
      </c>
      <c r="BY82" s="49">
        <f t="shared" si="65"/>
        <v>0</v>
      </c>
      <c r="BZ82" s="49">
        <f t="shared" si="66"/>
        <v>0</v>
      </c>
      <c r="CA82" s="49">
        <f t="shared" si="67"/>
        <v>0</v>
      </c>
      <c r="CB82" s="49">
        <f t="shared" si="68"/>
        <v>0</v>
      </c>
      <c r="CC82" s="49">
        <f t="shared" si="69"/>
        <v>0</v>
      </c>
      <c r="CD82" s="8">
        <f t="shared" si="70"/>
        <v>619.79920896232466</v>
      </c>
      <c r="CE82" s="8">
        <f t="shared" si="71"/>
        <v>2203.4829161364778</v>
      </c>
      <c r="CF82" s="8">
        <f t="shared" si="72"/>
        <v>88700.590397238644</v>
      </c>
    </row>
    <row r="83" spans="1:84">
      <c r="A83" s="7">
        <f>'Monthly Data'!A83</f>
        <v>43374</v>
      </c>
      <c r="B83" s="6">
        <f>'Monthly Data'!B83</f>
        <v>2018</v>
      </c>
      <c r="C83" s="6">
        <f t="shared" si="50"/>
        <v>10</v>
      </c>
      <c r="D83" s="8">
        <f>'Monthly Data'!D83</f>
        <v>9113753.8751770835</v>
      </c>
      <c r="E83" s="1">
        <f>'Monthly Data'!E83</f>
        <v>575271.53179928812</v>
      </c>
      <c r="F83" s="8">
        <f>'Monthly Data'!F83</f>
        <v>9689025.406976372</v>
      </c>
      <c r="G83" s="8">
        <f>'Monthly Data'!G83</f>
        <v>3571668.7528973552</v>
      </c>
      <c r="H83" s="1">
        <f>'Monthly Data'!H83</f>
        <v>263226.83378558612</v>
      </c>
      <c r="I83" s="8">
        <f>'Monthly Data'!I83</f>
        <v>3834895.5866829413</v>
      </c>
      <c r="J83" s="8">
        <f>'Monthly Data'!J83</f>
        <v>10844362.25206094</v>
      </c>
      <c r="K83" s="1">
        <f>'Monthly Data'!K83</f>
        <v>481211.6928081137</v>
      </c>
      <c r="L83" s="8">
        <f>'Monthly Data'!L83</f>
        <v>11325573.944869054</v>
      </c>
      <c r="M83" s="8">
        <f>'Monthly Data'!M83</f>
        <v>112274.10122185075</v>
      </c>
      <c r="N83" s="8">
        <f>'Monthly Data'!N83</f>
        <v>31672.809457116178</v>
      </c>
      <c r="O83" s="5">
        <f>'Monthly Data'!O83</f>
        <v>28215.660000000011</v>
      </c>
      <c r="P83" s="5">
        <f>'Monthly Data'!P83</f>
        <v>280.41999999999996</v>
      </c>
      <c r="Q83" s="8">
        <f>'Monthly Data'!Q83</f>
        <v>15434</v>
      </c>
      <c r="R83" s="8">
        <f>'Monthly Data'!R83</f>
        <v>1757</v>
      </c>
      <c r="S83" s="8">
        <f>'Monthly Data'!S83</f>
        <v>127</v>
      </c>
      <c r="T83" s="8">
        <f>'Monthly Data'!T83</f>
        <v>3136</v>
      </c>
      <c r="U83" s="8">
        <f>'Monthly Data'!U83</f>
        <v>30</v>
      </c>
      <c r="V83" s="41">
        <f>Weather!C203</f>
        <v>8.9532258064516146</v>
      </c>
      <c r="W83" s="42">
        <f>Weather!D203</f>
        <v>409.1</v>
      </c>
      <c r="X83" s="42">
        <f>Weather!E203</f>
        <v>4.5999999999999996</v>
      </c>
      <c r="Y83" s="42">
        <f>Weather!F203</f>
        <v>351.1</v>
      </c>
      <c r="Z83" s="42">
        <f>Weather!G203</f>
        <v>8.6</v>
      </c>
      <c r="AA83" s="42">
        <f>Weather!H203</f>
        <v>293.10000000000002</v>
      </c>
      <c r="AB83" s="42">
        <f>Weather!I203</f>
        <v>12.6</v>
      </c>
      <c r="AC83" s="42">
        <f>Weather!J203</f>
        <v>235.6</v>
      </c>
      <c r="AD83" s="42">
        <f>Weather!K203</f>
        <v>17.100000000000001</v>
      </c>
      <c r="AE83" s="42">
        <f>Weather!L203</f>
        <v>182.4</v>
      </c>
      <c r="AF83" s="42">
        <f>Weather!M203</f>
        <v>25.9</v>
      </c>
      <c r="AG83" s="42">
        <f>Weather!N203</f>
        <v>135.1</v>
      </c>
      <c r="AH83" s="42">
        <f>Weather!O203</f>
        <v>40.6</v>
      </c>
      <c r="AI83" s="42">
        <f>Weather!P203</f>
        <v>90.6</v>
      </c>
      <c r="AJ83" s="42">
        <f>Weather!Q203</f>
        <v>58.1</v>
      </c>
      <c r="AK83" s="42">
        <f>Weather!R203</f>
        <v>52</v>
      </c>
      <c r="AL83" s="42">
        <f>Weather!S203</f>
        <v>81.5</v>
      </c>
      <c r="AM83" s="39">
        <f>Economic!C83</f>
        <v>735936.1</v>
      </c>
      <c r="AN83" s="39">
        <f>Economic!D83</f>
        <v>7270.3</v>
      </c>
      <c r="AO83" s="39">
        <f>Economic!E83</f>
        <v>7290.6</v>
      </c>
      <c r="AP83" s="39">
        <f>Economic!F83</f>
        <v>115.2</v>
      </c>
      <c r="AQ83" s="39">
        <f>Economic!G83</f>
        <v>117.9</v>
      </c>
      <c r="AR83" s="43">
        <f t="shared" si="49"/>
        <v>31</v>
      </c>
      <c r="AS83" s="43">
        <v>20</v>
      </c>
      <c r="AT83" s="43">
        <f t="shared" si="51"/>
        <v>82</v>
      </c>
      <c r="AU83" s="43">
        <f t="shared" si="74"/>
        <v>0</v>
      </c>
      <c r="AV83" s="43">
        <f t="shared" si="74"/>
        <v>0</v>
      </c>
      <c r="AW83" s="43">
        <f t="shared" si="74"/>
        <v>0</v>
      </c>
      <c r="AX83" s="43">
        <f t="shared" si="74"/>
        <v>0</v>
      </c>
      <c r="AY83" s="43">
        <f t="shared" si="74"/>
        <v>0</v>
      </c>
      <c r="AZ83" s="43">
        <f t="shared" si="74"/>
        <v>0</v>
      </c>
      <c r="BA83" s="43">
        <f t="shared" si="74"/>
        <v>0</v>
      </c>
      <c r="BB83" s="43">
        <f t="shared" si="74"/>
        <v>0</v>
      </c>
      <c r="BC83" s="43">
        <f t="shared" si="74"/>
        <v>0</v>
      </c>
      <c r="BD83" s="43">
        <f t="shared" si="74"/>
        <v>1</v>
      </c>
      <c r="BE83" s="43">
        <f t="shared" si="74"/>
        <v>0</v>
      </c>
      <c r="BF83" s="43">
        <f t="shared" si="74"/>
        <v>0</v>
      </c>
      <c r="BG83" s="43">
        <f t="shared" si="74"/>
        <v>0</v>
      </c>
      <c r="BH83" s="43">
        <f t="shared" si="74"/>
        <v>1</v>
      </c>
      <c r="BI83" s="43">
        <f t="shared" si="52"/>
        <v>1</v>
      </c>
      <c r="BJ83" s="44">
        <v>0</v>
      </c>
      <c r="BK83" s="44">
        <v>0</v>
      </c>
      <c r="BL83" s="44">
        <f t="shared" si="73"/>
        <v>0</v>
      </c>
      <c r="BM83" s="43">
        <f t="shared" si="75"/>
        <v>0</v>
      </c>
      <c r="BN83" s="49">
        <f t="shared" si="54"/>
        <v>0</v>
      </c>
      <c r="BO83" s="49">
        <f t="shared" si="55"/>
        <v>0</v>
      </c>
      <c r="BP83" s="49">
        <f t="shared" si="56"/>
        <v>0</v>
      </c>
      <c r="BQ83" s="49">
        <f t="shared" si="57"/>
        <v>0</v>
      </c>
      <c r="BR83" s="49">
        <f t="shared" si="58"/>
        <v>0</v>
      </c>
      <c r="BS83" s="49">
        <f t="shared" si="59"/>
        <v>0</v>
      </c>
      <c r="BT83" s="49">
        <f t="shared" si="60"/>
        <v>0</v>
      </c>
      <c r="BU83" s="49">
        <f t="shared" si="61"/>
        <v>0</v>
      </c>
      <c r="BV83" s="49">
        <f t="shared" si="62"/>
        <v>0</v>
      </c>
      <c r="BW83" s="49">
        <f t="shared" si="63"/>
        <v>0</v>
      </c>
      <c r="BX83" s="49">
        <f t="shared" si="64"/>
        <v>0</v>
      </c>
      <c r="BY83" s="49">
        <f t="shared" si="65"/>
        <v>0</v>
      </c>
      <c r="BZ83" s="49">
        <f t="shared" si="66"/>
        <v>0</v>
      </c>
      <c r="CA83" s="49">
        <f t="shared" si="67"/>
        <v>0</v>
      </c>
      <c r="CB83" s="49">
        <f t="shared" si="68"/>
        <v>0</v>
      </c>
      <c r="CC83" s="49">
        <f t="shared" si="69"/>
        <v>0</v>
      </c>
      <c r="CD83" s="8">
        <f t="shared" si="70"/>
        <v>627.77150492266242</v>
      </c>
      <c r="CE83" s="8">
        <f t="shared" si="71"/>
        <v>2182.6383532629147</v>
      </c>
      <c r="CF83" s="8">
        <f t="shared" si="72"/>
        <v>89177.747597394133</v>
      </c>
    </row>
    <row r="84" spans="1:84">
      <c r="A84" s="7">
        <f>'Monthly Data'!A84</f>
        <v>43405</v>
      </c>
      <c r="B84" s="6">
        <f>'Monthly Data'!B84</f>
        <v>2018</v>
      </c>
      <c r="C84" s="6">
        <f t="shared" si="50"/>
        <v>11</v>
      </c>
      <c r="D84" s="8">
        <f>'Monthly Data'!D84</f>
        <v>10631086.823455051</v>
      </c>
      <c r="E84" s="1">
        <f>'Monthly Data'!E84</f>
        <v>575271.53179928812</v>
      </c>
      <c r="F84" s="8">
        <f>'Monthly Data'!F84</f>
        <v>11206358.355254339</v>
      </c>
      <c r="G84" s="8">
        <f>'Monthly Data'!G84</f>
        <v>3898850.2739227014</v>
      </c>
      <c r="H84" s="1">
        <f>'Monthly Data'!H84</f>
        <v>263226.83378558612</v>
      </c>
      <c r="I84" s="8">
        <f>'Monthly Data'!I84</f>
        <v>4162077.1077082874</v>
      </c>
      <c r="J84" s="8">
        <f>'Monthly Data'!J84</f>
        <v>10980433.192465497</v>
      </c>
      <c r="K84" s="1">
        <f>'Monthly Data'!K84</f>
        <v>481211.6928081137</v>
      </c>
      <c r="L84" s="8">
        <f>'Monthly Data'!L84</f>
        <v>11461644.885273611</v>
      </c>
      <c r="M84" s="8">
        <f>'Monthly Data'!M84</f>
        <v>120061.07462626629</v>
      </c>
      <c r="N84" s="8">
        <f>'Monthly Data'!N84</f>
        <v>33652.609643857548</v>
      </c>
      <c r="O84" s="5">
        <f>'Monthly Data'!O84</f>
        <v>26456.249999999996</v>
      </c>
      <c r="P84" s="5">
        <f>'Monthly Data'!P84</f>
        <v>280.41999999999996</v>
      </c>
      <c r="Q84" s="8">
        <f>'Monthly Data'!Q84</f>
        <v>15487</v>
      </c>
      <c r="R84" s="8">
        <f>'Monthly Data'!R84</f>
        <v>1764</v>
      </c>
      <c r="S84" s="8">
        <f>'Monthly Data'!S84</f>
        <v>124</v>
      </c>
      <c r="T84" s="8">
        <f>'Monthly Data'!T84</f>
        <v>3136</v>
      </c>
      <c r="U84" s="8">
        <f>'Monthly Data'!U84</f>
        <v>30</v>
      </c>
      <c r="V84" s="41">
        <f>Weather!C204</f>
        <v>1.2333333333333336</v>
      </c>
      <c r="W84" s="42">
        <f>Weather!D204</f>
        <v>623</v>
      </c>
      <c r="X84" s="42">
        <f>Weather!E204</f>
        <v>0</v>
      </c>
      <c r="Y84" s="42">
        <f>Weather!F204</f>
        <v>563</v>
      </c>
      <c r="Z84" s="42">
        <f>Weather!G204</f>
        <v>0</v>
      </c>
      <c r="AA84" s="42">
        <f>Weather!H204</f>
        <v>503</v>
      </c>
      <c r="AB84" s="42">
        <f>Weather!I204</f>
        <v>0</v>
      </c>
      <c r="AC84" s="42">
        <f>Weather!J204</f>
        <v>443</v>
      </c>
      <c r="AD84" s="42">
        <f>Weather!K204</f>
        <v>0</v>
      </c>
      <c r="AE84" s="42">
        <f>Weather!L204</f>
        <v>383</v>
      </c>
      <c r="AF84" s="42">
        <f>Weather!M204</f>
        <v>0</v>
      </c>
      <c r="AG84" s="42">
        <f>Weather!N204</f>
        <v>323</v>
      </c>
      <c r="AH84" s="42">
        <f>Weather!O204</f>
        <v>0</v>
      </c>
      <c r="AI84" s="42">
        <f>Weather!P204</f>
        <v>264.3</v>
      </c>
      <c r="AJ84" s="42">
        <f>Weather!Q204</f>
        <v>1.3</v>
      </c>
      <c r="AK84" s="42">
        <f>Weather!R204</f>
        <v>206.3</v>
      </c>
      <c r="AL84" s="42">
        <f>Weather!S204</f>
        <v>3.3</v>
      </c>
      <c r="AM84" s="39">
        <f>Economic!C84</f>
        <v>735936.1</v>
      </c>
      <c r="AN84" s="39">
        <f>Economic!D84</f>
        <v>7290</v>
      </c>
      <c r="AO84" s="39">
        <f>Economic!E84</f>
        <v>7288.9</v>
      </c>
      <c r="AP84" s="39">
        <f>Economic!F84</f>
        <v>116.1</v>
      </c>
      <c r="AQ84" s="39">
        <f>Economic!G84</f>
        <v>118.6</v>
      </c>
      <c r="AR84" s="43">
        <f t="shared" si="49"/>
        <v>30</v>
      </c>
      <c r="AS84" s="43">
        <v>21</v>
      </c>
      <c r="AT84" s="43">
        <f t="shared" si="51"/>
        <v>83</v>
      </c>
      <c r="AU84" s="43">
        <f t="shared" si="74"/>
        <v>0</v>
      </c>
      <c r="AV84" s="43">
        <f t="shared" si="74"/>
        <v>0</v>
      </c>
      <c r="AW84" s="43">
        <f t="shared" si="74"/>
        <v>0</v>
      </c>
      <c r="AX84" s="43">
        <f t="shared" si="74"/>
        <v>0</v>
      </c>
      <c r="AY84" s="43">
        <f t="shared" si="74"/>
        <v>0</v>
      </c>
      <c r="AZ84" s="43">
        <f t="shared" si="74"/>
        <v>0</v>
      </c>
      <c r="BA84" s="43">
        <f t="shared" si="74"/>
        <v>0</v>
      </c>
      <c r="BB84" s="43">
        <f t="shared" si="74"/>
        <v>0</v>
      </c>
      <c r="BC84" s="43">
        <f t="shared" si="74"/>
        <v>0</v>
      </c>
      <c r="BD84" s="43">
        <f t="shared" si="74"/>
        <v>0</v>
      </c>
      <c r="BE84" s="43">
        <f t="shared" si="74"/>
        <v>1</v>
      </c>
      <c r="BF84" s="43">
        <f t="shared" si="74"/>
        <v>0</v>
      </c>
      <c r="BG84" s="43">
        <f t="shared" si="74"/>
        <v>0</v>
      </c>
      <c r="BH84" s="43">
        <f t="shared" si="74"/>
        <v>1</v>
      </c>
      <c r="BI84" s="43">
        <f t="shared" si="52"/>
        <v>1</v>
      </c>
      <c r="BJ84" s="44">
        <v>0</v>
      </c>
      <c r="BK84" s="44">
        <v>0</v>
      </c>
      <c r="BL84" s="44">
        <f t="shared" si="73"/>
        <v>0</v>
      </c>
      <c r="BM84" s="43">
        <f t="shared" si="75"/>
        <v>0</v>
      </c>
      <c r="BN84" s="49">
        <f t="shared" si="54"/>
        <v>0</v>
      </c>
      <c r="BO84" s="49">
        <f t="shared" si="55"/>
        <v>0</v>
      </c>
      <c r="BP84" s="49">
        <f t="shared" si="56"/>
        <v>0</v>
      </c>
      <c r="BQ84" s="49">
        <f t="shared" si="57"/>
        <v>0</v>
      </c>
      <c r="BR84" s="49">
        <f t="shared" si="58"/>
        <v>0</v>
      </c>
      <c r="BS84" s="49">
        <f t="shared" si="59"/>
        <v>0</v>
      </c>
      <c r="BT84" s="49">
        <f t="shared" si="60"/>
        <v>0</v>
      </c>
      <c r="BU84" s="49">
        <f t="shared" si="61"/>
        <v>0</v>
      </c>
      <c r="BV84" s="49">
        <f t="shared" si="62"/>
        <v>0</v>
      </c>
      <c r="BW84" s="49">
        <f t="shared" si="63"/>
        <v>0</v>
      </c>
      <c r="BX84" s="49">
        <f t="shared" si="64"/>
        <v>0</v>
      </c>
      <c r="BY84" s="49">
        <f t="shared" si="65"/>
        <v>0</v>
      </c>
      <c r="BZ84" s="49">
        <f t="shared" si="66"/>
        <v>0</v>
      </c>
      <c r="CA84" s="49">
        <f t="shared" si="67"/>
        <v>0</v>
      </c>
      <c r="CB84" s="49">
        <f t="shared" si="68"/>
        <v>0</v>
      </c>
      <c r="CC84" s="49">
        <f t="shared" si="69"/>
        <v>0</v>
      </c>
      <c r="CD84" s="8">
        <f t="shared" si="70"/>
        <v>723.5977500648504</v>
      </c>
      <c r="CE84" s="8">
        <f t="shared" si="71"/>
        <v>2359.4541426917731</v>
      </c>
      <c r="CF84" s="8">
        <f t="shared" si="72"/>
        <v>92432.620042529117</v>
      </c>
    </row>
    <row r="85" spans="1:84">
      <c r="A85" s="7">
        <f>'Monthly Data'!A85</f>
        <v>43435</v>
      </c>
      <c r="B85" s="6">
        <f>'Monthly Data'!B85</f>
        <v>2018</v>
      </c>
      <c r="C85" s="6">
        <f t="shared" si="50"/>
        <v>12</v>
      </c>
      <c r="D85" s="8">
        <f>'Monthly Data'!D85</f>
        <v>12518380.889968332</v>
      </c>
      <c r="E85" s="1">
        <f>'Monthly Data'!E85</f>
        <v>575271.53179928812</v>
      </c>
      <c r="F85" s="8">
        <f>'Monthly Data'!F85</f>
        <v>13093652.42176762</v>
      </c>
      <c r="G85" s="8">
        <f>'Monthly Data'!G85</f>
        <v>4282117.5597159071</v>
      </c>
      <c r="H85" s="1">
        <f>'Monthly Data'!H85</f>
        <v>263226.83378558612</v>
      </c>
      <c r="I85" s="8">
        <f>'Monthly Data'!I85</f>
        <v>4545344.3935014931</v>
      </c>
      <c r="J85" s="8">
        <f>'Monthly Data'!J85</f>
        <v>10851681.686155614</v>
      </c>
      <c r="K85" s="1">
        <f>'Monthly Data'!K85</f>
        <v>481211.6928081137</v>
      </c>
      <c r="L85" s="8">
        <f>'Monthly Data'!L85</f>
        <v>11332893.378963728</v>
      </c>
      <c r="M85" s="8">
        <f>'Monthly Data'!M85</f>
        <v>131040.28647731495</v>
      </c>
      <c r="N85" s="8">
        <f>'Monthly Data'!N85</f>
        <v>34772.945111377885</v>
      </c>
      <c r="O85" s="5">
        <f>'Monthly Data'!O85</f>
        <v>25146.899999999994</v>
      </c>
      <c r="P85" s="5">
        <f>'Monthly Data'!P85</f>
        <v>280.41999999999996</v>
      </c>
      <c r="Q85" s="8">
        <f>'Monthly Data'!Q85</f>
        <v>15461</v>
      </c>
      <c r="R85" s="8">
        <f>'Monthly Data'!R85</f>
        <v>1753</v>
      </c>
      <c r="S85" s="8">
        <f>'Monthly Data'!S85</f>
        <v>125</v>
      </c>
      <c r="T85" s="8">
        <f>'Monthly Data'!T85</f>
        <v>3136</v>
      </c>
      <c r="U85" s="8">
        <f>'Monthly Data'!U85</f>
        <v>30</v>
      </c>
      <c r="V85" s="41">
        <f>Weather!C205</f>
        <v>-0.97741935483870968</v>
      </c>
      <c r="W85" s="42">
        <f>Weather!D205</f>
        <v>712.3</v>
      </c>
      <c r="X85" s="42">
        <f>Weather!E205</f>
        <v>0</v>
      </c>
      <c r="Y85" s="42">
        <f>Weather!F205</f>
        <v>650.29999999999995</v>
      </c>
      <c r="Z85" s="42">
        <f>Weather!G205</f>
        <v>0</v>
      </c>
      <c r="AA85" s="42">
        <f>Weather!H205</f>
        <v>588.29999999999995</v>
      </c>
      <c r="AB85" s="42">
        <f>Weather!I205</f>
        <v>0</v>
      </c>
      <c r="AC85" s="42">
        <f>Weather!J205</f>
        <v>526.29999999999995</v>
      </c>
      <c r="AD85" s="42">
        <f>Weather!K205</f>
        <v>0</v>
      </c>
      <c r="AE85" s="42">
        <f>Weather!L205</f>
        <v>464.3</v>
      </c>
      <c r="AF85" s="42">
        <f>Weather!M205</f>
        <v>0</v>
      </c>
      <c r="AG85" s="42">
        <f>Weather!N205</f>
        <v>402.3</v>
      </c>
      <c r="AH85" s="42">
        <f>Weather!O205</f>
        <v>0</v>
      </c>
      <c r="AI85" s="42">
        <f>Weather!P205</f>
        <v>340.3</v>
      </c>
      <c r="AJ85" s="42">
        <f>Weather!Q205</f>
        <v>0</v>
      </c>
      <c r="AK85" s="42">
        <f>Weather!R205</f>
        <v>278.3</v>
      </c>
      <c r="AL85" s="42">
        <f>Weather!S205</f>
        <v>0</v>
      </c>
      <c r="AM85" s="39">
        <f>Economic!C85</f>
        <v>735936.1</v>
      </c>
      <c r="AN85" s="39">
        <f>Economic!D85</f>
        <v>7300.1</v>
      </c>
      <c r="AO85" s="39">
        <f>Economic!E85</f>
        <v>7310.7</v>
      </c>
      <c r="AP85" s="39">
        <f>Economic!F85</f>
        <v>116</v>
      </c>
      <c r="AQ85" s="39">
        <f>Economic!G85</f>
        <v>117.7</v>
      </c>
      <c r="AR85" s="43">
        <f t="shared" si="49"/>
        <v>31</v>
      </c>
      <c r="AS85" s="43">
        <v>21</v>
      </c>
      <c r="AT85" s="43">
        <f t="shared" si="51"/>
        <v>84</v>
      </c>
      <c r="AU85" s="43">
        <f t="shared" si="74"/>
        <v>0</v>
      </c>
      <c r="AV85" s="43">
        <f t="shared" si="74"/>
        <v>0</v>
      </c>
      <c r="AW85" s="43">
        <f t="shared" si="74"/>
        <v>0</v>
      </c>
      <c r="AX85" s="43">
        <f t="shared" si="74"/>
        <v>0</v>
      </c>
      <c r="AY85" s="43">
        <f t="shared" si="74"/>
        <v>0</v>
      </c>
      <c r="AZ85" s="43">
        <f t="shared" si="74"/>
        <v>0</v>
      </c>
      <c r="BA85" s="43">
        <f t="shared" si="74"/>
        <v>0</v>
      </c>
      <c r="BB85" s="43">
        <f t="shared" si="74"/>
        <v>0</v>
      </c>
      <c r="BC85" s="43">
        <f t="shared" si="74"/>
        <v>0</v>
      </c>
      <c r="BD85" s="43">
        <f t="shared" si="74"/>
        <v>0</v>
      </c>
      <c r="BE85" s="43">
        <f t="shared" si="74"/>
        <v>0</v>
      </c>
      <c r="BF85" s="43">
        <f t="shared" si="74"/>
        <v>1</v>
      </c>
      <c r="BG85" s="43">
        <f t="shared" si="74"/>
        <v>0</v>
      </c>
      <c r="BH85" s="43">
        <f t="shared" si="74"/>
        <v>0</v>
      </c>
      <c r="BI85" s="43">
        <f t="shared" si="52"/>
        <v>0</v>
      </c>
      <c r="BJ85" s="44">
        <v>0</v>
      </c>
      <c r="BK85" s="44">
        <v>0</v>
      </c>
      <c r="BL85" s="44">
        <f t="shared" si="73"/>
        <v>0</v>
      </c>
      <c r="BM85" s="43">
        <f t="shared" si="75"/>
        <v>0</v>
      </c>
      <c r="BN85" s="49">
        <f t="shared" si="54"/>
        <v>0</v>
      </c>
      <c r="BO85" s="49">
        <f t="shared" si="55"/>
        <v>0</v>
      </c>
      <c r="BP85" s="49">
        <f t="shared" si="56"/>
        <v>0</v>
      </c>
      <c r="BQ85" s="49">
        <f t="shared" si="57"/>
        <v>0</v>
      </c>
      <c r="BR85" s="49">
        <f t="shared" si="58"/>
        <v>0</v>
      </c>
      <c r="BS85" s="49">
        <f t="shared" si="59"/>
        <v>0</v>
      </c>
      <c r="BT85" s="49">
        <f t="shared" si="60"/>
        <v>0</v>
      </c>
      <c r="BU85" s="49">
        <f t="shared" si="61"/>
        <v>0</v>
      </c>
      <c r="BV85" s="49">
        <f t="shared" si="62"/>
        <v>0</v>
      </c>
      <c r="BW85" s="49">
        <f t="shared" si="63"/>
        <v>0</v>
      </c>
      <c r="BX85" s="49">
        <f t="shared" si="64"/>
        <v>0</v>
      </c>
      <c r="BY85" s="49">
        <f t="shared" si="65"/>
        <v>0</v>
      </c>
      <c r="BZ85" s="49">
        <f t="shared" si="66"/>
        <v>0</v>
      </c>
      <c r="CA85" s="49">
        <f t="shared" si="67"/>
        <v>0</v>
      </c>
      <c r="CB85" s="49">
        <f t="shared" si="68"/>
        <v>0</v>
      </c>
      <c r="CC85" s="49">
        <f t="shared" si="69"/>
        <v>0</v>
      </c>
      <c r="CD85" s="8">
        <f t="shared" si="70"/>
        <v>846.88263513146762</v>
      </c>
      <c r="CE85" s="8">
        <f t="shared" si="71"/>
        <v>2592.8946911018215</v>
      </c>
      <c r="CF85" s="8">
        <f t="shared" si="72"/>
        <v>90663.147031709814</v>
      </c>
    </row>
    <row r="86" spans="1:84">
      <c r="A86" s="7">
        <f>'Monthly Data'!A86</f>
        <v>43466</v>
      </c>
      <c r="B86" s="6">
        <f>'Monthly Data'!B86</f>
        <v>2019</v>
      </c>
      <c r="C86" s="6">
        <f t="shared" si="50"/>
        <v>1</v>
      </c>
      <c r="D86" s="8">
        <f>'Monthly Data'!D86</f>
        <v>13960982.808591014</v>
      </c>
      <c r="E86" s="1">
        <f>'Monthly Data'!E86</f>
        <v>605813.83793017792</v>
      </c>
      <c r="F86" s="8">
        <f>'Monthly Data'!F86</f>
        <v>14566796.646521192</v>
      </c>
      <c r="G86" s="8">
        <f>'Monthly Data'!G86</f>
        <v>4609255.6079716161</v>
      </c>
      <c r="H86" s="1">
        <f>'Monthly Data'!H86</f>
        <v>270693.99467576476</v>
      </c>
      <c r="I86" s="8">
        <f>'Monthly Data'!I86</f>
        <v>4879949.6026473809</v>
      </c>
      <c r="J86" s="8">
        <f>'Monthly Data'!J86</f>
        <v>11617271.757342085</v>
      </c>
      <c r="K86" s="1">
        <f>'Monthly Data'!K86</f>
        <v>578682.55469858088</v>
      </c>
      <c r="L86" s="8">
        <f>'Monthly Data'!L86</f>
        <v>12195954.312040666</v>
      </c>
      <c r="M86" s="8">
        <f>'Monthly Data'!M86</f>
        <v>127626.94948947323</v>
      </c>
      <c r="N86" s="8">
        <f>'Monthly Data'!N86</f>
        <v>31844.405362144858</v>
      </c>
      <c r="O86" s="5">
        <f>'Monthly Data'!O86</f>
        <v>25522.159999999996</v>
      </c>
      <c r="P86" s="5">
        <f>'Monthly Data'!P86</f>
        <v>280.41999999999996</v>
      </c>
      <c r="Q86" s="8">
        <f>'Monthly Data'!Q86</f>
        <v>15584.5</v>
      </c>
      <c r="R86" s="8">
        <f>'Monthly Data'!R86</f>
        <v>1756.5</v>
      </c>
      <c r="S86" s="8">
        <f>'Monthly Data'!S86</f>
        <v>125</v>
      </c>
      <c r="T86" s="8">
        <f>'Monthly Data'!T86</f>
        <v>3136</v>
      </c>
      <c r="U86" s="8">
        <f>'Monthly Data'!U86</f>
        <v>30</v>
      </c>
      <c r="V86" s="41">
        <f>Weather!C206</f>
        <v>-7.0935483870967744</v>
      </c>
      <c r="W86" s="42">
        <f>Weather!D206</f>
        <v>901.9</v>
      </c>
      <c r="X86" s="42">
        <f>Weather!E206</f>
        <v>0</v>
      </c>
      <c r="Y86" s="42">
        <f>Weather!F206</f>
        <v>839.9</v>
      </c>
      <c r="Z86" s="42">
        <f>Weather!G206</f>
        <v>0</v>
      </c>
      <c r="AA86" s="42">
        <f>Weather!H206</f>
        <v>777.9</v>
      </c>
      <c r="AB86" s="42">
        <f>Weather!I206</f>
        <v>0</v>
      </c>
      <c r="AC86" s="42">
        <f>Weather!J206</f>
        <v>715.9</v>
      </c>
      <c r="AD86" s="42">
        <f>Weather!K206</f>
        <v>0</v>
      </c>
      <c r="AE86" s="42">
        <f>Weather!L206</f>
        <v>653.9</v>
      </c>
      <c r="AF86" s="42">
        <f>Weather!M206</f>
        <v>0</v>
      </c>
      <c r="AG86" s="42">
        <f>Weather!N206</f>
        <v>591.9</v>
      </c>
      <c r="AH86" s="42">
        <f>Weather!O206</f>
        <v>0</v>
      </c>
      <c r="AI86" s="42">
        <f>Weather!P206</f>
        <v>529.9</v>
      </c>
      <c r="AJ86" s="42">
        <f>Weather!Q206</f>
        <v>0</v>
      </c>
      <c r="AK86" s="42">
        <f>Weather!R206</f>
        <v>467.9</v>
      </c>
      <c r="AL86" s="42">
        <f>Weather!S206</f>
        <v>0</v>
      </c>
      <c r="AM86" s="39">
        <f>Economic!C86</f>
        <v>752393.2</v>
      </c>
      <c r="AN86" s="39">
        <f>Economic!D86</f>
        <v>7318</v>
      </c>
      <c r="AO86" s="39">
        <f>Economic!E86</f>
        <v>7289.4</v>
      </c>
      <c r="AP86" s="39">
        <f>Economic!F86</f>
        <v>116.3</v>
      </c>
      <c r="AQ86" s="39">
        <f>Economic!G86</f>
        <v>115.6</v>
      </c>
      <c r="AR86" s="43">
        <f t="shared" si="49"/>
        <v>31</v>
      </c>
      <c r="AS86" s="43">
        <v>21</v>
      </c>
      <c r="AT86" s="43">
        <f t="shared" si="51"/>
        <v>85</v>
      </c>
      <c r="AU86" s="43">
        <f t="shared" si="74"/>
        <v>1</v>
      </c>
      <c r="AV86" s="43">
        <f t="shared" si="74"/>
        <v>0</v>
      </c>
      <c r="AW86" s="43">
        <f t="shared" si="74"/>
        <v>0</v>
      </c>
      <c r="AX86" s="43">
        <f t="shared" si="74"/>
        <v>0</v>
      </c>
      <c r="AY86" s="43">
        <f t="shared" si="74"/>
        <v>0</v>
      </c>
      <c r="AZ86" s="43">
        <f t="shared" si="74"/>
        <v>0</v>
      </c>
      <c r="BA86" s="43">
        <f t="shared" si="74"/>
        <v>0</v>
      </c>
      <c r="BB86" s="43">
        <f t="shared" si="74"/>
        <v>0</v>
      </c>
      <c r="BC86" s="43">
        <f t="shared" si="74"/>
        <v>0</v>
      </c>
      <c r="BD86" s="43">
        <f t="shared" si="74"/>
        <v>0</v>
      </c>
      <c r="BE86" s="43">
        <f t="shared" si="74"/>
        <v>0</v>
      </c>
      <c r="BF86" s="43">
        <f t="shared" si="74"/>
        <v>0</v>
      </c>
      <c r="BG86" s="43">
        <f t="shared" si="74"/>
        <v>0</v>
      </c>
      <c r="BH86" s="43">
        <f t="shared" si="74"/>
        <v>0</v>
      </c>
      <c r="BI86" s="43">
        <f t="shared" si="52"/>
        <v>0</v>
      </c>
      <c r="BJ86" s="44">
        <v>0</v>
      </c>
      <c r="BK86" s="44">
        <v>0</v>
      </c>
      <c r="BL86" s="44">
        <f t="shared" si="73"/>
        <v>0</v>
      </c>
      <c r="BM86" s="43">
        <f t="shared" si="75"/>
        <v>0</v>
      </c>
      <c r="BN86" s="49">
        <f t="shared" si="54"/>
        <v>0</v>
      </c>
      <c r="BO86" s="49">
        <f t="shared" si="55"/>
        <v>0</v>
      </c>
      <c r="BP86" s="49">
        <f t="shared" si="56"/>
        <v>0</v>
      </c>
      <c r="BQ86" s="49">
        <f t="shared" si="57"/>
        <v>0</v>
      </c>
      <c r="BR86" s="49">
        <f t="shared" si="58"/>
        <v>0</v>
      </c>
      <c r="BS86" s="49">
        <f t="shared" si="59"/>
        <v>0</v>
      </c>
      <c r="BT86" s="49">
        <f t="shared" si="60"/>
        <v>0</v>
      </c>
      <c r="BU86" s="49">
        <f t="shared" si="61"/>
        <v>0</v>
      </c>
      <c r="BV86" s="49">
        <f t="shared" si="62"/>
        <v>0</v>
      </c>
      <c r="BW86" s="49">
        <f t="shared" si="63"/>
        <v>0</v>
      </c>
      <c r="BX86" s="49">
        <f t="shared" si="64"/>
        <v>0</v>
      </c>
      <c r="BY86" s="49">
        <f t="shared" si="65"/>
        <v>0</v>
      </c>
      <c r="BZ86" s="49">
        <f t="shared" si="66"/>
        <v>0</v>
      </c>
      <c r="CA86" s="49">
        <f t="shared" si="67"/>
        <v>0</v>
      </c>
      <c r="CB86" s="49">
        <f t="shared" si="68"/>
        <v>0</v>
      </c>
      <c r="CC86" s="49">
        <f t="shared" si="69"/>
        <v>0</v>
      </c>
      <c r="CD86" s="8">
        <f t="shared" si="70"/>
        <v>934.69772187244973</v>
      </c>
      <c r="CE86" s="8">
        <f t="shared" si="71"/>
        <v>2778.2235141744268</v>
      </c>
      <c r="CF86" s="8">
        <f t="shared" si="72"/>
        <v>97567.634496325336</v>
      </c>
    </row>
    <row r="87" spans="1:84">
      <c r="A87" s="7">
        <f>'Monthly Data'!A87</f>
        <v>43497</v>
      </c>
      <c r="B87" s="6">
        <f>'Monthly Data'!B87</f>
        <v>2019</v>
      </c>
      <c r="C87" s="6">
        <f t="shared" si="50"/>
        <v>2</v>
      </c>
      <c r="D87" s="8">
        <f>'Monthly Data'!D87</f>
        <v>12392903.762277057</v>
      </c>
      <c r="E87" s="1">
        <f>'Monthly Data'!E87</f>
        <v>605813.83793017792</v>
      </c>
      <c r="F87" s="8">
        <f>'Monthly Data'!F87</f>
        <v>12998717.600207236</v>
      </c>
      <c r="G87" s="8">
        <f>'Monthly Data'!G87</f>
        <v>4226698.7559959963</v>
      </c>
      <c r="H87" s="1">
        <f>'Monthly Data'!H87</f>
        <v>270693.99467576476</v>
      </c>
      <c r="I87" s="8">
        <f>'Monthly Data'!I87</f>
        <v>4497392.7506717611</v>
      </c>
      <c r="J87" s="8">
        <f>'Monthly Data'!J87</f>
        <v>10508434.241887977</v>
      </c>
      <c r="K87" s="1">
        <f>'Monthly Data'!K87</f>
        <v>578682.55469858088</v>
      </c>
      <c r="L87" s="8">
        <f>'Monthly Data'!L87</f>
        <v>11087116.796586558</v>
      </c>
      <c r="M87" s="8">
        <f>'Monthly Data'!M87</f>
        <v>106189.02845008971</v>
      </c>
      <c r="N87" s="8">
        <f>'Monthly Data'!N87</f>
        <v>31804.439842603708</v>
      </c>
      <c r="O87" s="5">
        <f>'Monthly Data'!O87</f>
        <v>25897.030000000006</v>
      </c>
      <c r="P87" s="5">
        <f>'Monthly Data'!P87</f>
        <v>281.15999999999997</v>
      </c>
      <c r="Q87" s="8">
        <f>'Monthly Data'!Q87</f>
        <v>15584.5</v>
      </c>
      <c r="R87" s="8">
        <f>'Monthly Data'!R87</f>
        <v>1756.5</v>
      </c>
      <c r="S87" s="8">
        <f>'Monthly Data'!S87</f>
        <v>124</v>
      </c>
      <c r="T87" s="8">
        <f>'Monthly Data'!T87</f>
        <v>3261</v>
      </c>
      <c r="U87" s="8">
        <f>'Monthly Data'!U87</f>
        <v>30</v>
      </c>
      <c r="V87" s="41">
        <f>Weather!C207</f>
        <v>-4.6571428571428566</v>
      </c>
      <c r="W87" s="42">
        <f>Weather!D207</f>
        <v>746.4</v>
      </c>
      <c r="X87" s="42">
        <f>Weather!E207</f>
        <v>0</v>
      </c>
      <c r="Y87" s="42">
        <f>Weather!F207</f>
        <v>690.4</v>
      </c>
      <c r="Z87" s="42">
        <f>Weather!G207</f>
        <v>0</v>
      </c>
      <c r="AA87" s="42">
        <f>Weather!H207</f>
        <v>634.4</v>
      </c>
      <c r="AB87" s="42">
        <f>Weather!I207</f>
        <v>0</v>
      </c>
      <c r="AC87" s="42">
        <f>Weather!J207</f>
        <v>578.4</v>
      </c>
      <c r="AD87" s="42">
        <f>Weather!K207</f>
        <v>0</v>
      </c>
      <c r="AE87" s="42">
        <f>Weather!L207</f>
        <v>522.4</v>
      </c>
      <c r="AF87" s="42">
        <f>Weather!M207</f>
        <v>0</v>
      </c>
      <c r="AG87" s="42">
        <f>Weather!N207</f>
        <v>466.4</v>
      </c>
      <c r="AH87" s="42">
        <f>Weather!O207</f>
        <v>0</v>
      </c>
      <c r="AI87" s="42">
        <f>Weather!P207</f>
        <v>410.4</v>
      </c>
      <c r="AJ87" s="42">
        <f>Weather!Q207</f>
        <v>0</v>
      </c>
      <c r="AK87" s="42">
        <f>Weather!R207</f>
        <v>354.9</v>
      </c>
      <c r="AL87" s="42">
        <f>Weather!S207</f>
        <v>0.5</v>
      </c>
      <c r="AM87" s="39">
        <f>Economic!C87</f>
        <v>752393.2</v>
      </c>
      <c r="AN87" s="39">
        <f>Economic!D87</f>
        <v>7345.4</v>
      </c>
      <c r="AO87" s="39">
        <f>Economic!E87</f>
        <v>7278.4</v>
      </c>
      <c r="AP87" s="39">
        <f>Economic!F87</f>
        <v>115.6</v>
      </c>
      <c r="AQ87" s="39">
        <f>Economic!G87</f>
        <v>113.1</v>
      </c>
      <c r="AR87" s="43">
        <f t="shared" si="49"/>
        <v>28</v>
      </c>
      <c r="AS87" s="43">
        <v>19</v>
      </c>
      <c r="AT87" s="43">
        <f t="shared" si="51"/>
        <v>86</v>
      </c>
      <c r="AU87" s="43">
        <f t="shared" si="74"/>
        <v>0</v>
      </c>
      <c r="AV87" s="43">
        <f t="shared" si="74"/>
        <v>1</v>
      </c>
      <c r="AW87" s="43">
        <f t="shared" si="74"/>
        <v>0</v>
      </c>
      <c r="AX87" s="43">
        <f t="shared" si="74"/>
        <v>0</v>
      </c>
      <c r="AY87" s="43">
        <f t="shared" si="74"/>
        <v>0</v>
      </c>
      <c r="AZ87" s="43">
        <f t="shared" si="74"/>
        <v>0</v>
      </c>
      <c r="BA87" s="43">
        <f t="shared" si="74"/>
        <v>0</v>
      </c>
      <c r="BB87" s="43">
        <f t="shared" si="74"/>
        <v>0</v>
      </c>
      <c r="BC87" s="43">
        <f t="shared" si="74"/>
        <v>0</v>
      </c>
      <c r="BD87" s="43">
        <f t="shared" si="74"/>
        <v>0</v>
      </c>
      <c r="BE87" s="43">
        <f t="shared" si="74"/>
        <v>0</v>
      </c>
      <c r="BF87" s="43">
        <f t="shared" si="74"/>
        <v>0</v>
      </c>
      <c r="BG87" s="43">
        <f t="shared" si="74"/>
        <v>0</v>
      </c>
      <c r="BH87" s="43">
        <f t="shared" si="74"/>
        <v>0</v>
      </c>
      <c r="BI87" s="43">
        <f t="shared" si="52"/>
        <v>0</v>
      </c>
      <c r="BJ87" s="44">
        <v>0</v>
      </c>
      <c r="BK87" s="44">
        <v>0</v>
      </c>
      <c r="BL87" s="44">
        <f t="shared" si="73"/>
        <v>0</v>
      </c>
      <c r="BM87" s="43">
        <f t="shared" si="75"/>
        <v>0</v>
      </c>
      <c r="BN87" s="49">
        <f t="shared" si="54"/>
        <v>0</v>
      </c>
      <c r="BO87" s="49">
        <f t="shared" si="55"/>
        <v>0</v>
      </c>
      <c r="BP87" s="49">
        <f t="shared" si="56"/>
        <v>0</v>
      </c>
      <c r="BQ87" s="49">
        <f t="shared" si="57"/>
        <v>0</v>
      </c>
      <c r="BR87" s="49">
        <f t="shared" si="58"/>
        <v>0</v>
      </c>
      <c r="BS87" s="49">
        <f t="shared" si="59"/>
        <v>0</v>
      </c>
      <c r="BT87" s="49">
        <f t="shared" si="60"/>
        <v>0</v>
      </c>
      <c r="BU87" s="49">
        <f t="shared" si="61"/>
        <v>0</v>
      </c>
      <c r="BV87" s="49">
        <f t="shared" si="62"/>
        <v>0</v>
      </c>
      <c r="BW87" s="49">
        <f t="shared" si="63"/>
        <v>0</v>
      </c>
      <c r="BX87" s="49">
        <f t="shared" si="64"/>
        <v>0</v>
      </c>
      <c r="BY87" s="49">
        <f t="shared" si="65"/>
        <v>0</v>
      </c>
      <c r="BZ87" s="49">
        <f t="shared" si="66"/>
        <v>0</v>
      </c>
      <c r="CA87" s="49">
        <f t="shared" si="67"/>
        <v>0</v>
      </c>
      <c r="CB87" s="49">
        <f t="shared" si="68"/>
        <v>0</v>
      </c>
      <c r="CC87" s="49">
        <f t="shared" si="69"/>
        <v>0</v>
      </c>
      <c r="CD87" s="8">
        <f t="shared" si="70"/>
        <v>834.07986141404831</v>
      </c>
      <c r="CE87" s="8">
        <f t="shared" si="71"/>
        <v>2560.4285514783724</v>
      </c>
      <c r="CF87" s="8">
        <f t="shared" si="72"/>
        <v>89412.232230536756</v>
      </c>
    </row>
    <row r="88" spans="1:84">
      <c r="A88" s="7">
        <f>'Monthly Data'!A88</f>
        <v>43525</v>
      </c>
      <c r="B88" s="6">
        <f>'Monthly Data'!B88</f>
        <v>2019</v>
      </c>
      <c r="C88" s="6">
        <f t="shared" si="50"/>
        <v>3</v>
      </c>
      <c r="D88" s="8">
        <f>'Monthly Data'!D88</f>
        <v>12063604.824753724</v>
      </c>
      <c r="E88" s="1">
        <f>'Monthly Data'!E88</f>
        <v>605813.83793017792</v>
      </c>
      <c r="F88" s="8">
        <f>'Monthly Data'!F88</f>
        <v>12669418.662683902</v>
      </c>
      <c r="G88" s="8">
        <f>'Monthly Data'!G88</f>
        <v>4292846.5750633525</v>
      </c>
      <c r="H88" s="1">
        <f>'Monthly Data'!H88</f>
        <v>270693.99467576476</v>
      </c>
      <c r="I88" s="8">
        <f>'Monthly Data'!I88</f>
        <v>4563540.5697391173</v>
      </c>
      <c r="J88" s="8">
        <f>'Monthly Data'!J88</f>
        <v>11100930.956588307</v>
      </c>
      <c r="K88" s="1">
        <f>'Monthly Data'!K88</f>
        <v>578682.55469858088</v>
      </c>
      <c r="L88" s="8">
        <f>'Monthly Data'!L88</f>
        <v>11679613.511286888</v>
      </c>
      <c r="M88" s="8">
        <f>'Monthly Data'!M88</f>
        <v>104703.19798887297</v>
      </c>
      <c r="N88" s="8">
        <f>'Monthly Data'!N88</f>
        <v>34386.913832199549</v>
      </c>
      <c r="O88" s="5">
        <f>'Monthly Data'!O88</f>
        <v>26683.679999999997</v>
      </c>
      <c r="P88" s="5">
        <f>'Monthly Data'!P88</f>
        <v>281.15999999999997</v>
      </c>
      <c r="Q88" s="8">
        <f>'Monthly Data'!Q88</f>
        <v>15572</v>
      </c>
      <c r="R88" s="8">
        <f>'Monthly Data'!R88</f>
        <v>1761</v>
      </c>
      <c r="S88" s="8">
        <f>'Monthly Data'!S88</f>
        <v>124</v>
      </c>
      <c r="T88" s="8">
        <f>'Monthly Data'!T88</f>
        <v>3261</v>
      </c>
      <c r="U88" s="8">
        <f>'Monthly Data'!U88</f>
        <v>30</v>
      </c>
      <c r="V88" s="41">
        <f>Weather!C208</f>
        <v>-1.7177419354838708</v>
      </c>
      <c r="W88" s="42">
        <f>Weather!D208</f>
        <v>735.3</v>
      </c>
      <c r="X88" s="42">
        <f>Weather!E208</f>
        <v>0</v>
      </c>
      <c r="Y88" s="42">
        <f>Weather!F208</f>
        <v>673.3</v>
      </c>
      <c r="Z88" s="42">
        <f>Weather!G208</f>
        <v>0</v>
      </c>
      <c r="AA88" s="42">
        <f>Weather!H208</f>
        <v>611.29999999999995</v>
      </c>
      <c r="AB88" s="42">
        <f>Weather!I208</f>
        <v>0</v>
      </c>
      <c r="AC88" s="42">
        <f>Weather!J208</f>
        <v>549.29999999999995</v>
      </c>
      <c r="AD88" s="42">
        <f>Weather!K208</f>
        <v>0</v>
      </c>
      <c r="AE88" s="42">
        <f>Weather!L208</f>
        <v>487.3</v>
      </c>
      <c r="AF88" s="42">
        <f>Weather!M208</f>
        <v>0</v>
      </c>
      <c r="AG88" s="42">
        <f>Weather!N208</f>
        <v>425.3</v>
      </c>
      <c r="AH88" s="42">
        <f>Weather!O208</f>
        <v>0</v>
      </c>
      <c r="AI88" s="42">
        <f>Weather!P208</f>
        <v>363.3</v>
      </c>
      <c r="AJ88" s="42">
        <f>Weather!Q208</f>
        <v>0</v>
      </c>
      <c r="AK88" s="42">
        <f>Weather!R208</f>
        <v>301.3</v>
      </c>
      <c r="AL88" s="42">
        <f>Weather!S208</f>
        <v>0</v>
      </c>
      <c r="AM88" s="39">
        <f>Economic!C88</f>
        <v>752393.2</v>
      </c>
      <c r="AN88" s="39">
        <f>Economic!D88</f>
        <v>7361.3</v>
      </c>
      <c r="AO88" s="39">
        <f>Economic!E88</f>
        <v>7256.9</v>
      </c>
      <c r="AP88" s="39">
        <f>Economic!F88</f>
        <v>115.2</v>
      </c>
      <c r="AQ88" s="39">
        <f>Economic!G88</f>
        <v>112.1</v>
      </c>
      <c r="AR88" s="43">
        <f t="shared" si="49"/>
        <v>31</v>
      </c>
      <c r="AS88" s="43">
        <v>23</v>
      </c>
      <c r="AT88" s="43">
        <f t="shared" si="51"/>
        <v>87</v>
      </c>
      <c r="AU88" s="43">
        <f t="shared" si="74"/>
        <v>0</v>
      </c>
      <c r="AV88" s="43">
        <f t="shared" si="74"/>
        <v>0</v>
      </c>
      <c r="AW88" s="43">
        <f t="shared" si="74"/>
        <v>1</v>
      </c>
      <c r="AX88" s="43">
        <f t="shared" si="74"/>
        <v>0</v>
      </c>
      <c r="AY88" s="43">
        <f t="shared" si="74"/>
        <v>0</v>
      </c>
      <c r="AZ88" s="43">
        <f t="shared" si="74"/>
        <v>0</v>
      </c>
      <c r="BA88" s="43">
        <f t="shared" si="74"/>
        <v>0</v>
      </c>
      <c r="BB88" s="43">
        <f t="shared" si="74"/>
        <v>0</v>
      </c>
      <c r="BC88" s="43">
        <f t="shared" si="74"/>
        <v>0</v>
      </c>
      <c r="BD88" s="43">
        <f t="shared" si="74"/>
        <v>0</v>
      </c>
      <c r="BE88" s="43">
        <f t="shared" si="74"/>
        <v>0</v>
      </c>
      <c r="BF88" s="43">
        <f t="shared" si="74"/>
        <v>0</v>
      </c>
      <c r="BG88" s="43">
        <f t="shared" si="74"/>
        <v>1</v>
      </c>
      <c r="BH88" s="43">
        <f t="shared" si="74"/>
        <v>0</v>
      </c>
      <c r="BI88" s="43">
        <f t="shared" si="52"/>
        <v>1</v>
      </c>
      <c r="BJ88" s="44">
        <v>0</v>
      </c>
      <c r="BK88" s="44">
        <v>0</v>
      </c>
      <c r="BL88" s="44">
        <f t="shared" si="73"/>
        <v>0</v>
      </c>
      <c r="BM88" s="43">
        <f t="shared" si="75"/>
        <v>0</v>
      </c>
      <c r="BN88" s="49">
        <f t="shared" si="54"/>
        <v>0</v>
      </c>
      <c r="BO88" s="49">
        <f t="shared" si="55"/>
        <v>0</v>
      </c>
      <c r="BP88" s="49">
        <f t="shared" si="56"/>
        <v>0</v>
      </c>
      <c r="BQ88" s="49">
        <f t="shared" si="57"/>
        <v>0</v>
      </c>
      <c r="BR88" s="49">
        <f t="shared" si="58"/>
        <v>0</v>
      </c>
      <c r="BS88" s="49">
        <f t="shared" si="59"/>
        <v>0</v>
      </c>
      <c r="BT88" s="49">
        <f t="shared" si="60"/>
        <v>0</v>
      </c>
      <c r="BU88" s="49">
        <f t="shared" si="61"/>
        <v>0</v>
      </c>
      <c r="BV88" s="49">
        <f t="shared" si="62"/>
        <v>0</v>
      </c>
      <c r="BW88" s="49">
        <f t="shared" si="63"/>
        <v>0</v>
      </c>
      <c r="BX88" s="49">
        <f t="shared" si="64"/>
        <v>0</v>
      </c>
      <c r="BY88" s="49">
        <f t="shared" si="65"/>
        <v>0</v>
      </c>
      <c r="BZ88" s="49">
        <f t="shared" si="66"/>
        <v>0</v>
      </c>
      <c r="CA88" s="49">
        <f t="shared" si="67"/>
        <v>0</v>
      </c>
      <c r="CB88" s="49">
        <f t="shared" si="68"/>
        <v>0</v>
      </c>
      <c r="CC88" s="49">
        <f t="shared" si="69"/>
        <v>0</v>
      </c>
      <c r="CD88" s="8">
        <f t="shared" si="70"/>
        <v>813.60253420780259</v>
      </c>
      <c r="CE88" s="8">
        <f t="shared" si="71"/>
        <v>2591.4483644174429</v>
      </c>
      <c r="CF88" s="8">
        <f t="shared" si="72"/>
        <v>94190.431542636201</v>
      </c>
    </row>
    <row r="89" spans="1:84">
      <c r="A89" s="7">
        <f>'Monthly Data'!A89</f>
        <v>43556</v>
      </c>
      <c r="B89" s="6">
        <f>'Monthly Data'!B89</f>
        <v>2019</v>
      </c>
      <c r="C89" s="6">
        <f t="shared" si="50"/>
        <v>4</v>
      </c>
      <c r="D89" s="8">
        <f>'Monthly Data'!D89</f>
        <v>9719917.2265057545</v>
      </c>
      <c r="E89" s="1">
        <f>'Monthly Data'!E89</f>
        <v>605813.83793017792</v>
      </c>
      <c r="F89" s="8">
        <f>'Monthly Data'!F89</f>
        <v>10325731.064435933</v>
      </c>
      <c r="G89" s="8">
        <f>'Monthly Data'!G89</f>
        <v>3630067.6142082894</v>
      </c>
      <c r="H89" s="1">
        <f>'Monthly Data'!H89</f>
        <v>270693.99467576476</v>
      </c>
      <c r="I89" s="8">
        <f>'Monthly Data'!I89</f>
        <v>3900761.6088840542</v>
      </c>
      <c r="J89" s="8">
        <f>'Monthly Data'!J89</f>
        <v>10142281.579204079</v>
      </c>
      <c r="K89" s="1">
        <f>'Monthly Data'!K89</f>
        <v>578682.55469858088</v>
      </c>
      <c r="L89" s="8">
        <f>'Monthly Data'!L89</f>
        <v>10720964.13390266</v>
      </c>
      <c r="M89" s="8">
        <f>'Monthly Data'!M89</f>
        <v>88274.922592692994</v>
      </c>
      <c r="N89" s="8">
        <f>'Monthly Data'!N89</f>
        <v>31113.867747098833</v>
      </c>
      <c r="O89" s="5">
        <f>'Monthly Data'!O89</f>
        <v>25221.120000000003</v>
      </c>
      <c r="P89" s="5">
        <f>'Monthly Data'!P89</f>
        <v>281.15999999999997</v>
      </c>
      <c r="Q89" s="8">
        <f>'Monthly Data'!Q89</f>
        <v>15622</v>
      </c>
      <c r="R89" s="8">
        <f>'Monthly Data'!R89</f>
        <v>1761</v>
      </c>
      <c r="S89" s="8">
        <f>'Monthly Data'!S89</f>
        <v>124</v>
      </c>
      <c r="T89" s="8">
        <f>'Monthly Data'!T89</f>
        <v>3261</v>
      </c>
      <c r="U89" s="8">
        <f>'Monthly Data'!U89</f>
        <v>30</v>
      </c>
      <c r="V89" s="41">
        <f>Weather!C209</f>
        <v>4.9633333333333338</v>
      </c>
      <c r="W89" s="42">
        <f>Weather!D209</f>
        <v>511.1</v>
      </c>
      <c r="X89" s="42">
        <f>Weather!E209</f>
        <v>0</v>
      </c>
      <c r="Y89" s="42">
        <f>Weather!F209</f>
        <v>451.1</v>
      </c>
      <c r="Z89" s="42">
        <f>Weather!G209</f>
        <v>0</v>
      </c>
      <c r="AA89" s="42">
        <f>Weather!H209</f>
        <v>391.1</v>
      </c>
      <c r="AB89" s="42">
        <f>Weather!I209</f>
        <v>0</v>
      </c>
      <c r="AC89" s="42">
        <f>Weather!J209</f>
        <v>331.1</v>
      </c>
      <c r="AD89" s="42">
        <f>Weather!K209</f>
        <v>0</v>
      </c>
      <c r="AE89" s="42">
        <f>Weather!L209</f>
        <v>271.10000000000002</v>
      </c>
      <c r="AF89" s="42">
        <f>Weather!M209</f>
        <v>0</v>
      </c>
      <c r="AG89" s="42">
        <f>Weather!N209</f>
        <v>212</v>
      </c>
      <c r="AH89" s="42">
        <f>Weather!O209</f>
        <v>0.9</v>
      </c>
      <c r="AI89" s="42">
        <f>Weather!P209</f>
        <v>157.5</v>
      </c>
      <c r="AJ89" s="42">
        <f>Weather!Q209</f>
        <v>6.4</v>
      </c>
      <c r="AK89" s="42">
        <f>Weather!R209</f>
        <v>109.2</v>
      </c>
      <c r="AL89" s="42">
        <f>Weather!S209</f>
        <v>18.100000000000001</v>
      </c>
      <c r="AM89" s="39">
        <f>Economic!C89</f>
        <v>752393.2</v>
      </c>
      <c r="AN89" s="39">
        <f>Economic!D89</f>
        <v>7382.3</v>
      </c>
      <c r="AO89" s="39">
        <f>Economic!E89</f>
        <v>7294</v>
      </c>
      <c r="AP89" s="39">
        <f>Economic!F89</f>
        <v>113</v>
      </c>
      <c r="AQ89" s="39">
        <f>Economic!G89</f>
        <v>110.1</v>
      </c>
      <c r="AR89" s="43">
        <f t="shared" si="49"/>
        <v>30</v>
      </c>
      <c r="AS89" s="43">
        <v>19</v>
      </c>
      <c r="AT89" s="43">
        <f t="shared" si="51"/>
        <v>88</v>
      </c>
      <c r="AU89" s="43">
        <f t="shared" si="74"/>
        <v>0</v>
      </c>
      <c r="AV89" s="43">
        <f t="shared" si="74"/>
        <v>0</v>
      </c>
      <c r="AW89" s="43">
        <f t="shared" si="74"/>
        <v>0</v>
      </c>
      <c r="AX89" s="43">
        <f t="shared" si="74"/>
        <v>1</v>
      </c>
      <c r="AY89" s="43">
        <f t="shared" si="74"/>
        <v>0</v>
      </c>
      <c r="AZ89" s="43">
        <f t="shared" si="74"/>
        <v>0</v>
      </c>
      <c r="BA89" s="43">
        <f t="shared" si="74"/>
        <v>0</v>
      </c>
      <c r="BB89" s="43">
        <f t="shared" si="74"/>
        <v>0</v>
      </c>
      <c r="BC89" s="43">
        <f t="shared" si="74"/>
        <v>0</v>
      </c>
      <c r="BD89" s="43">
        <f t="shared" si="74"/>
        <v>0</v>
      </c>
      <c r="BE89" s="43">
        <f t="shared" si="74"/>
        <v>0</v>
      </c>
      <c r="BF89" s="43">
        <f t="shared" si="74"/>
        <v>0</v>
      </c>
      <c r="BG89" s="43">
        <f t="shared" si="74"/>
        <v>1</v>
      </c>
      <c r="BH89" s="43">
        <f t="shared" si="74"/>
        <v>0</v>
      </c>
      <c r="BI89" s="43">
        <f t="shared" si="52"/>
        <v>1</v>
      </c>
      <c r="BJ89" s="44">
        <v>0</v>
      </c>
      <c r="BK89" s="44">
        <v>0</v>
      </c>
      <c r="BL89" s="44">
        <f t="shared" si="73"/>
        <v>0</v>
      </c>
      <c r="BM89" s="43">
        <f t="shared" si="75"/>
        <v>0</v>
      </c>
      <c r="BN89" s="49">
        <f t="shared" si="54"/>
        <v>0</v>
      </c>
      <c r="BO89" s="49">
        <f t="shared" si="55"/>
        <v>0</v>
      </c>
      <c r="BP89" s="49">
        <f t="shared" si="56"/>
        <v>0</v>
      </c>
      <c r="BQ89" s="49">
        <f t="shared" si="57"/>
        <v>0</v>
      </c>
      <c r="BR89" s="49">
        <f t="shared" si="58"/>
        <v>0</v>
      </c>
      <c r="BS89" s="49">
        <f t="shared" si="59"/>
        <v>0</v>
      </c>
      <c r="BT89" s="49">
        <f t="shared" si="60"/>
        <v>0</v>
      </c>
      <c r="BU89" s="49">
        <f t="shared" si="61"/>
        <v>0</v>
      </c>
      <c r="BV89" s="49">
        <f t="shared" si="62"/>
        <v>0</v>
      </c>
      <c r="BW89" s="49">
        <f t="shared" si="63"/>
        <v>0</v>
      </c>
      <c r="BX89" s="49">
        <f t="shared" si="64"/>
        <v>0</v>
      </c>
      <c r="BY89" s="49">
        <f t="shared" si="65"/>
        <v>0</v>
      </c>
      <c r="BZ89" s="49">
        <f t="shared" si="66"/>
        <v>0</v>
      </c>
      <c r="CA89" s="49">
        <f t="shared" si="67"/>
        <v>0</v>
      </c>
      <c r="CB89" s="49">
        <f t="shared" si="68"/>
        <v>0</v>
      </c>
      <c r="CC89" s="49">
        <f t="shared" si="69"/>
        <v>0</v>
      </c>
      <c r="CD89" s="8">
        <f t="shared" si="70"/>
        <v>660.97369507335384</v>
      </c>
      <c r="CE89" s="8">
        <f t="shared" si="71"/>
        <v>2215.0832531993492</v>
      </c>
      <c r="CF89" s="8">
        <f t="shared" si="72"/>
        <v>86459.388176634355</v>
      </c>
    </row>
    <row r="90" spans="1:84">
      <c r="A90" s="7">
        <f>'Monthly Data'!A90</f>
        <v>43586</v>
      </c>
      <c r="B90" s="6">
        <f>'Monthly Data'!B90</f>
        <v>2019</v>
      </c>
      <c r="C90" s="6">
        <f t="shared" si="50"/>
        <v>5</v>
      </c>
      <c r="D90" s="8">
        <f>'Monthly Data'!D90</f>
        <v>8671238.6385931578</v>
      </c>
      <c r="E90" s="1">
        <f>'Monthly Data'!E90</f>
        <v>605813.83793017792</v>
      </c>
      <c r="F90" s="8">
        <f>'Monthly Data'!F90</f>
        <v>9277052.476523336</v>
      </c>
      <c r="G90" s="8">
        <f>'Monthly Data'!G90</f>
        <v>3445346.0237181168</v>
      </c>
      <c r="H90" s="1">
        <f>'Monthly Data'!H90</f>
        <v>270693.99467576476</v>
      </c>
      <c r="I90" s="8">
        <f>'Monthly Data'!I90</f>
        <v>3716040.0183938816</v>
      </c>
      <c r="J90" s="8">
        <f>'Monthly Data'!J90</f>
        <v>10207613.684272055</v>
      </c>
      <c r="K90" s="1">
        <f>'Monthly Data'!K90</f>
        <v>578682.55469858088</v>
      </c>
      <c r="L90" s="8">
        <f>'Monthly Data'!L90</f>
        <v>10786296.238970635</v>
      </c>
      <c r="M90" s="8">
        <f>'Monthly Data'!M90</f>
        <v>79634.420499382555</v>
      </c>
      <c r="N90" s="8">
        <f>'Monthly Data'!N90</f>
        <v>34211.565359477128</v>
      </c>
      <c r="O90" s="5">
        <f>'Monthly Data'!O90</f>
        <v>24107.83</v>
      </c>
      <c r="P90" s="5">
        <f>'Monthly Data'!P90</f>
        <v>281.15999999999997</v>
      </c>
      <c r="Q90" s="8">
        <f>'Monthly Data'!Q90</f>
        <v>15687</v>
      </c>
      <c r="R90" s="8">
        <f>'Monthly Data'!R90</f>
        <v>1754</v>
      </c>
      <c r="S90" s="8">
        <f>'Monthly Data'!S90</f>
        <v>124</v>
      </c>
      <c r="T90" s="8">
        <f>'Monthly Data'!T90</f>
        <v>3261</v>
      </c>
      <c r="U90" s="8">
        <f>'Monthly Data'!U90</f>
        <v>30</v>
      </c>
      <c r="V90" s="41">
        <f>Weather!C210</f>
        <v>10.354838709677422</v>
      </c>
      <c r="W90" s="42">
        <f>Weather!D210</f>
        <v>361</v>
      </c>
      <c r="X90" s="42">
        <f>Weather!E210</f>
        <v>0</v>
      </c>
      <c r="Y90" s="42">
        <f>Weather!F210</f>
        <v>299</v>
      </c>
      <c r="Z90" s="42">
        <f>Weather!G210</f>
        <v>0</v>
      </c>
      <c r="AA90" s="42">
        <f>Weather!H210</f>
        <v>237</v>
      </c>
      <c r="AB90" s="42">
        <f>Weather!I210</f>
        <v>0</v>
      </c>
      <c r="AC90" s="42">
        <f>Weather!J210</f>
        <v>179.6</v>
      </c>
      <c r="AD90" s="42">
        <f>Weather!K210</f>
        <v>4.5999999999999996</v>
      </c>
      <c r="AE90" s="42">
        <f>Weather!L210</f>
        <v>126.3</v>
      </c>
      <c r="AF90" s="42">
        <f>Weather!M210</f>
        <v>13.3</v>
      </c>
      <c r="AG90" s="42">
        <f>Weather!N210</f>
        <v>76.099999999999994</v>
      </c>
      <c r="AH90" s="42">
        <f>Weather!O210</f>
        <v>25.1</v>
      </c>
      <c r="AI90" s="42">
        <f>Weather!P210</f>
        <v>39.299999999999997</v>
      </c>
      <c r="AJ90" s="42">
        <f>Weather!Q210</f>
        <v>50.3</v>
      </c>
      <c r="AK90" s="42">
        <f>Weather!R210</f>
        <v>17.8</v>
      </c>
      <c r="AL90" s="42">
        <f>Weather!S210</f>
        <v>90.8</v>
      </c>
      <c r="AM90" s="39">
        <f>Economic!C90</f>
        <v>752393.2</v>
      </c>
      <c r="AN90" s="39">
        <f>Economic!D90</f>
        <v>7398.9</v>
      </c>
      <c r="AO90" s="39">
        <f>Economic!E90</f>
        <v>7366.8</v>
      </c>
      <c r="AP90" s="39">
        <f>Economic!F90</f>
        <v>113.8</v>
      </c>
      <c r="AQ90" s="39">
        <f>Economic!G90</f>
        <v>112.4</v>
      </c>
      <c r="AR90" s="43">
        <f t="shared" si="49"/>
        <v>31</v>
      </c>
      <c r="AS90" s="43">
        <v>22</v>
      </c>
      <c r="AT90" s="43">
        <f t="shared" si="51"/>
        <v>89</v>
      </c>
      <c r="AU90" s="43">
        <f t="shared" si="74"/>
        <v>0</v>
      </c>
      <c r="AV90" s="43">
        <f t="shared" si="74"/>
        <v>0</v>
      </c>
      <c r="AW90" s="43">
        <f t="shared" si="74"/>
        <v>0</v>
      </c>
      <c r="AX90" s="43">
        <f t="shared" si="74"/>
        <v>0</v>
      </c>
      <c r="AY90" s="43">
        <f t="shared" si="74"/>
        <v>1</v>
      </c>
      <c r="AZ90" s="43">
        <f t="shared" si="74"/>
        <v>0</v>
      </c>
      <c r="BA90" s="43">
        <f t="shared" si="74"/>
        <v>0</v>
      </c>
      <c r="BB90" s="43">
        <f t="shared" si="74"/>
        <v>0</v>
      </c>
      <c r="BC90" s="43">
        <f t="shared" si="74"/>
        <v>0</v>
      </c>
      <c r="BD90" s="43">
        <f t="shared" si="74"/>
        <v>0</v>
      </c>
      <c r="BE90" s="43">
        <f t="shared" si="74"/>
        <v>0</v>
      </c>
      <c r="BF90" s="43">
        <f t="shared" si="74"/>
        <v>0</v>
      </c>
      <c r="BG90" s="43">
        <f t="shared" si="74"/>
        <v>1</v>
      </c>
      <c r="BH90" s="43">
        <f t="shared" si="74"/>
        <v>0</v>
      </c>
      <c r="BI90" s="43">
        <f t="shared" si="52"/>
        <v>1</v>
      </c>
      <c r="BJ90" s="44">
        <v>0</v>
      </c>
      <c r="BK90" s="44">
        <v>0</v>
      </c>
      <c r="BL90" s="44">
        <f t="shared" si="73"/>
        <v>0</v>
      </c>
      <c r="BM90" s="43">
        <f t="shared" si="75"/>
        <v>0</v>
      </c>
      <c r="BN90" s="49">
        <f t="shared" si="54"/>
        <v>0</v>
      </c>
      <c r="BO90" s="49">
        <f t="shared" si="55"/>
        <v>0</v>
      </c>
      <c r="BP90" s="49">
        <f t="shared" si="56"/>
        <v>0</v>
      </c>
      <c r="BQ90" s="49">
        <f t="shared" si="57"/>
        <v>0</v>
      </c>
      <c r="BR90" s="49">
        <f t="shared" si="58"/>
        <v>0</v>
      </c>
      <c r="BS90" s="49">
        <f t="shared" si="59"/>
        <v>0</v>
      </c>
      <c r="BT90" s="49">
        <f t="shared" si="60"/>
        <v>0</v>
      </c>
      <c r="BU90" s="49">
        <f t="shared" si="61"/>
        <v>0</v>
      </c>
      <c r="BV90" s="49">
        <f t="shared" si="62"/>
        <v>0</v>
      </c>
      <c r="BW90" s="49">
        <f t="shared" si="63"/>
        <v>0</v>
      </c>
      <c r="BX90" s="49">
        <f t="shared" si="64"/>
        <v>0</v>
      </c>
      <c r="BY90" s="49">
        <f t="shared" si="65"/>
        <v>0</v>
      </c>
      <c r="BZ90" s="49">
        <f t="shared" si="66"/>
        <v>0</v>
      </c>
      <c r="CA90" s="49">
        <f t="shared" si="67"/>
        <v>0</v>
      </c>
      <c r="CB90" s="49">
        <f t="shared" si="68"/>
        <v>0</v>
      </c>
      <c r="CC90" s="49">
        <f t="shared" si="69"/>
        <v>0</v>
      </c>
      <c r="CD90" s="8">
        <f t="shared" si="70"/>
        <v>591.38474383396033</v>
      </c>
      <c r="CE90" s="8">
        <f t="shared" si="71"/>
        <v>2118.6089044434902</v>
      </c>
      <c r="CF90" s="8">
        <f t="shared" si="72"/>
        <v>86986.25999169868</v>
      </c>
    </row>
    <row r="91" spans="1:84">
      <c r="A91" s="7">
        <f>'Monthly Data'!A91</f>
        <v>43617</v>
      </c>
      <c r="B91" s="6">
        <f>'Monthly Data'!B91</f>
        <v>2019</v>
      </c>
      <c r="C91" s="6">
        <f t="shared" si="50"/>
        <v>6</v>
      </c>
      <c r="D91" s="8">
        <f>'Monthly Data'!D91</f>
        <v>8331102.5462989938</v>
      </c>
      <c r="E91" s="1">
        <f>'Monthly Data'!E91</f>
        <v>605813.83793017792</v>
      </c>
      <c r="F91" s="8">
        <f>'Monthly Data'!F91</f>
        <v>8936916.384229172</v>
      </c>
      <c r="G91" s="8">
        <f>'Monthly Data'!G91</f>
        <v>3448489.9909632192</v>
      </c>
      <c r="H91" s="1">
        <f>'Monthly Data'!H91</f>
        <v>270693.99467576476</v>
      </c>
      <c r="I91" s="8">
        <f>'Monthly Data'!I91</f>
        <v>3719183.985638984</v>
      </c>
      <c r="J91" s="8">
        <f>'Monthly Data'!J91</f>
        <v>10060825.489111267</v>
      </c>
      <c r="K91" s="1">
        <f>'Monthly Data'!K91</f>
        <v>578682.55469858088</v>
      </c>
      <c r="L91" s="8">
        <f>'Monthly Data'!L91</f>
        <v>10639508.043809848</v>
      </c>
      <c r="M91" s="8">
        <f>'Monthly Data'!M91</f>
        <v>71160.610624177993</v>
      </c>
      <c r="N91" s="8">
        <f>'Monthly Data'!N91</f>
        <v>33715.378284647188</v>
      </c>
      <c r="O91" s="5">
        <f>'Monthly Data'!O91</f>
        <v>24029.240000000005</v>
      </c>
      <c r="P91" s="5">
        <f>'Monthly Data'!P91</f>
        <v>281.15999999999997</v>
      </c>
      <c r="Q91" s="8">
        <f>'Monthly Data'!Q91</f>
        <v>15728</v>
      </c>
      <c r="R91" s="8">
        <f>'Monthly Data'!R91</f>
        <v>1766</v>
      </c>
      <c r="S91" s="8">
        <f>'Monthly Data'!S91</f>
        <v>124</v>
      </c>
      <c r="T91" s="8">
        <f>'Monthly Data'!T91</f>
        <v>3261</v>
      </c>
      <c r="U91" s="8">
        <f>'Monthly Data'!U91</f>
        <v>30</v>
      </c>
      <c r="V91" s="41">
        <f>Weather!C211</f>
        <v>15.359999999999998</v>
      </c>
      <c r="W91" s="42">
        <f>Weather!D211</f>
        <v>199.2</v>
      </c>
      <c r="X91" s="42">
        <f>Weather!E211</f>
        <v>0</v>
      </c>
      <c r="Y91" s="42">
        <f>Weather!F211</f>
        <v>143.9</v>
      </c>
      <c r="Z91" s="42">
        <f>Weather!G211</f>
        <v>4.7</v>
      </c>
      <c r="AA91" s="42">
        <f>Weather!H211</f>
        <v>96.1</v>
      </c>
      <c r="AB91" s="42">
        <f>Weather!I211</f>
        <v>16.899999999999999</v>
      </c>
      <c r="AC91" s="42">
        <f>Weather!J211</f>
        <v>53.6</v>
      </c>
      <c r="AD91" s="42">
        <f>Weather!K211</f>
        <v>34.4</v>
      </c>
      <c r="AE91" s="42">
        <f>Weather!L211</f>
        <v>23.2</v>
      </c>
      <c r="AF91" s="42">
        <f>Weather!M211</f>
        <v>64</v>
      </c>
      <c r="AG91" s="42">
        <f>Weather!N211</f>
        <v>7.3</v>
      </c>
      <c r="AH91" s="42">
        <f>Weather!O211</f>
        <v>108.1</v>
      </c>
      <c r="AI91" s="42">
        <f>Weather!P211</f>
        <v>0.3</v>
      </c>
      <c r="AJ91" s="42">
        <f>Weather!Q211</f>
        <v>161.1</v>
      </c>
      <c r="AK91" s="42">
        <f>Weather!R211</f>
        <v>0</v>
      </c>
      <c r="AL91" s="42">
        <f>Weather!S211</f>
        <v>220.8</v>
      </c>
      <c r="AM91" s="39">
        <f>Economic!C91</f>
        <v>752393.2</v>
      </c>
      <c r="AN91" s="39">
        <f>Economic!D91</f>
        <v>7420.3</v>
      </c>
      <c r="AO91" s="39">
        <f>Economic!E91</f>
        <v>7460.9</v>
      </c>
      <c r="AP91" s="39">
        <f>Economic!F91</f>
        <v>115.4</v>
      </c>
      <c r="AQ91" s="39">
        <f>Economic!G91</f>
        <v>116.2</v>
      </c>
      <c r="AR91" s="43">
        <f t="shared" si="49"/>
        <v>30</v>
      </c>
      <c r="AS91" s="43">
        <v>22</v>
      </c>
      <c r="AT91" s="43">
        <f t="shared" si="51"/>
        <v>90</v>
      </c>
      <c r="AU91" s="43">
        <f t="shared" si="74"/>
        <v>0</v>
      </c>
      <c r="AV91" s="43">
        <f t="shared" si="74"/>
        <v>0</v>
      </c>
      <c r="AW91" s="43">
        <f t="shared" si="74"/>
        <v>0</v>
      </c>
      <c r="AX91" s="43">
        <f t="shared" si="74"/>
        <v>0</v>
      </c>
      <c r="AY91" s="43">
        <f t="shared" si="74"/>
        <v>0</v>
      </c>
      <c r="AZ91" s="43">
        <f t="shared" si="74"/>
        <v>1</v>
      </c>
      <c r="BA91" s="43">
        <f t="shared" si="74"/>
        <v>0</v>
      </c>
      <c r="BB91" s="43">
        <f t="shared" si="74"/>
        <v>0</v>
      </c>
      <c r="BC91" s="43">
        <f t="shared" si="74"/>
        <v>0</v>
      </c>
      <c r="BD91" s="43">
        <f t="shared" si="74"/>
        <v>0</v>
      </c>
      <c r="BE91" s="43">
        <f t="shared" si="74"/>
        <v>0</v>
      </c>
      <c r="BF91" s="43">
        <f t="shared" si="74"/>
        <v>0</v>
      </c>
      <c r="BG91" s="43">
        <f t="shared" si="74"/>
        <v>0</v>
      </c>
      <c r="BH91" s="43">
        <f t="shared" si="74"/>
        <v>0</v>
      </c>
      <c r="BI91" s="43">
        <f t="shared" si="52"/>
        <v>0</v>
      </c>
      <c r="BJ91" s="44">
        <v>0</v>
      </c>
      <c r="BK91" s="44">
        <v>0</v>
      </c>
      <c r="BL91" s="44">
        <f t="shared" si="73"/>
        <v>0</v>
      </c>
      <c r="BM91" s="43">
        <f t="shared" si="75"/>
        <v>0</v>
      </c>
      <c r="BN91" s="49">
        <f t="shared" si="54"/>
        <v>0</v>
      </c>
      <c r="BO91" s="49">
        <f t="shared" si="55"/>
        <v>0</v>
      </c>
      <c r="BP91" s="49">
        <f t="shared" si="56"/>
        <v>0</v>
      </c>
      <c r="BQ91" s="49">
        <f t="shared" si="57"/>
        <v>0</v>
      </c>
      <c r="BR91" s="49">
        <f t="shared" si="58"/>
        <v>0</v>
      </c>
      <c r="BS91" s="49">
        <f t="shared" si="59"/>
        <v>0</v>
      </c>
      <c r="BT91" s="49">
        <f t="shared" si="60"/>
        <v>0</v>
      </c>
      <c r="BU91" s="49">
        <f t="shared" si="61"/>
        <v>0</v>
      </c>
      <c r="BV91" s="49">
        <f t="shared" si="62"/>
        <v>0</v>
      </c>
      <c r="BW91" s="49">
        <f t="shared" si="63"/>
        <v>0</v>
      </c>
      <c r="BX91" s="49">
        <f t="shared" si="64"/>
        <v>0</v>
      </c>
      <c r="BY91" s="49">
        <f t="shared" si="65"/>
        <v>0</v>
      </c>
      <c r="BZ91" s="49">
        <f t="shared" si="66"/>
        <v>0</v>
      </c>
      <c r="CA91" s="49">
        <f t="shared" si="67"/>
        <v>0</v>
      </c>
      <c r="CB91" s="49">
        <f t="shared" si="68"/>
        <v>0</v>
      </c>
      <c r="CC91" s="49">
        <f t="shared" si="69"/>
        <v>0</v>
      </c>
      <c r="CD91" s="8">
        <f t="shared" si="70"/>
        <v>568.21696237469303</v>
      </c>
      <c r="CE91" s="8">
        <f t="shared" si="71"/>
        <v>2105.9931968510668</v>
      </c>
      <c r="CF91" s="8">
        <f t="shared" si="72"/>
        <v>85802.484224272965</v>
      </c>
    </row>
    <row r="92" spans="1:84">
      <c r="A92" s="7">
        <f>'Monthly Data'!A92</f>
        <v>43647</v>
      </c>
      <c r="B92" s="6">
        <f>'Monthly Data'!B92</f>
        <v>2019</v>
      </c>
      <c r="C92" s="6">
        <f t="shared" si="50"/>
        <v>7</v>
      </c>
      <c r="D92" s="8">
        <f>'Monthly Data'!D92</f>
        <v>10609156.907327704</v>
      </c>
      <c r="E92" s="1">
        <f>'Monthly Data'!E92</f>
        <v>605813.83793017792</v>
      </c>
      <c r="F92" s="8">
        <f>'Monthly Data'!F92</f>
        <v>11214970.745257882</v>
      </c>
      <c r="G92" s="8">
        <f>'Monthly Data'!G92</f>
        <v>4014350.0624655569</v>
      </c>
      <c r="H92" s="1">
        <f>'Monthly Data'!H92</f>
        <v>270693.99467576476</v>
      </c>
      <c r="I92" s="8">
        <f>'Monthly Data'!I92</f>
        <v>4285044.0571413217</v>
      </c>
      <c r="J92" s="8">
        <f>'Monthly Data'!J92</f>
        <v>10411256.698898302</v>
      </c>
      <c r="K92" s="1">
        <f>'Monthly Data'!K92</f>
        <v>578682.55469858088</v>
      </c>
      <c r="L92" s="8">
        <f>'Monthly Data'!L92</f>
        <v>10989939.253596883</v>
      </c>
      <c r="M92" s="8">
        <f>'Monthly Data'!M92</f>
        <v>76351.305884360918</v>
      </c>
      <c r="N92" s="8">
        <f>'Monthly Data'!N92</f>
        <v>31669.642501445029</v>
      </c>
      <c r="O92" s="5">
        <f>'Monthly Data'!O92</f>
        <v>24951.919999999998</v>
      </c>
      <c r="P92" s="5">
        <f>'Monthly Data'!P92</f>
        <v>281.15999999999997</v>
      </c>
      <c r="Q92" s="8">
        <f>'Monthly Data'!Q92</f>
        <v>15749</v>
      </c>
      <c r="R92" s="8">
        <f>'Monthly Data'!R92</f>
        <v>1757</v>
      </c>
      <c r="S92" s="8">
        <f>'Monthly Data'!S92</f>
        <v>124</v>
      </c>
      <c r="T92" s="8">
        <f>'Monthly Data'!T92</f>
        <v>3261</v>
      </c>
      <c r="U92" s="8">
        <f>'Monthly Data'!U92</f>
        <v>30</v>
      </c>
      <c r="V92" s="41">
        <f>Weather!C212</f>
        <v>21.268278561885225</v>
      </c>
      <c r="W92" s="42">
        <f>Weather!D212</f>
        <v>54.6</v>
      </c>
      <c r="X92" s="42">
        <f>Weather!E212</f>
        <v>31.9</v>
      </c>
      <c r="Y92" s="42">
        <f>Weather!F212</f>
        <v>23</v>
      </c>
      <c r="Z92" s="42">
        <f>Weather!G212</f>
        <v>62.3</v>
      </c>
      <c r="AA92" s="42">
        <f>Weather!H212</f>
        <v>4</v>
      </c>
      <c r="AB92" s="42">
        <f>Weather!I212</f>
        <v>105.3</v>
      </c>
      <c r="AC92" s="42">
        <f>Weather!J212</f>
        <v>0</v>
      </c>
      <c r="AD92" s="42">
        <f>Weather!K212</f>
        <v>163.30000000000001</v>
      </c>
      <c r="AE92" s="42">
        <f>Weather!L212</f>
        <v>0</v>
      </c>
      <c r="AF92" s="42">
        <f>Weather!M212</f>
        <v>225.3</v>
      </c>
      <c r="AG92" s="42">
        <f>Weather!N212</f>
        <v>0</v>
      </c>
      <c r="AH92" s="42">
        <f>Weather!O212</f>
        <v>287.3</v>
      </c>
      <c r="AI92" s="42">
        <f>Weather!P212</f>
        <v>0</v>
      </c>
      <c r="AJ92" s="42">
        <f>Weather!Q212</f>
        <v>349.3</v>
      </c>
      <c r="AK92" s="42">
        <f>Weather!R212</f>
        <v>0</v>
      </c>
      <c r="AL92" s="42">
        <f>Weather!S212</f>
        <v>411.3</v>
      </c>
      <c r="AM92" s="39">
        <f>Economic!C92</f>
        <v>752393.2</v>
      </c>
      <c r="AN92" s="39">
        <f>Economic!D92</f>
        <v>7423.6</v>
      </c>
      <c r="AO92" s="39">
        <f>Economic!E92</f>
        <v>7509.9</v>
      </c>
      <c r="AP92" s="39">
        <f>Economic!F92</f>
        <v>115.7</v>
      </c>
      <c r="AQ92" s="39">
        <f>Economic!G92</f>
        <v>118.6</v>
      </c>
      <c r="AR92" s="43">
        <f t="shared" si="49"/>
        <v>31</v>
      </c>
      <c r="AS92" s="43">
        <v>20</v>
      </c>
      <c r="AT92" s="43">
        <f t="shared" si="51"/>
        <v>91</v>
      </c>
      <c r="AU92" s="43">
        <f t="shared" ref="AU92:BH107" si="76">AU80</f>
        <v>0</v>
      </c>
      <c r="AV92" s="43">
        <f t="shared" si="76"/>
        <v>0</v>
      </c>
      <c r="AW92" s="43">
        <f t="shared" si="76"/>
        <v>0</v>
      </c>
      <c r="AX92" s="43">
        <f t="shared" si="76"/>
        <v>0</v>
      </c>
      <c r="AY92" s="43">
        <f t="shared" si="76"/>
        <v>0</v>
      </c>
      <c r="AZ92" s="43">
        <f t="shared" si="76"/>
        <v>0</v>
      </c>
      <c r="BA92" s="43">
        <f t="shared" si="76"/>
        <v>1</v>
      </c>
      <c r="BB92" s="43">
        <f t="shared" si="76"/>
        <v>0</v>
      </c>
      <c r="BC92" s="43">
        <f t="shared" si="76"/>
        <v>0</v>
      </c>
      <c r="BD92" s="43">
        <f t="shared" si="76"/>
        <v>0</v>
      </c>
      <c r="BE92" s="43">
        <f t="shared" si="76"/>
        <v>0</v>
      </c>
      <c r="BF92" s="43">
        <f t="shared" si="76"/>
        <v>0</v>
      </c>
      <c r="BG92" s="43">
        <f t="shared" si="76"/>
        <v>0</v>
      </c>
      <c r="BH92" s="43">
        <f t="shared" si="76"/>
        <v>0</v>
      </c>
      <c r="BI92" s="43">
        <f t="shared" si="52"/>
        <v>0</v>
      </c>
      <c r="BJ92" s="44">
        <v>0</v>
      </c>
      <c r="BK92" s="44">
        <v>0</v>
      </c>
      <c r="BL92" s="44">
        <f t="shared" si="73"/>
        <v>0</v>
      </c>
      <c r="BM92" s="43">
        <f t="shared" si="75"/>
        <v>0</v>
      </c>
      <c r="BN92" s="49">
        <f t="shared" si="54"/>
        <v>0</v>
      </c>
      <c r="BO92" s="49">
        <f t="shared" si="55"/>
        <v>0</v>
      </c>
      <c r="BP92" s="49">
        <f t="shared" si="56"/>
        <v>0</v>
      </c>
      <c r="BQ92" s="49">
        <f t="shared" si="57"/>
        <v>0</v>
      </c>
      <c r="BR92" s="49">
        <f t="shared" si="58"/>
        <v>0</v>
      </c>
      <c r="BS92" s="49">
        <f t="shared" si="59"/>
        <v>0</v>
      </c>
      <c r="BT92" s="49">
        <f t="shared" si="60"/>
        <v>0</v>
      </c>
      <c r="BU92" s="49">
        <f t="shared" si="61"/>
        <v>0</v>
      </c>
      <c r="BV92" s="49">
        <f t="shared" si="62"/>
        <v>0</v>
      </c>
      <c r="BW92" s="49">
        <f t="shared" si="63"/>
        <v>0</v>
      </c>
      <c r="BX92" s="49">
        <f t="shared" si="64"/>
        <v>0</v>
      </c>
      <c r="BY92" s="49">
        <f t="shared" si="65"/>
        <v>0</v>
      </c>
      <c r="BZ92" s="49">
        <f t="shared" si="66"/>
        <v>0</v>
      </c>
      <c r="CA92" s="49">
        <f t="shared" si="67"/>
        <v>0</v>
      </c>
      <c r="CB92" s="49">
        <f t="shared" si="68"/>
        <v>0</v>
      </c>
      <c r="CC92" s="49">
        <f t="shared" si="69"/>
        <v>0</v>
      </c>
      <c r="CD92" s="8">
        <f t="shared" si="70"/>
        <v>712.10684775273876</v>
      </c>
      <c r="CE92" s="8">
        <f t="shared" si="71"/>
        <v>2438.8412391242582</v>
      </c>
      <c r="CF92" s="8">
        <f t="shared" si="72"/>
        <v>88628.5423677168</v>
      </c>
    </row>
    <row r="93" spans="1:84">
      <c r="A93" s="7">
        <f>'Monthly Data'!A93</f>
        <v>43678</v>
      </c>
      <c r="B93" s="6">
        <f>'Monthly Data'!B93</f>
        <v>2019</v>
      </c>
      <c r="C93" s="6">
        <f t="shared" si="50"/>
        <v>8</v>
      </c>
      <c r="D93" s="8">
        <f>'Monthly Data'!D93</f>
        <v>9801261.3353332076</v>
      </c>
      <c r="E93" s="1">
        <f>'Monthly Data'!E93</f>
        <v>605813.83793017792</v>
      </c>
      <c r="F93" s="8">
        <f>'Monthly Data'!F93</f>
        <v>10407075.173263386</v>
      </c>
      <c r="G93" s="8">
        <f>'Monthly Data'!G93</f>
        <v>3882002.7717145048</v>
      </c>
      <c r="H93" s="1">
        <f>'Monthly Data'!H93</f>
        <v>270693.99467576476</v>
      </c>
      <c r="I93" s="8">
        <f>'Monthly Data'!I93</f>
        <v>4152696.7663902696</v>
      </c>
      <c r="J93" s="8">
        <f>'Monthly Data'!J93</f>
        <v>10709168.986959817</v>
      </c>
      <c r="K93" s="1">
        <f>'Monthly Data'!K93</f>
        <v>578682.55469858088</v>
      </c>
      <c r="L93" s="8">
        <f>'Monthly Data'!L93</f>
        <v>11287851.541658398</v>
      </c>
      <c r="M93" s="8">
        <f>'Monthly Data'!M93</f>
        <v>86315.117918134973</v>
      </c>
      <c r="N93" s="8">
        <f>'Monthly Data'!N93</f>
        <v>34025.156570154941</v>
      </c>
      <c r="O93" s="5">
        <f>'Monthly Data'!O93</f>
        <v>26294.26</v>
      </c>
      <c r="P93" s="5">
        <f>'Monthly Data'!P93</f>
        <v>281.15999999999997</v>
      </c>
      <c r="Q93" s="8">
        <f>'Monthly Data'!Q93</f>
        <v>15732</v>
      </c>
      <c r="R93" s="8">
        <f>'Monthly Data'!R93</f>
        <v>1746</v>
      </c>
      <c r="S93" s="8">
        <f>'Monthly Data'!S93</f>
        <v>124</v>
      </c>
      <c r="T93" s="8">
        <f>'Monthly Data'!T93</f>
        <v>3261</v>
      </c>
      <c r="U93" s="8">
        <f>'Monthly Data'!U93</f>
        <v>30</v>
      </c>
      <c r="V93" s="41">
        <f>Weather!C213</f>
        <v>19.593548387096778</v>
      </c>
      <c r="W93" s="42">
        <f>Weather!D213</f>
        <v>77</v>
      </c>
      <c r="X93" s="42">
        <f>Weather!E213</f>
        <v>2.4</v>
      </c>
      <c r="Y93" s="42">
        <f>Weather!F213</f>
        <v>30.3</v>
      </c>
      <c r="Z93" s="42">
        <f>Weather!G213</f>
        <v>17.7</v>
      </c>
      <c r="AA93" s="42">
        <f>Weather!H213</f>
        <v>7.3</v>
      </c>
      <c r="AB93" s="42">
        <f>Weather!I213</f>
        <v>56.7</v>
      </c>
      <c r="AC93" s="42">
        <f>Weather!J213</f>
        <v>0</v>
      </c>
      <c r="AD93" s="42">
        <f>Weather!K213</f>
        <v>111.4</v>
      </c>
      <c r="AE93" s="42">
        <f>Weather!L213</f>
        <v>0</v>
      </c>
      <c r="AF93" s="42">
        <f>Weather!M213</f>
        <v>173.4</v>
      </c>
      <c r="AG93" s="42">
        <f>Weather!N213</f>
        <v>0</v>
      </c>
      <c r="AH93" s="42">
        <f>Weather!O213</f>
        <v>235.4</v>
      </c>
      <c r="AI93" s="42">
        <f>Weather!P213</f>
        <v>0</v>
      </c>
      <c r="AJ93" s="42">
        <f>Weather!Q213</f>
        <v>297.39999999999998</v>
      </c>
      <c r="AK93" s="42">
        <f>Weather!R213</f>
        <v>0</v>
      </c>
      <c r="AL93" s="42">
        <f>Weather!S213</f>
        <v>359.4</v>
      </c>
      <c r="AM93" s="39">
        <f>Economic!C93</f>
        <v>752393.2</v>
      </c>
      <c r="AN93" s="39">
        <f>Economic!D93</f>
        <v>7433.8</v>
      </c>
      <c r="AO93" s="39">
        <f>Economic!E93</f>
        <v>7523.3</v>
      </c>
      <c r="AP93" s="39">
        <f>Economic!F93</f>
        <v>115.9</v>
      </c>
      <c r="AQ93" s="39">
        <f>Economic!G93</f>
        <v>119.6</v>
      </c>
      <c r="AR93" s="43">
        <f t="shared" si="49"/>
        <v>31</v>
      </c>
      <c r="AS93" s="43">
        <v>22</v>
      </c>
      <c r="AT93" s="43">
        <f t="shared" si="51"/>
        <v>92</v>
      </c>
      <c r="AU93" s="43">
        <f t="shared" si="76"/>
        <v>0</v>
      </c>
      <c r="AV93" s="43">
        <f t="shared" si="76"/>
        <v>0</v>
      </c>
      <c r="AW93" s="43">
        <f t="shared" si="76"/>
        <v>0</v>
      </c>
      <c r="AX93" s="43">
        <f t="shared" si="76"/>
        <v>0</v>
      </c>
      <c r="AY93" s="43">
        <f t="shared" si="76"/>
        <v>0</v>
      </c>
      <c r="AZ93" s="43">
        <f t="shared" si="76"/>
        <v>0</v>
      </c>
      <c r="BA93" s="43">
        <f t="shared" si="76"/>
        <v>0</v>
      </c>
      <c r="BB93" s="43">
        <f t="shared" si="76"/>
        <v>1</v>
      </c>
      <c r="BC93" s="43">
        <f t="shared" si="76"/>
        <v>0</v>
      </c>
      <c r="BD93" s="43">
        <f t="shared" si="76"/>
        <v>0</v>
      </c>
      <c r="BE93" s="43">
        <f t="shared" si="76"/>
        <v>0</v>
      </c>
      <c r="BF93" s="43">
        <f t="shared" si="76"/>
        <v>0</v>
      </c>
      <c r="BG93" s="43">
        <f t="shared" si="76"/>
        <v>0</v>
      </c>
      <c r="BH93" s="43">
        <f t="shared" si="76"/>
        <v>0</v>
      </c>
      <c r="BI93" s="43">
        <f t="shared" si="52"/>
        <v>0</v>
      </c>
      <c r="BJ93" s="44">
        <v>0</v>
      </c>
      <c r="BK93" s="44">
        <v>0</v>
      </c>
      <c r="BL93" s="44">
        <f t="shared" si="73"/>
        <v>0</v>
      </c>
      <c r="BM93" s="43">
        <f t="shared" si="75"/>
        <v>0</v>
      </c>
      <c r="BN93" s="49">
        <f t="shared" si="54"/>
        <v>0</v>
      </c>
      <c r="BO93" s="49">
        <f t="shared" si="55"/>
        <v>0</v>
      </c>
      <c r="BP93" s="49">
        <f t="shared" si="56"/>
        <v>0</v>
      </c>
      <c r="BQ93" s="49">
        <f t="shared" si="57"/>
        <v>0</v>
      </c>
      <c r="BR93" s="49">
        <f t="shared" si="58"/>
        <v>0</v>
      </c>
      <c r="BS93" s="49">
        <f t="shared" si="59"/>
        <v>0</v>
      </c>
      <c r="BT93" s="49">
        <f t="shared" si="60"/>
        <v>0</v>
      </c>
      <c r="BU93" s="49">
        <f t="shared" si="61"/>
        <v>0</v>
      </c>
      <c r="BV93" s="49">
        <f t="shared" si="62"/>
        <v>0</v>
      </c>
      <c r="BW93" s="49">
        <f t="shared" si="63"/>
        <v>0</v>
      </c>
      <c r="BX93" s="49">
        <f t="shared" si="64"/>
        <v>0</v>
      </c>
      <c r="BY93" s="49">
        <f t="shared" si="65"/>
        <v>0</v>
      </c>
      <c r="BZ93" s="49">
        <f t="shared" si="66"/>
        <v>0</v>
      </c>
      <c r="CA93" s="49">
        <f t="shared" si="67"/>
        <v>0</v>
      </c>
      <c r="CB93" s="49">
        <f t="shared" si="68"/>
        <v>0</v>
      </c>
      <c r="CC93" s="49">
        <f t="shared" si="69"/>
        <v>0</v>
      </c>
      <c r="CD93" s="8">
        <f t="shared" si="70"/>
        <v>661.52270361450462</v>
      </c>
      <c r="CE93" s="8">
        <f t="shared" si="71"/>
        <v>2378.4059372223765</v>
      </c>
      <c r="CF93" s="8">
        <f t="shared" si="72"/>
        <v>91031.060819825783</v>
      </c>
    </row>
    <row r="94" spans="1:84">
      <c r="A94" s="7">
        <f>'Monthly Data'!A94</f>
        <v>43709</v>
      </c>
      <c r="B94" s="6">
        <f>'Monthly Data'!B94</f>
        <v>2019</v>
      </c>
      <c r="C94" s="6">
        <f t="shared" si="50"/>
        <v>9</v>
      </c>
      <c r="D94" s="8">
        <f>'Monthly Data'!D94</f>
        <v>8061127.0845380994</v>
      </c>
      <c r="E94" s="1">
        <f>'Monthly Data'!E94</f>
        <v>605813.83793017792</v>
      </c>
      <c r="F94" s="8">
        <f>'Monthly Data'!F94</f>
        <v>8666940.9224682767</v>
      </c>
      <c r="G94" s="8">
        <f>'Monthly Data'!G94</f>
        <v>3448393.0346508492</v>
      </c>
      <c r="H94" s="1">
        <f>'Monthly Data'!H94</f>
        <v>270693.99467576476</v>
      </c>
      <c r="I94" s="8">
        <f>'Monthly Data'!I94</f>
        <v>3719087.029326614</v>
      </c>
      <c r="J94" s="8">
        <f>'Monthly Data'!J94</f>
        <v>10395119.136384932</v>
      </c>
      <c r="K94" s="1">
        <f>'Monthly Data'!K94</f>
        <v>578682.55469858088</v>
      </c>
      <c r="L94" s="8">
        <f>'Monthly Data'!L94</f>
        <v>10973801.691083513</v>
      </c>
      <c r="M94" s="8">
        <f>'Monthly Data'!M94</f>
        <v>95972.641245745617</v>
      </c>
      <c r="N94" s="8">
        <f>'Monthly Data'!N94</f>
        <v>33656.943757960209</v>
      </c>
      <c r="O94" s="5">
        <f>'Monthly Data'!O94</f>
        <v>25467.440000000006</v>
      </c>
      <c r="P94" s="5">
        <f>'Monthly Data'!P94</f>
        <v>281.15999999999997</v>
      </c>
      <c r="Q94" s="8">
        <f>'Monthly Data'!Q94</f>
        <v>15807</v>
      </c>
      <c r="R94" s="8">
        <f>'Monthly Data'!R94</f>
        <v>1753</v>
      </c>
      <c r="S94" s="8">
        <f>'Monthly Data'!S94</f>
        <v>127</v>
      </c>
      <c r="T94" s="8">
        <f>'Monthly Data'!T94</f>
        <v>3261</v>
      </c>
      <c r="U94" s="8">
        <f>'Monthly Data'!U94</f>
        <v>30</v>
      </c>
      <c r="V94" s="41">
        <f>Weather!C214</f>
        <v>16.440000000000001</v>
      </c>
      <c r="W94" s="42">
        <f>Weather!D214</f>
        <v>169.3</v>
      </c>
      <c r="X94" s="42">
        <f>Weather!E214</f>
        <v>2.5</v>
      </c>
      <c r="Y94" s="42">
        <f>Weather!F214</f>
        <v>112.2</v>
      </c>
      <c r="Z94" s="42">
        <f>Weather!G214</f>
        <v>5.4</v>
      </c>
      <c r="AA94" s="42">
        <f>Weather!H214</f>
        <v>61.6</v>
      </c>
      <c r="AB94" s="42">
        <f>Weather!I214</f>
        <v>14.8</v>
      </c>
      <c r="AC94" s="42">
        <f>Weather!J214</f>
        <v>25.8</v>
      </c>
      <c r="AD94" s="42">
        <f>Weather!K214</f>
        <v>39</v>
      </c>
      <c r="AE94" s="42">
        <f>Weather!L214</f>
        <v>7</v>
      </c>
      <c r="AF94" s="42">
        <f>Weather!M214</f>
        <v>80.2</v>
      </c>
      <c r="AG94" s="42">
        <f>Weather!N214</f>
        <v>0.2</v>
      </c>
      <c r="AH94" s="42">
        <f>Weather!O214</f>
        <v>133.4</v>
      </c>
      <c r="AI94" s="42">
        <f>Weather!P214</f>
        <v>0</v>
      </c>
      <c r="AJ94" s="42">
        <f>Weather!Q214</f>
        <v>193.2</v>
      </c>
      <c r="AK94" s="42">
        <f>Weather!R214</f>
        <v>0</v>
      </c>
      <c r="AL94" s="42">
        <f>Weather!S214</f>
        <v>253.2</v>
      </c>
      <c r="AM94" s="39">
        <f>Economic!C94</f>
        <v>752393.2</v>
      </c>
      <c r="AN94" s="39">
        <f>Economic!D94</f>
        <v>7448.5</v>
      </c>
      <c r="AO94" s="39">
        <f>Economic!E94</f>
        <v>7505.1</v>
      </c>
      <c r="AP94" s="39">
        <f>Economic!F94</f>
        <v>115.4</v>
      </c>
      <c r="AQ94" s="39">
        <f>Economic!G94</f>
        <v>117.8</v>
      </c>
      <c r="AR94" s="43">
        <f t="shared" si="49"/>
        <v>30</v>
      </c>
      <c r="AS94" s="43">
        <v>20</v>
      </c>
      <c r="AT94" s="43">
        <f t="shared" si="51"/>
        <v>93</v>
      </c>
      <c r="AU94" s="43">
        <f t="shared" si="76"/>
        <v>0</v>
      </c>
      <c r="AV94" s="43">
        <f t="shared" si="76"/>
        <v>0</v>
      </c>
      <c r="AW94" s="43">
        <f t="shared" si="76"/>
        <v>0</v>
      </c>
      <c r="AX94" s="43">
        <f t="shared" si="76"/>
        <v>0</v>
      </c>
      <c r="AY94" s="43">
        <f t="shared" si="76"/>
        <v>0</v>
      </c>
      <c r="AZ94" s="43">
        <f t="shared" si="76"/>
        <v>0</v>
      </c>
      <c r="BA94" s="43">
        <f t="shared" si="76"/>
        <v>0</v>
      </c>
      <c r="BB94" s="43">
        <f t="shared" si="76"/>
        <v>0</v>
      </c>
      <c r="BC94" s="43">
        <f t="shared" si="76"/>
        <v>1</v>
      </c>
      <c r="BD94" s="43">
        <f t="shared" si="76"/>
        <v>0</v>
      </c>
      <c r="BE94" s="43">
        <f t="shared" si="76"/>
        <v>0</v>
      </c>
      <c r="BF94" s="43">
        <f t="shared" si="76"/>
        <v>0</v>
      </c>
      <c r="BG94" s="43">
        <f t="shared" si="76"/>
        <v>0</v>
      </c>
      <c r="BH94" s="43">
        <f t="shared" si="76"/>
        <v>1</v>
      </c>
      <c r="BI94" s="43">
        <f t="shared" si="52"/>
        <v>1</v>
      </c>
      <c r="BJ94" s="44">
        <v>0</v>
      </c>
      <c r="BK94" s="44">
        <v>0</v>
      </c>
      <c r="BL94" s="44">
        <f t="shared" si="73"/>
        <v>0</v>
      </c>
      <c r="BM94" s="43">
        <f t="shared" si="75"/>
        <v>0</v>
      </c>
      <c r="BN94" s="49">
        <f t="shared" si="54"/>
        <v>0</v>
      </c>
      <c r="BO94" s="49">
        <f t="shared" si="55"/>
        <v>0</v>
      </c>
      <c r="BP94" s="49">
        <f t="shared" si="56"/>
        <v>0</v>
      </c>
      <c r="BQ94" s="49">
        <f t="shared" si="57"/>
        <v>0</v>
      </c>
      <c r="BR94" s="49">
        <f t="shared" si="58"/>
        <v>0</v>
      </c>
      <c r="BS94" s="49">
        <f t="shared" si="59"/>
        <v>0</v>
      </c>
      <c r="BT94" s="49">
        <f t="shared" si="60"/>
        <v>0</v>
      </c>
      <c r="BU94" s="49">
        <f t="shared" si="61"/>
        <v>0</v>
      </c>
      <c r="BV94" s="49">
        <f t="shared" si="62"/>
        <v>0</v>
      </c>
      <c r="BW94" s="49">
        <f t="shared" si="63"/>
        <v>0</v>
      </c>
      <c r="BX94" s="49">
        <f t="shared" si="64"/>
        <v>0</v>
      </c>
      <c r="BY94" s="49">
        <f t="shared" si="65"/>
        <v>0</v>
      </c>
      <c r="BZ94" s="49">
        <f t="shared" si="66"/>
        <v>0</v>
      </c>
      <c r="CA94" s="49">
        <f t="shared" si="67"/>
        <v>0</v>
      </c>
      <c r="CB94" s="49">
        <f t="shared" si="68"/>
        <v>0</v>
      </c>
      <c r="CC94" s="49">
        <f t="shared" si="69"/>
        <v>0</v>
      </c>
      <c r="CD94" s="8">
        <f t="shared" si="70"/>
        <v>548.29764803367345</v>
      </c>
      <c r="CE94" s="8">
        <f t="shared" si="71"/>
        <v>2121.5556356683478</v>
      </c>
      <c r="CF94" s="8">
        <f t="shared" si="72"/>
        <v>86407.887331366248</v>
      </c>
    </row>
    <row r="95" spans="1:84">
      <c r="A95" s="7">
        <f>'Monthly Data'!A95</f>
        <v>43739</v>
      </c>
      <c r="B95" s="6">
        <f>'Monthly Data'!B95</f>
        <v>2019</v>
      </c>
      <c r="C95" s="6">
        <f t="shared" si="50"/>
        <v>10</v>
      </c>
      <c r="D95" s="8">
        <f>'Monthly Data'!D95</f>
        <v>8747393.621830821</v>
      </c>
      <c r="E95" s="1">
        <f>'Monthly Data'!E95</f>
        <v>605813.83793017792</v>
      </c>
      <c r="F95" s="8">
        <f>'Monthly Data'!F95</f>
        <v>9353207.4597609993</v>
      </c>
      <c r="G95" s="8">
        <f>'Monthly Data'!G95</f>
        <v>3461001.7663835487</v>
      </c>
      <c r="H95" s="1">
        <f>'Monthly Data'!H95</f>
        <v>270693.99467576476</v>
      </c>
      <c r="I95" s="8">
        <f>'Monthly Data'!I95</f>
        <v>3731695.7610593135</v>
      </c>
      <c r="J95" s="8">
        <f>'Monthly Data'!J95</f>
        <v>10416127.544557648</v>
      </c>
      <c r="K95" s="1">
        <f>'Monthly Data'!K95</f>
        <v>578682.55469858088</v>
      </c>
      <c r="L95" s="8">
        <f>'Monthly Data'!L95</f>
        <v>10994810.099256229</v>
      </c>
      <c r="M95" s="8">
        <f>'Monthly Data'!M95</f>
        <v>112570.42824011325</v>
      </c>
      <c r="N95" s="8">
        <f>'Monthly Data'!N95</f>
        <v>32913.391456526915</v>
      </c>
      <c r="O95" s="5">
        <f>'Monthly Data'!O95</f>
        <v>26140.640000000003</v>
      </c>
      <c r="P95" s="5">
        <f>'Monthly Data'!P95</f>
        <v>281.15999999999997</v>
      </c>
      <c r="Q95" s="8">
        <f>'Monthly Data'!Q95</f>
        <v>15811</v>
      </c>
      <c r="R95" s="8">
        <f>'Monthly Data'!R95</f>
        <v>1788</v>
      </c>
      <c r="S95" s="8">
        <f>'Monthly Data'!S95</f>
        <v>129</v>
      </c>
      <c r="T95" s="8">
        <f>'Monthly Data'!T95</f>
        <v>3261</v>
      </c>
      <c r="U95" s="8">
        <f>'Monthly Data'!U95</f>
        <v>30</v>
      </c>
      <c r="V95" s="41">
        <f>Weather!C215</f>
        <v>9.9741935483870972</v>
      </c>
      <c r="W95" s="42">
        <f>Weather!D215</f>
        <v>372.8</v>
      </c>
      <c r="X95" s="42">
        <f>Weather!E215</f>
        <v>0</v>
      </c>
      <c r="Y95" s="42">
        <f>Weather!F215</f>
        <v>312.60000000000002</v>
      </c>
      <c r="Z95" s="42">
        <f>Weather!G215</f>
        <v>1.8</v>
      </c>
      <c r="AA95" s="42">
        <f>Weather!H215</f>
        <v>252.6</v>
      </c>
      <c r="AB95" s="42">
        <f>Weather!I215</f>
        <v>3.8</v>
      </c>
      <c r="AC95" s="42">
        <f>Weather!J215</f>
        <v>192.6</v>
      </c>
      <c r="AD95" s="42">
        <f>Weather!K215</f>
        <v>5.8</v>
      </c>
      <c r="AE95" s="42">
        <f>Weather!L215</f>
        <v>134.69999999999999</v>
      </c>
      <c r="AF95" s="42">
        <f>Weather!M215</f>
        <v>9.9</v>
      </c>
      <c r="AG95" s="42">
        <f>Weather!N215</f>
        <v>81.099999999999994</v>
      </c>
      <c r="AH95" s="42">
        <f>Weather!O215</f>
        <v>18.3</v>
      </c>
      <c r="AI95" s="42">
        <f>Weather!P215</f>
        <v>41.7</v>
      </c>
      <c r="AJ95" s="42">
        <f>Weather!Q215</f>
        <v>40.9</v>
      </c>
      <c r="AK95" s="42">
        <f>Weather!R215</f>
        <v>14.9</v>
      </c>
      <c r="AL95" s="42">
        <f>Weather!S215</f>
        <v>76.099999999999994</v>
      </c>
      <c r="AM95" s="39">
        <f>Economic!C95</f>
        <v>752393.2</v>
      </c>
      <c r="AN95" s="39">
        <f>Economic!D95</f>
        <v>7462.2</v>
      </c>
      <c r="AO95" s="39">
        <f>Economic!E95</f>
        <v>7501.2</v>
      </c>
      <c r="AP95" s="39">
        <f>Economic!F95</f>
        <v>119.3</v>
      </c>
      <c r="AQ95" s="39">
        <f>Economic!G95</f>
        <v>121</v>
      </c>
      <c r="AR95" s="43">
        <f t="shared" si="49"/>
        <v>31</v>
      </c>
      <c r="AS95" s="43">
        <v>21</v>
      </c>
      <c r="AT95" s="43">
        <f t="shared" si="51"/>
        <v>94</v>
      </c>
      <c r="AU95" s="43">
        <f t="shared" si="76"/>
        <v>0</v>
      </c>
      <c r="AV95" s="43">
        <f t="shared" si="76"/>
        <v>0</v>
      </c>
      <c r="AW95" s="43">
        <f t="shared" si="76"/>
        <v>0</v>
      </c>
      <c r="AX95" s="43">
        <f t="shared" si="76"/>
        <v>0</v>
      </c>
      <c r="AY95" s="43">
        <f t="shared" si="76"/>
        <v>0</v>
      </c>
      <c r="AZ95" s="43">
        <f t="shared" si="76"/>
        <v>0</v>
      </c>
      <c r="BA95" s="43">
        <f t="shared" si="76"/>
        <v>0</v>
      </c>
      <c r="BB95" s="43">
        <f t="shared" si="76"/>
        <v>0</v>
      </c>
      <c r="BC95" s="43">
        <f t="shared" si="76"/>
        <v>0</v>
      </c>
      <c r="BD95" s="43">
        <f t="shared" si="76"/>
        <v>1</v>
      </c>
      <c r="BE95" s="43">
        <f t="shared" si="76"/>
        <v>0</v>
      </c>
      <c r="BF95" s="43">
        <f t="shared" si="76"/>
        <v>0</v>
      </c>
      <c r="BG95" s="43">
        <f t="shared" si="76"/>
        <v>0</v>
      </c>
      <c r="BH95" s="43">
        <f t="shared" si="76"/>
        <v>1</v>
      </c>
      <c r="BI95" s="43">
        <f t="shared" si="52"/>
        <v>1</v>
      </c>
      <c r="BJ95" s="44">
        <v>0</v>
      </c>
      <c r="BK95" s="44">
        <v>0</v>
      </c>
      <c r="BL95" s="44">
        <f t="shared" si="73"/>
        <v>0</v>
      </c>
      <c r="BM95" s="43">
        <f t="shared" si="75"/>
        <v>0</v>
      </c>
      <c r="BN95" s="49">
        <f t="shared" si="54"/>
        <v>0</v>
      </c>
      <c r="BO95" s="49">
        <f t="shared" si="55"/>
        <v>0</v>
      </c>
      <c r="BP95" s="49">
        <f t="shared" si="56"/>
        <v>0</v>
      </c>
      <c r="BQ95" s="49">
        <f t="shared" si="57"/>
        <v>0</v>
      </c>
      <c r="BR95" s="49">
        <f t="shared" si="58"/>
        <v>0</v>
      </c>
      <c r="BS95" s="49">
        <f t="shared" si="59"/>
        <v>0</v>
      </c>
      <c r="BT95" s="49">
        <f t="shared" si="60"/>
        <v>0</v>
      </c>
      <c r="BU95" s="49">
        <f t="shared" si="61"/>
        <v>0</v>
      </c>
      <c r="BV95" s="49">
        <f t="shared" si="62"/>
        <v>0</v>
      </c>
      <c r="BW95" s="49">
        <f t="shared" si="63"/>
        <v>0</v>
      </c>
      <c r="BX95" s="49">
        <f t="shared" si="64"/>
        <v>0</v>
      </c>
      <c r="BY95" s="49">
        <f t="shared" si="65"/>
        <v>0</v>
      </c>
      <c r="BZ95" s="49">
        <f t="shared" si="66"/>
        <v>0</v>
      </c>
      <c r="CA95" s="49">
        <f t="shared" si="67"/>
        <v>0</v>
      </c>
      <c r="CB95" s="49">
        <f t="shared" si="68"/>
        <v>0</v>
      </c>
      <c r="CC95" s="49">
        <f t="shared" si="69"/>
        <v>0</v>
      </c>
      <c r="CD95" s="8">
        <f t="shared" si="70"/>
        <v>591.56330780855092</v>
      </c>
      <c r="CE95" s="8">
        <f t="shared" si="71"/>
        <v>2087.0781661405558</v>
      </c>
      <c r="CF95" s="8">
        <f t="shared" si="72"/>
        <v>85231.086040745955</v>
      </c>
    </row>
    <row r="96" spans="1:84">
      <c r="A96" s="7">
        <f>'Monthly Data'!A96</f>
        <v>43770</v>
      </c>
      <c r="B96" s="6">
        <f>'Monthly Data'!B96</f>
        <v>2019</v>
      </c>
      <c r="C96" s="6">
        <f t="shared" si="50"/>
        <v>11</v>
      </c>
      <c r="D96" s="8">
        <f>'Monthly Data'!D96</f>
        <v>10760571.810268486</v>
      </c>
      <c r="E96" s="1">
        <f>'Monthly Data'!E96</f>
        <v>605813.83793017792</v>
      </c>
      <c r="F96" s="8">
        <f>'Monthly Data'!F96</f>
        <v>11366385.648198664</v>
      </c>
      <c r="G96" s="8">
        <f>'Monthly Data'!G96</f>
        <v>3839348.9308264251</v>
      </c>
      <c r="H96" s="1">
        <f>'Monthly Data'!H96</f>
        <v>270693.99467576476</v>
      </c>
      <c r="I96" s="8">
        <f>'Monthly Data'!I96</f>
        <v>4110042.9255021899</v>
      </c>
      <c r="J96" s="8">
        <f>'Monthly Data'!J96</f>
        <v>10847244.234261472</v>
      </c>
      <c r="K96" s="1">
        <f>'Monthly Data'!K96</f>
        <v>578682.55469858088</v>
      </c>
      <c r="L96" s="8">
        <f>'Monthly Data'!L96</f>
        <v>11425926.788960053</v>
      </c>
      <c r="M96" s="8">
        <f>'Monthly Data'!M96</f>
        <v>120377.98196841464</v>
      </c>
      <c r="N96" s="8">
        <f>'Monthly Data'!N96</f>
        <v>32060.80848710061</v>
      </c>
      <c r="O96" s="5">
        <f>'Monthly Data'!O96</f>
        <v>26288.269999999997</v>
      </c>
      <c r="P96" s="5">
        <f>'Monthly Data'!P96</f>
        <v>281.15999999999997</v>
      </c>
      <c r="Q96" s="8">
        <f>'Monthly Data'!Q96</f>
        <v>15859</v>
      </c>
      <c r="R96" s="8">
        <f>'Monthly Data'!R96</f>
        <v>1771</v>
      </c>
      <c r="S96" s="8">
        <f>'Monthly Data'!S96</f>
        <v>126</v>
      </c>
      <c r="T96" s="8">
        <f>'Monthly Data'!T96</f>
        <v>3261</v>
      </c>
      <c r="U96" s="8">
        <f>'Monthly Data'!U96</f>
        <v>30</v>
      </c>
      <c r="V96" s="41">
        <f>Weather!C216</f>
        <v>0.55999999999999994</v>
      </c>
      <c r="W96" s="42">
        <f>Weather!D216</f>
        <v>643.20000000000005</v>
      </c>
      <c r="X96" s="42">
        <f>Weather!E216</f>
        <v>0</v>
      </c>
      <c r="Y96" s="42">
        <f>Weather!F216</f>
        <v>583.20000000000005</v>
      </c>
      <c r="Z96" s="42">
        <f>Weather!G216</f>
        <v>0</v>
      </c>
      <c r="AA96" s="42">
        <f>Weather!H216</f>
        <v>523.20000000000005</v>
      </c>
      <c r="AB96" s="42">
        <f>Weather!I216</f>
        <v>0</v>
      </c>
      <c r="AC96" s="42">
        <f>Weather!J216</f>
        <v>463.2</v>
      </c>
      <c r="AD96" s="42">
        <f>Weather!K216</f>
        <v>0</v>
      </c>
      <c r="AE96" s="42">
        <f>Weather!L216</f>
        <v>403.2</v>
      </c>
      <c r="AF96" s="42">
        <f>Weather!M216</f>
        <v>0</v>
      </c>
      <c r="AG96" s="42">
        <f>Weather!N216</f>
        <v>343.2</v>
      </c>
      <c r="AH96" s="42">
        <f>Weather!O216</f>
        <v>0</v>
      </c>
      <c r="AI96" s="42">
        <f>Weather!P216</f>
        <v>283.2</v>
      </c>
      <c r="AJ96" s="42">
        <f>Weather!Q216</f>
        <v>0</v>
      </c>
      <c r="AK96" s="42">
        <f>Weather!R216</f>
        <v>223.2</v>
      </c>
      <c r="AL96" s="42">
        <f>Weather!S216</f>
        <v>0</v>
      </c>
      <c r="AM96" s="39">
        <f>Economic!C96</f>
        <v>752393.2</v>
      </c>
      <c r="AN96" s="39">
        <f>Economic!D96</f>
        <v>7470.1</v>
      </c>
      <c r="AO96" s="39">
        <f>Economic!E96</f>
        <v>7488.3</v>
      </c>
      <c r="AP96" s="39">
        <f>Economic!F96</f>
        <v>121.2</v>
      </c>
      <c r="AQ96" s="39">
        <f>Economic!G96</f>
        <v>121.5</v>
      </c>
      <c r="AR96" s="43">
        <f t="shared" si="49"/>
        <v>30</v>
      </c>
      <c r="AS96" s="43">
        <v>22</v>
      </c>
      <c r="AT96" s="43">
        <f t="shared" si="51"/>
        <v>95</v>
      </c>
      <c r="AU96" s="43">
        <f t="shared" si="76"/>
        <v>0</v>
      </c>
      <c r="AV96" s="43">
        <f t="shared" si="76"/>
        <v>0</v>
      </c>
      <c r="AW96" s="43">
        <f t="shared" si="76"/>
        <v>0</v>
      </c>
      <c r="AX96" s="43">
        <f t="shared" si="76"/>
        <v>0</v>
      </c>
      <c r="AY96" s="43">
        <f t="shared" si="76"/>
        <v>0</v>
      </c>
      <c r="AZ96" s="43">
        <f t="shared" si="76"/>
        <v>0</v>
      </c>
      <c r="BA96" s="43">
        <f t="shared" si="76"/>
        <v>0</v>
      </c>
      <c r="BB96" s="43">
        <f t="shared" si="76"/>
        <v>0</v>
      </c>
      <c r="BC96" s="43">
        <f t="shared" si="76"/>
        <v>0</v>
      </c>
      <c r="BD96" s="43">
        <f t="shared" si="76"/>
        <v>0</v>
      </c>
      <c r="BE96" s="43">
        <f t="shared" si="76"/>
        <v>1</v>
      </c>
      <c r="BF96" s="43">
        <f t="shared" si="76"/>
        <v>0</v>
      </c>
      <c r="BG96" s="43">
        <f t="shared" si="76"/>
        <v>0</v>
      </c>
      <c r="BH96" s="43">
        <f t="shared" si="76"/>
        <v>1</v>
      </c>
      <c r="BI96" s="43">
        <f t="shared" si="52"/>
        <v>1</v>
      </c>
      <c r="BJ96" s="44">
        <v>0</v>
      </c>
      <c r="BK96" s="44">
        <v>0</v>
      </c>
      <c r="BL96" s="44">
        <f t="shared" si="73"/>
        <v>0</v>
      </c>
      <c r="BM96" s="43">
        <f t="shared" si="75"/>
        <v>0</v>
      </c>
      <c r="BN96" s="49">
        <f t="shared" si="54"/>
        <v>0</v>
      </c>
      <c r="BO96" s="49">
        <f t="shared" si="55"/>
        <v>0</v>
      </c>
      <c r="BP96" s="49">
        <f t="shared" si="56"/>
        <v>0</v>
      </c>
      <c r="BQ96" s="49">
        <f t="shared" si="57"/>
        <v>0</v>
      </c>
      <c r="BR96" s="49">
        <f t="shared" si="58"/>
        <v>0</v>
      </c>
      <c r="BS96" s="49">
        <f t="shared" si="59"/>
        <v>0</v>
      </c>
      <c r="BT96" s="49">
        <f t="shared" si="60"/>
        <v>0</v>
      </c>
      <c r="BU96" s="49">
        <f t="shared" si="61"/>
        <v>0</v>
      </c>
      <c r="BV96" s="49">
        <f t="shared" si="62"/>
        <v>0</v>
      </c>
      <c r="BW96" s="49">
        <f t="shared" si="63"/>
        <v>0</v>
      </c>
      <c r="BX96" s="49">
        <f t="shared" si="64"/>
        <v>0</v>
      </c>
      <c r="BY96" s="49">
        <f t="shared" si="65"/>
        <v>0</v>
      </c>
      <c r="BZ96" s="49">
        <f t="shared" si="66"/>
        <v>0</v>
      </c>
      <c r="CA96" s="49">
        <f t="shared" si="67"/>
        <v>0</v>
      </c>
      <c r="CB96" s="49">
        <f t="shared" si="68"/>
        <v>0</v>
      </c>
      <c r="CC96" s="49">
        <f t="shared" si="69"/>
        <v>0</v>
      </c>
      <c r="CD96" s="8">
        <f t="shared" si="70"/>
        <v>716.71515531866226</v>
      </c>
      <c r="CE96" s="8">
        <f t="shared" si="71"/>
        <v>2320.7469935077302</v>
      </c>
      <c r="CF96" s="8">
        <f t="shared" si="72"/>
        <v>90681.958642540107</v>
      </c>
    </row>
    <row r="97" spans="1:84">
      <c r="A97" s="7">
        <f>'Monthly Data'!A97</f>
        <v>43800</v>
      </c>
      <c r="B97" s="6">
        <f>'Monthly Data'!B97</f>
        <v>2019</v>
      </c>
      <c r="C97" s="6">
        <f t="shared" si="50"/>
        <v>12</v>
      </c>
      <c r="D97" s="8">
        <f>'Monthly Data'!D97</f>
        <v>12817933.095966045</v>
      </c>
      <c r="E97" s="1">
        <f>'Monthly Data'!E97</f>
        <v>605813.83793017792</v>
      </c>
      <c r="F97" s="8">
        <f>'Monthly Data'!F97</f>
        <v>13423746.933896223</v>
      </c>
      <c r="G97" s="8">
        <f>'Monthly Data'!G97</f>
        <v>4227042.4814835032</v>
      </c>
      <c r="H97" s="1">
        <f>'Monthly Data'!H97</f>
        <v>270693.99467576476</v>
      </c>
      <c r="I97" s="8">
        <f>'Monthly Data'!I97</f>
        <v>4497736.4761592681</v>
      </c>
      <c r="J97" s="8">
        <f>'Monthly Data'!J97</f>
        <v>10361685.654034983</v>
      </c>
      <c r="K97" s="1">
        <f>'Monthly Data'!K97</f>
        <v>578682.55469858088</v>
      </c>
      <c r="L97" s="8">
        <f>'Monthly Data'!L97</f>
        <v>10940368.208733564</v>
      </c>
      <c r="M97" s="8">
        <f>'Monthly Data'!M97</f>
        <v>133510.49307751775</v>
      </c>
      <c r="N97" s="8">
        <f>'Monthly Data'!N97</f>
        <v>32602.377656945137</v>
      </c>
      <c r="O97" s="5">
        <f>'Monthly Data'!O97</f>
        <v>25377.779999999992</v>
      </c>
      <c r="P97" s="5">
        <f>'Monthly Data'!P97</f>
        <v>281.15999999999997</v>
      </c>
      <c r="Q97" s="8">
        <f>'Monthly Data'!Q97</f>
        <v>15922</v>
      </c>
      <c r="R97" s="8">
        <f>'Monthly Data'!R97</f>
        <v>1763</v>
      </c>
      <c r="S97" s="8">
        <f>'Monthly Data'!S97</f>
        <v>126</v>
      </c>
      <c r="T97" s="8">
        <f>'Monthly Data'!T97</f>
        <v>3261</v>
      </c>
      <c r="U97" s="8">
        <f>'Monthly Data'!U97</f>
        <v>30</v>
      </c>
      <c r="V97" s="41">
        <f>Weather!C217</f>
        <v>-0.80967741935483806</v>
      </c>
      <c r="W97" s="42">
        <f>Weather!D217</f>
        <v>707.1</v>
      </c>
      <c r="X97" s="42">
        <f>Weather!E217</f>
        <v>0</v>
      </c>
      <c r="Y97" s="42">
        <f>Weather!F217</f>
        <v>645.1</v>
      </c>
      <c r="Z97" s="42">
        <f>Weather!G217</f>
        <v>0</v>
      </c>
      <c r="AA97" s="42">
        <f>Weather!H217</f>
        <v>583.1</v>
      </c>
      <c r="AB97" s="42">
        <f>Weather!I217</f>
        <v>0</v>
      </c>
      <c r="AC97" s="42">
        <f>Weather!J217</f>
        <v>521.1</v>
      </c>
      <c r="AD97" s="42">
        <f>Weather!K217</f>
        <v>0</v>
      </c>
      <c r="AE97" s="42">
        <f>Weather!L217</f>
        <v>459.1</v>
      </c>
      <c r="AF97" s="42">
        <f>Weather!M217</f>
        <v>0</v>
      </c>
      <c r="AG97" s="42">
        <f>Weather!N217</f>
        <v>397.1</v>
      </c>
      <c r="AH97" s="42">
        <f>Weather!O217</f>
        <v>0</v>
      </c>
      <c r="AI97" s="42">
        <f>Weather!P217</f>
        <v>335.1</v>
      </c>
      <c r="AJ97" s="42">
        <f>Weather!Q217</f>
        <v>0</v>
      </c>
      <c r="AK97" s="42">
        <f>Weather!R217</f>
        <v>273.10000000000002</v>
      </c>
      <c r="AL97" s="42">
        <f>Weather!S217</f>
        <v>0</v>
      </c>
      <c r="AM97" s="39">
        <f>Economic!C97</f>
        <v>752393.2</v>
      </c>
      <c r="AN97" s="39">
        <f>Economic!D97</f>
        <v>7482.6</v>
      </c>
      <c r="AO97" s="39">
        <f>Economic!E97</f>
        <v>7493.8</v>
      </c>
      <c r="AP97" s="39">
        <f>Economic!F97</f>
        <v>125</v>
      </c>
      <c r="AQ97" s="39">
        <f>Economic!G97</f>
        <v>124.3</v>
      </c>
      <c r="AR97" s="43">
        <f t="shared" si="49"/>
        <v>31</v>
      </c>
      <c r="AS97" s="43">
        <v>19</v>
      </c>
      <c r="AT97" s="43">
        <f t="shared" si="51"/>
        <v>96</v>
      </c>
      <c r="AU97" s="43">
        <f t="shared" si="76"/>
        <v>0</v>
      </c>
      <c r="AV97" s="43">
        <f t="shared" si="76"/>
        <v>0</v>
      </c>
      <c r="AW97" s="43">
        <f t="shared" si="76"/>
        <v>0</v>
      </c>
      <c r="AX97" s="43">
        <f t="shared" si="76"/>
        <v>0</v>
      </c>
      <c r="AY97" s="43">
        <f t="shared" si="76"/>
        <v>0</v>
      </c>
      <c r="AZ97" s="43">
        <f t="shared" si="76"/>
        <v>0</v>
      </c>
      <c r="BA97" s="43">
        <f t="shared" si="76"/>
        <v>0</v>
      </c>
      <c r="BB97" s="43">
        <f t="shared" si="76"/>
        <v>0</v>
      </c>
      <c r="BC97" s="43">
        <f t="shared" si="76"/>
        <v>0</v>
      </c>
      <c r="BD97" s="43">
        <f t="shared" si="76"/>
        <v>0</v>
      </c>
      <c r="BE97" s="43">
        <f t="shared" si="76"/>
        <v>0</v>
      </c>
      <c r="BF97" s="43">
        <f t="shared" si="76"/>
        <v>1</v>
      </c>
      <c r="BG97" s="43">
        <f t="shared" si="76"/>
        <v>0</v>
      </c>
      <c r="BH97" s="43">
        <f t="shared" si="76"/>
        <v>0</v>
      </c>
      <c r="BI97" s="43">
        <f t="shared" si="52"/>
        <v>0</v>
      </c>
      <c r="BJ97" s="44">
        <v>0</v>
      </c>
      <c r="BK97" s="44">
        <v>0</v>
      </c>
      <c r="BL97" s="44">
        <f t="shared" si="73"/>
        <v>0</v>
      </c>
      <c r="BM97" s="43">
        <f t="shared" si="75"/>
        <v>0</v>
      </c>
      <c r="BN97" s="49">
        <f t="shared" si="54"/>
        <v>0</v>
      </c>
      <c r="BO97" s="49">
        <f t="shared" si="55"/>
        <v>0</v>
      </c>
      <c r="BP97" s="49">
        <f t="shared" si="56"/>
        <v>0</v>
      </c>
      <c r="BQ97" s="49">
        <f t="shared" si="57"/>
        <v>0</v>
      </c>
      <c r="BR97" s="49">
        <f t="shared" si="58"/>
        <v>0</v>
      </c>
      <c r="BS97" s="49">
        <f t="shared" si="59"/>
        <v>0</v>
      </c>
      <c r="BT97" s="49">
        <f t="shared" si="60"/>
        <v>0</v>
      </c>
      <c r="BU97" s="49">
        <f t="shared" si="61"/>
        <v>0</v>
      </c>
      <c r="BV97" s="49">
        <f t="shared" si="62"/>
        <v>0</v>
      </c>
      <c r="BW97" s="49">
        <f t="shared" si="63"/>
        <v>0</v>
      </c>
      <c r="BX97" s="49">
        <f t="shared" si="64"/>
        <v>0</v>
      </c>
      <c r="BY97" s="49">
        <f t="shared" si="65"/>
        <v>0</v>
      </c>
      <c r="BZ97" s="49">
        <f t="shared" si="66"/>
        <v>0</v>
      </c>
      <c r="CA97" s="49">
        <f t="shared" si="67"/>
        <v>0</v>
      </c>
      <c r="CB97" s="49">
        <f t="shared" si="68"/>
        <v>0</v>
      </c>
      <c r="CC97" s="49">
        <f t="shared" si="69"/>
        <v>0</v>
      </c>
      <c r="CD97" s="8">
        <f t="shared" si="70"/>
        <v>843.0942679246466</v>
      </c>
      <c r="CE97" s="8">
        <f t="shared" si="71"/>
        <v>2551.1834805214226</v>
      </c>
      <c r="CF97" s="8">
        <f t="shared" si="72"/>
        <v>86828.319116933053</v>
      </c>
    </row>
    <row r="98" spans="1:84">
      <c r="A98" s="7">
        <f>'Monthly Data'!A98</f>
        <v>43831</v>
      </c>
      <c r="B98" s="6">
        <f>'Monthly Data'!B98</f>
        <v>2020</v>
      </c>
      <c r="C98" s="6">
        <f t="shared" si="50"/>
        <v>1</v>
      </c>
      <c r="D98" s="8">
        <f>'Monthly Data'!D98</f>
        <v>12866456.17026085</v>
      </c>
      <c r="E98" s="1">
        <f>'Monthly Data'!E98</f>
        <v>604879.61295870331</v>
      </c>
      <c r="F98" s="8">
        <f>'Monthly Data'!F98</f>
        <v>13471335.783219554</v>
      </c>
      <c r="G98" s="8">
        <f>'Monthly Data'!G98</f>
        <v>4377026.2665486429</v>
      </c>
      <c r="H98" s="1">
        <f>'Monthly Data'!H98</f>
        <v>270054.97975969774</v>
      </c>
      <c r="I98" s="8">
        <f>'Monthly Data'!I98</f>
        <v>4647081.2463083407</v>
      </c>
      <c r="J98" s="8">
        <f>'Monthly Data'!J98</f>
        <v>10810342.446760129</v>
      </c>
      <c r="K98" s="1">
        <f>'Monthly Data'!K98</f>
        <v>635523.45476492029</v>
      </c>
      <c r="L98" s="8">
        <f>'Monthly Data'!L98</f>
        <v>11445865.90152505</v>
      </c>
      <c r="M98" s="8">
        <f>'Monthly Data'!M98</f>
        <v>129767.21785488386</v>
      </c>
      <c r="N98" s="8">
        <f>'Monthly Data'!N98</f>
        <v>33005.016610059582</v>
      </c>
      <c r="O98" s="5">
        <f>'Monthly Data'!O98</f>
        <v>25510.520000000004</v>
      </c>
      <c r="P98" s="5">
        <f>'Monthly Data'!P98</f>
        <v>285.85000000000002</v>
      </c>
      <c r="Q98" s="8">
        <f>'Monthly Data'!Q98</f>
        <v>16009</v>
      </c>
      <c r="R98" s="8">
        <f>'Monthly Data'!R98</f>
        <v>1779</v>
      </c>
      <c r="S98" s="8">
        <f>'Monthly Data'!S98</f>
        <v>126</v>
      </c>
      <c r="T98" s="8">
        <f>'Monthly Data'!T98</f>
        <v>3261</v>
      </c>
      <c r="U98" s="8">
        <f>'Monthly Data'!U98</f>
        <v>30</v>
      </c>
      <c r="V98" s="41">
        <f>Weather!C218</f>
        <v>-1.8</v>
      </c>
      <c r="W98" s="42">
        <f>Weather!D218</f>
        <v>737.8</v>
      </c>
      <c r="X98" s="42">
        <f>Weather!E218</f>
        <v>0</v>
      </c>
      <c r="Y98" s="42">
        <f>Weather!F218</f>
        <v>675.8</v>
      </c>
      <c r="Z98" s="42">
        <f>Weather!G218</f>
        <v>0</v>
      </c>
      <c r="AA98" s="42">
        <f>Weather!H218</f>
        <v>613.79999999999995</v>
      </c>
      <c r="AB98" s="42">
        <f>Weather!I218</f>
        <v>0</v>
      </c>
      <c r="AC98" s="42">
        <f>Weather!J218</f>
        <v>551.79999999999995</v>
      </c>
      <c r="AD98" s="42">
        <f>Weather!K218</f>
        <v>0</v>
      </c>
      <c r="AE98" s="42">
        <f>Weather!L218</f>
        <v>489.8</v>
      </c>
      <c r="AF98" s="42">
        <f>Weather!M218</f>
        <v>0</v>
      </c>
      <c r="AG98" s="42">
        <f>Weather!N218</f>
        <v>427.8</v>
      </c>
      <c r="AH98" s="42">
        <f>Weather!O218</f>
        <v>0</v>
      </c>
      <c r="AI98" s="42">
        <f>Weather!P218</f>
        <v>365.8</v>
      </c>
      <c r="AJ98" s="42">
        <f>Weather!Q218</f>
        <v>0</v>
      </c>
      <c r="AK98" s="42">
        <f>Weather!R218</f>
        <v>303.8</v>
      </c>
      <c r="AL98" s="42">
        <f>Weather!S218</f>
        <v>0</v>
      </c>
      <c r="AM98" s="39">
        <f>Economic!C98</f>
        <v>716151.8</v>
      </c>
      <c r="AN98" s="39">
        <f>Economic!D98</f>
        <v>7504.9</v>
      </c>
      <c r="AO98" s="39">
        <f>Economic!E98</f>
        <v>7471.6</v>
      </c>
      <c r="AP98" s="39">
        <f>Economic!F98</f>
        <v>127.4</v>
      </c>
      <c r="AQ98" s="39">
        <f>Economic!G98</f>
        <v>124.6</v>
      </c>
      <c r="AR98" s="43">
        <f t="shared" si="49"/>
        <v>31</v>
      </c>
      <c r="AS98" s="43">
        <v>22</v>
      </c>
      <c r="AT98" s="43">
        <f t="shared" si="51"/>
        <v>97</v>
      </c>
      <c r="AU98" s="43">
        <f t="shared" si="76"/>
        <v>1</v>
      </c>
      <c r="AV98" s="43">
        <f t="shared" si="76"/>
        <v>0</v>
      </c>
      <c r="AW98" s="43">
        <f t="shared" si="76"/>
        <v>0</v>
      </c>
      <c r="AX98" s="43">
        <f t="shared" si="76"/>
        <v>0</v>
      </c>
      <c r="AY98" s="43">
        <f t="shared" si="76"/>
        <v>0</v>
      </c>
      <c r="AZ98" s="43">
        <f t="shared" si="76"/>
        <v>0</v>
      </c>
      <c r="BA98" s="43">
        <f t="shared" si="76"/>
        <v>0</v>
      </c>
      <c r="BB98" s="43">
        <f t="shared" si="76"/>
        <v>0</v>
      </c>
      <c r="BC98" s="43">
        <f t="shared" si="76"/>
        <v>0</v>
      </c>
      <c r="BD98" s="43">
        <f t="shared" si="76"/>
        <v>0</v>
      </c>
      <c r="BE98" s="43">
        <f t="shared" si="76"/>
        <v>0</v>
      </c>
      <c r="BF98" s="43">
        <f t="shared" si="76"/>
        <v>0</v>
      </c>
      <c r="BG98" s="43">
        <f t="shared" si="76"/>
        <v>0</v>
      </c>
      <c r="BH98" s="43">
        <f t="shared" si="76"/>
        <v>0</v>
      </c>
      <c r="BI98" s="43">
        <f t="shared" si="52"/>
        <v>0</v>
      </c>
      <c r="BJ98" s="44">
        <v>0</v>
      </c>
      <c r="BK98" s="44">
        <v>0</v>
      </c>
      <c r="BL98" s="44">
        <f t="shared" si="73"/>
        <v>0</v>
      </c>
      <c r="BM98" s="43">
        <f t="shared" si="75"/>
        <v>0</v>
      </c>
      <c r="BN98" s="49">
        <f t="shared" ref="BN98:BN118" si="77">$BJ98*W98</f>
        <v>0</v>
      </c>
      <c r="BO98" s="49">
        <f t="shared" ref="BO98:BO118" si="78">$BJ98*X98</f>
        <v>0</v>
      </c>
      <c r="BP98" s="49">
        <f t="shared" ref="BP98:BP118" si="79">$BJ98*Y98</f>
        <v>0</v>
      </c>
      <c r="BQ98" s="49">
        <f t="shared" ref="BQ98:BQ118" si="80">$BJ98*Z98</f>
        <v>0</v>
      </c>
      <c r="BR98" s="49">
        <f t="shared" ref="BR98:BR118" si="81">$BJ98*AA98</f>
        <v>0</v>
      </c>
      <c r="BS98" s="49">
        <f t="shared" ref="BS98:BS118" si="82">$BJ98*AB98</f>
        <v>0</v>
      </c>
      <c r="BT98" s="49">
        <f t="shared" ref="BT98:BT118" si="83">$BJ98*AC98</f>
        <v>0</v>
      </c>
      <c r="BU98" s="49">
        <f t="shared" ref="BU98:BU118" si="84">$BJ98*AD98</f>
        <v>0</v>
      </c>
      <c r="BV98" s="49">
        <f t="shared" ref="BV98:BV118" si="85">$BJ98*AE98</f>
        <v>0</v>
      </c>
      <c r="BW98" s="49">
        <f t="shared" ref="BW98:BW118" si="86">$BJ98*AF98</f>
        <v>0</v>
      </c>
      <c r="BX98" s="49">
        <f t="shared" ref="BX98:BX118" si="87">$BJ98*AG98</f>
        <v>0</v>
      </c>
      <c r="BY98" s="49">
        <f t="shared" ref="BY98:BY118" si="88">$BJ98*AH98</f>
        <v>0</v>
      </c>
      <c r="BZ98" s="49">
        <f t="shared" ref="BZ98:BZ118" si="89">$BJ98*AI98</f>
        <v>0</v>
      </c>
      <c r="CA98" s="49">
        <f t="shared" ref="CA98:CA118" si="90">$BJ98*AJ98</f>
        <v>0</v>
      </c>
      <c r="CB98" s="49">
        <f t="shared" ref="CB98:CB118" si="91">$BJ98*AK98</f>
        <v>0</v>
      </c>
      <c r="CC98" s="49">
        <f t="shared" ref="CC98:CC118" si="92">$BJ98*AL98</f>
        <v>0</v>
      </c>
      <c r="CD98" s="8">
        <f t="shared" ref="CD98:CD118" si="93">F98/Q98</f>
        <v>841.48515105375441</v>
      </c>
      <c r="CE98" s="8">
        <f t="shared" ref="CE98:CE118" si="94">I98/R98</f>
        <v>2612.1873222643849</v>
      </c>
      <c r="CF98" s="8">
        <f t="shared" ref="CF98:CF118" si="95">L98/S98</f>
        <v>90840.205567659126</v>
      </c>
    </row>
    <row r="99" spans="1:84">
      <c r="A99" s="7">
        <f>'Monthly Data'!A99</f>
        <v>43862</v>
      </c>
      <c r="B99" s="6">
        <f>'Monthly Data'!B99</f>
        <v>2020</v>
      </c>
      <c r="C99" s="6">
        <f t="shared" si="50"/>
        <v>2</v>
      </c>
      <c r="D99" s="8">
        <f>'Monthly Data'!D99</f>
        <v>12122959.291194474</v>
      </c>
      <c r="E99" s="1">
        <f>'Monthly Data'!E99</f>
        <v>604879.61295870331</v>
      </c>
      <c r="F99" s="8">
        <f>'Monthly Data'!F99</f>
        <v>12727838.904153178</v>
      </c>
      <c r="G99" s="8">
        <f>'Monthly Data'!G99</f>
        <v>4137486.5177108715</v>
      </c>
      <c r="H99" s="1">
        <f>'Monthly Data'!H99</f>
        <v>270054.97975969774</v>
      </c>
      <c r="I99" s="8">
        <f>'Monthly Data'!I99</f>
        <v>4407541.4974705689</v>
      </c>
      <c r="J99" s="8">
        <f>'Monthly Data'!J99</f>
        <v>10409882.874438919</v>
      </c>
      <c r="K99" s="1">
        <f>'Monthly Data'!K99</f>
        <v>635523.45476492029</v>
      </c>
      <c r="L99" s="8">
        <f>'Monthly Data'!L99</f>
        <v>11045406.32920384</v>
      </c>
      <c r="M99" s="8">
        <f>'Monthly Data'!M99</f>
        <v>111611.75779915231</v>
      </c>
      <c r="N99" s="8">
        <f>'Monthly Data'!N99</f>
        <v>32945.981622905012</v>
      </c>
      <c r="O99" s="5">
        <f>'Monthly Data'!O99</f>
        <v>24748.480000000003</v>
      </c>
      <c r="P99" s="5">
        <f>'Monthly Data'!P99</f>
        <v>285.85000000000002</v>
      </c>
      <c r="Q99" s="8">
        <f>'Monthly Data'!Q99</f>
        <v>16023</v>
      </c>
      <c r="R99" s="8">
        <f>'Monthly Data'!R99</f>
        <v>1778</v>
      </c>
      <c r="S99" s="8">
        <f>'Monthly Data'!S99</f>
        <v>127</v>
      </c>
      <c r="T99" s="8">
        <f>'Monthly Data'!T99</f>
        <v>3261</v>
      </c>
      <c r="U99" s="8">
        <f>'Monthly Data'!U99</f>
        <v>30</v>
      </c>
      <c r="V99" s="41">
        <f>Weather!C219</f>
        <v>-3.4379310344827592</v>
      </c>
      <c r="W99" s="42">
        <f>Weather!D219</f>
        <v>737.7</v>
      </c>
      <c r="X99" s="42">
        <f>Weather!E219</f>
        <v>0</v>
      </c>
      <c r="Y99" s="42">
        <f>Weather!F219</f>
        <v>679.7</v>
      </c>
      <c r="Z99" s="42">
        <f>Weather!G219</f>
        <v>0</v>
      </c>
      <c r="AA99" s="42">
        <f>Weather!H219</f>
        <v>621.70000000000005</v>
      </c>
      <c r="AB99" s="42">
        <f>Weather!I219</f>
        <v>0</v>
      </c>
      <c r="AC99" s="42">
        <f>Weather!J219</f>
        <v>563.70000000000005</v>
      </c>
      <c r="AD99" s="42">
        <f>Weather!K219</f>
        <v>0</v>
      </c>
      <c r="AE99" s="42">
        <f>Weather!L219</f>
        <v>505.7</v>
      </c>
      <c r="AF99" s="42">
        <f>Weather!M219</f>
        <v>0</v>
      </c>
      <c r="AG99" s="42">
        <f>Weather!N219</f>
        <v>447.7</v>
      </c>
      <c r="AH99" s="42">
        <f>Weather!O219</f>
        <v>0</v>
      </c>
      <c r="AI99" s="42">
        <f>Weather!P219</f>
        <v>389.7</v>
      </c>
      <c r="AJ99" s="42">
        <f>Weather!Q219</f>
        <v>0</v>
      </c>
      <c r="AK99" s="42">
        <f>Weather!R219</f>
        <v>331.7</v>
      </c>
      <c r="AL99" s="42">
        <f>Weather!S219</f>
        <v>0</v>
      </c>
      <c r="AM99" s="39">
        <f>Economic!C99</f>
        <v>716151.8</v>
      </c>
      <c r="AN99" s="39">
        <f>Economic!D99</f>
        <v>7512.3</v>
      </c>
      <c r="AO99" s="39">
        <f>Economic!E99</f>
        <v>7442.1</v>
      </c>
      <c r="AP99" s="39">
        <f>Economic!F99</f>
        <v>130.19999999999999</v>
      </c>
      <c r="AQ99" s="39">
        <f>Economic!G99</f>
        <v>126.3</v>
      </c>
      <c r="AR99" s="43">
        <f t="shared" si="49"/>
        <v>29</v>
      </c>
      <c r="AS99" s="43">
        <v>19</v>
      </c>
      <c r="AT99" s="43">
        <f t="shared" si="51"/>
        <v>98</v>
      </c>
      <c r="AU99" s="43">
        <f t="shared" si="76"/>
        <v>0</v>
      </c>
      <c r="AV99" s="43">
        <f t="shared" si="76"/>
        <v>1</v>
      </c>
      <c r="AW99" s="43">
        <f t="shared" si="76"/>
        <v>0</v>
      </c>
      <c r="AX99" s="43">
        <f t="shared" si="76"/>
        <v>0</v>
      </c>
      <c r="AY99" s="43">
        <f t="shared" si="76"/>
        <v>0</v>
      </c>
      <c r="AZ99" s="43">
        <f t="shared" si="76"/>
        <v>0</v>
      </c>
      <c r="BA99" s="43">
        <f t="shared" si="76"/>
        <v>0</v>
      </c>
      <c r="BB99" s="43">
        <f t="shared" si="76"/>
        <v>0</v>
      </c>
      <c r="BC99" s="43">
        <f t="shared" si="76"/>
        <v>0</v>
      </c>
      <c r="BD99" s="43">
        <f t="shared" si="76"/>
        <v>0</v>
      </c>
      <c r="BE99" s="43">
        <f t="shared" si="76"/>
        <v>0</v>
      </c>
      <c r="BF99" s="43">
        <f t="shared" si="76"/>
        <v>0</v>
      </c>
      <c r="BG99" s="43">
        <f t="shared" si="76"/>
        <v>0</v>
      </c>
      <c r="BH99" s="43">
        <f t="shared" si="76"/>
        <v>0</v>
      </c>
      <c r="BI99" s="43">
        <f t="shared" si="52"/>
        <v>0</v>
      </c>
      <c r="BJ99" s="44">
        <v>0</v>
      </c>
      <c r="BK99" s="44">
        <v>0</v>
      </c>
      <c r="BL99" s="44">
        <f t="shared" si="73"/>
        <v>0</v>
      </c>
      <c r="BM99" s="43">
        <f t="shared" si="75"/>
        <v>0</v>
      </c>
      <c r="BN99" s="49">
        <f t="shared" si="77"/>
        <v>0</v>
      </c>
      <c r="BO99" s="49">
        <f t="shared" si="78"/>
        <v>0</v>
      </c>
      <c r="BP99" s="49">
        <f t="shared" si="79"/>
        <v>0</v>
      </c>
      <c r="BQ99" s="49">
        <f t="shared" si="80"/>
        <v>0</v>
      </c>
      <c r="BR99" s="49">
        <f t="shared" si="81"/>
        <v>0</v>
      </c>
      <c r="BS99" s="49">
        <f t="shared" si="82"/>
        <v>0</v>
      </c>
      <c r="BT99" s="49">
        <f t="shared" si="83"/>
        <v>0</v>
      </c>
      <c r="BU99" s="49">
        <f t="shared" si="84"/>
        <v>0</v>
      </c>
      <c r="BV99" s="49">
        <f t="shared" si="85"/>
        <v>0</v>
      </c>
      <c r="BW99" s="49">
        <f t="shared" si="86"/>
        <v>0</v>
      </c>
      <c r="BX99" s="49">
        <f t="shared" si="87"/>
        <v>0</v>
      </c>
      <c r="BY99" s="49">
        <f t="shared" si="88"/>
        <v>0</v>
      </c>
      <c r="BZ99" s="49">
        <f t="shared" si="89"/>
        <v>0</v>
      </c>
      <c r="CA99" s="49">
        <f t="shared" si="90"/>
        <v>0</v>
      </c>
      <c r="CB99" s="49">
        <f t="shared" si="91"/>
        <v>0</v>
      </c>
      <c r="CC99" s="49">
        <f t="shared" si="92"/>
        <v>0</v>
      </c>
      <c r="CD99" s="8">
        <f t="shared" si="93"/>
        <v>794.34805617881659</v>
      </c>
      <c r="CE99" s="8">
        <f t="shared" si="94"/>
        <v>2478.9322257989702</v>
      </c>
      <c r="CF99" s="8">
        <f t="shared" si="95"/>
        <v>86971.703379557803</v>
      </c>
    </row>
    <row r="100" spans="1:84">
      <c r="A100" s="7">
        <f>'Monthly Data'!A100</f>
        <v>43891</v>
      </c>
      <c r="B100" s="6">
        <f>'Monthly Data'!B100</f>
        <v>2020</v>
      </c>
      <c r="C100" s="6">
        <f t="shared" si="50"/>
        <v>3</v>
      </c>
      <c r="D100" s="8">
        <f>'Monthly Data'!D100</f>
        <v>11708936.147119425</v>
      </c>
      <c r="E100" s="1">
        <f>'Monthly Data'!E100</f>
        <v>604879.61295870331</v>
      </c>
      <c r="F100" s="8">
        <f>'Monthly Data'!F100</f>
        <v>12313815.760078128</v>
      </c>
      <c r="G100" s="8">
        <f>'Monthly Data'!G100</f>
        <v>3689100.3264955725</v>
      </c>
      <c r="H100" s="1">
        <f>'Monthly Data'!H100</f>
        <v>270054.97975969774</v>
      </c>
      <c r="I100" s="8">
        <f>'Monthly Data'!I100</f>
        <v>3959155.3062552703</v>
      </c>
      <c r="J100" s="8">
        <f>'Monthly Data'!J100</f>
        <v>9916764.6526984535</v>
      </c>
      <c r="K100" s="1">
        <f>'Monthly Data'!K100</f>
        <v>635523.45476492029</v>
      </c>
      <c r="L100" s="8">
        <f>'Monthly Data'!L100</f>
        <v>10552288.107463375</v>
      </c>
      <c r="M100" s="8">
        <f>'Monthly Data'!M100</f>
        <v>106442.85983284675</v>
      </c>
      <c r="N100" s="8">
        <f>'Monthly Data'!N100</f>
        <v>33092.897928915736</v>
      </c>
      <c r="O100" s="5">
        <f>'Monthly Data'!O100</f>
        <v>25540.920000000006</v>
      </c>
      <c r="P100" s="5">
        <f>'Monthly Data'!P100</f>
        <v>285.85000000000002</v>
      </c>
      <c r="Q100" s="8">
        <f>'Monthly Data'!Q100</f>
        <v>16030</v>
      </c>
      <c r="R100" s="8">
        <f>'Monthly Data'!R100</f>
        <v>1777</v>
      </c>
      <c r="S100" s="8">
        <f>'Monthly Data'!S100</f>
        <v>127</v>
      </c>
      <c r="T100" s="8">
        <f>'Monthly Data'!T100</f>
        <v>3261</v>
      </c>
      <c r="U100" s="8">
        <f>'Monthly Data'!U100</f>
        <v>30</v>
      </c>
      <c r="V100" s="41">
        <f>Weather!C220</f>
        <v>2.3193548387096774</v>
      </c>
      <c r="W100" s="42">
        <f>Weather!D220</f>
        <v>610.1</v>
      </c>
      <c r="X100" s="42">
        <f>Weather!E220</f>
        <v>0</v>
      </c>
      <c r="Y100" s="42">
        <f>Weather!F220</f>
        <v>548.1</v>
      </c>
      <c r="Z100" s="42">
        <f>Weather!G220</f>
        <v>0</v>
      </c>
      <c r="AA100" s="42">
        <f>Weather!H220</f>
        <v>486.1</v>
      </c>
      <c r="AB100" s="42">
        <f>Weather!I220</f>
        <v>0</v>
      </c>
      <c r="AC100" s="42">
        <f>Weather!J220</f>
        <v>424.1</v>
      </c>
      <c r="AD100" s="42">
        <f>Weather!K220</f>
        <v>0</v>
      </c>
      <c r="AE100" s="42">
        <f>Weather!L220</f>
        <v>362.1</v>
      </c>
      <c r="AF100" s="42">
        <f>Weather!M220</f>
        <v>0</v>
      </c>
      <c r="AG100" s="42">
        <f>Weather!N220</f>
        <v>300.10000000000002</v>
      </c>
      <c r="AH100" s="42">
        <f>Weather!O220</f>
        <v>0</v>
      </c>
      <c r="AI100" s="42">
        <f>Weather!P220</f>
        <v>241.3</v>
      </c>
      <c r="AJ100" s="42">
        <f>Weather!Q220</f>
        <v>3.2</v>
      </c>
      <c r="AK100" s="42">
        <f>Weather!R220</f>
        <v>183.3</v>
      </c>
      <c r="AL100" s="42">
        <f>Weather!S220</f>
        <v>7.2</v>
      </c>
      <c r="AM100" s="39">
        <f>Economic!C100</f>
        <v>716151.8</v>
      </c>
      <c r="AN100" s="39">
        <f>Economic!D100</f>
        <v>7358</v>
      </c>
      <c r="AO100" s="39">
        <f>Economic!E100</f>
        <v>7256.2</v>
      </c>
      <c r="AP100" s="39">
        <f>Economic!F100</f>
        <v>127.2</v>
      </c>
      <c r="AQ100" s="39">
        <f>Economic!G100</f>
        <v>123.5</v>
      </c>
      <c r="AR100" s="43">
        <f t="shared" si="49"/>
        <v>31</v>
      </c>
      <c r="AS100" s="43">
        <v>22</v>
      </c>
      <c r="AT100" s="43">
        <f t="shared" si="51"/>
        <v>99</v>
      </c>
      <c r="AU100" s="43">
        <f t="shared" si="76"/>
        <v>0</v>
      </c>
      <c r="AV100" s="43">
        <f t="shared" si="76"/>
        <v>0</v>
      </c>
      <c r="AW100" s="43">
        <f t="shared" si="76"/>
        <v>1</v>
      </c>
      <c r="AX100" s="43">
        <f t="shared" si="76"/>
        <v>0</v>
      </c>
      <c r="AY100" s="43">
        <f t="shared" si="76"/>
        <v>0</v>
      </c>
      <c r="AZ100" s="43">
        <f t="shared" si="76"/>
        <v>0</v>
      </c>
      <c r="BA100" s="43">
        <f t="shared" si="76"/>
        <v>0</v>
      </c>
      <c r="BB100" s="43">
        <f t="shared" si="76"/>
        <v>0</v>
      </c>
      <c r="BC100" s="43">
        <f t="shared" si="76"/>
        <v>0</v>
      </c>
      <c r="BD100" s="43">
        <f t="shared" si="76"/>
        <v>0</v>
      </c>
      <c r="BE100" s="43">
        <f t="shared" si="76"/>
        <v>0</v>
      </c>
      <c r="BF100" s="43">
        <f t="shared" si="76"/>
        <v>0</v>
      </c>
      <c r="BG100" s="43">
        <f t="shared" si="76"/>
        <v>1</v>
      </c>
      <c r="BH100" s="43">
        <f t="shared" si="76"/>
        <v>0</v>
      </c>
      <c r="BI100" s="43">
        <f t="shared" si="52"/>
        <v>1</v>
      </c>
      <c r="BJ100" s="44">
        <v>1</v>
      </c>
      <c r="BK100" s="47">
        <v>0.5</v>
      </c>
      <c r="BL100" s="47">
        <f t="shared" si="73"/>
        <v>0.5</v>
      </c>
      <c r="BM100" s="43">
        <f t="shared" si="75"/>
        <v>0</v>
      </c>
      <c r="BN100" s="49">
        <f t="shared" si="77"/>
        <v>610.1</v>
      </c>
      <c r="BO100" s="49">
        <f t="shared" si="78"/>
        <v>0</v>
      </c>
      <c r="BP100" s="49">
        <f t="shared" si="79"/>
        <v>548.1</v>
      </c>
      <c r="BQ100" s="49">
        <f t="shared" si="80"/>
        <v>0</v>
      </c>
      <c r="BR100" s="49">
        <f t="shared" si="81"/>
        <v>486.1</v>
      </c>
      <c r="BS100" s="49">
        <f t="shared" si="82"/>
        <v>0</v>
      </c>
      <c r="BT100" s="49">
        <f t="shared" si="83"/>
        <v>424.1</v>
      </c>
      <c r="BU100" s="49">
        <f t="shared" si="84"/>
        <v>0</v>
      </c>
      <c r="BV100" s="49">
        <f t="shared" si="85"/>
        <v>362.1</v>
      </c>
      <c r="BW100" s="49">
        <f t="shared" si="86"/>
        <v>0</v>
      </c>
      <c r="BX100" s="49">
        <f t="shared" si="87"/>
        <v>300.10000000000002</v>
      </c>
      <c r="BY100" s="49">
        <f t="shared" si="88"/>
        <v>0</v>
      </c>
      <c r="BZ100" s="49">
        <f t="shared" si="89"/>
        <v>241.3</v>
      </c>
      <c r="CA100" s="49">
        <f t="shared" si="90"/>
        <v>3.2</v>
      </c>
      <c r="CB100" s="49">
        <f t="shared" si="91"/>
        <v>183.3</v>
      </c>
      <c r="CC100" s="49">
        <f t="shared" si="92"/>
        <v>7.2</v>
      </c>
      <c r="CD100" s="8">
        <f t="shared" si="93"/>
        <v>768.17316032926567</v>
      </c>
      <c r="CE100" s="8">
        <f t="shared" si="94"/>
        <v>2227.9996095977885</v>
      </c>
      <c r="CF100" s="8">
        <f t="shared" si="95"/>
        <v>83088.882735932086</v>
      </c>
    </row>
    <row r="101" spans="1:84">
      <c r="A101" s="7">
        <f>'Monthly Data'!A101</f>
        <v>43922</v>
      </c>
      <c r="B101" s="6">
        <f>'Monthly Data'!B101</f>
        <v>2020</v>
      </c>
      <c r="C101" s="6">
        <f t="shared" si="50"/>
        <v>4</v>
      </c>
      <c r="D101" s="8">
        <f>'Monthly Data'!D101</f>
        <v>10594411.679266052</v>
      </c>
      <c r="E101" s="1">
        <f>'Monthly Data'!E101</f>
        <v>604879.61295870331</v>
      </c>
      <c r="F101" s="8">
        <f>'Monthly Data'!F101</f>
        <v>11199291.292224756</v>
      </c>
      <c r="G101" s="8">
        <f>'Monthly Data'!G101</f>
        <v>2848033.2428459735</v>
      </c>
      <c r="H101" s="1">
        <f>'Monthly Data'!H101</f>
        <v>270054.97975969774</v>
      </c>
      <c r="I101" s="8">
        <f>'Monthly Data'!I101</f>
        <v>3118088.2226056713</v>
      </c>
      <c r="J101" s="8">
        <f>'Monthly Data'!J101</f>
        <v>7038118.2699119393</v>
      </c>
      <c r="K101" s="1">
        <f>'Monthly Data'!K101</f>
        <v>635523.45476492029</v>
      </c>
      <c r="L101" s="8">
        <f>'Monthly Data'!L101</f>
        <v>7673641.7246768596</v>
      </c>
      <c r="M101" s="8">
        <f>'Monthly Data'!M101</f>
        <v>89747.398793209053</v>
      </c>
      <c r="N101" s="8">
        <f>'Monthly Data'!N101</f>
        <v>32983.935001957776</v>
      </c>
      <c r="O101" s="5">
        <f>'Monthly Data'!O101</f>
        <v>24483.24</v>
      </c>
      <c r="P101" s="5">
        <f>'Monthly Data'!P101</f>
        <v>285.85000000000002</v>
      </c>
      <c r="Q101" s="8">
        <f>'Monthly Data'!Q101</f>
        <v>16137</v>
      </c>
      <c r="R101" s="8">
        <f>'Monthly Data'!R101</f>
        <v>1778</v>
      </c>
      <c r="S101" s="8">
        <f>'Monthly Data'!S101</f>
        <v>129</v>
      </c>
      <c r="T101" s="8">
        <f>'Monthly Data'!T101</f>
        <v>3261</v>
      </c>
      <c r="U101" s="8">
        <f>'Monthly Data'!U101</f>
        <v>30</v>
      </c>
      <c r="V101" s="41">
        <f>Weather!C221</f>
        <v>4.7133333333333338</v>
      </c>
      <c r="W101" s="42">
        <f>Weather!D221</f>
        <v>518.6</v>
      </c>
      <c r="X101" s="42">
        <f>Weather!E221</f>
        <v>0</v>
      </c>
      <c r="Y101" s="42">
        <f>Weather!F221</f>
        <v>458.6</v>
      </c>
      <c r="Z101" s="42">
        <f>Weather!G221</f>
        <v>0</v>
      </c>
      <c r="AA101" s="42">
        <f>Weather!H221</f>
        <v>398.6</v>
      </c>
      <c r="AB101" s="42">
        <f>Weather!I221</f>
        <v>0</v>
      </c>
      <c r="AC101" s="42">
        <f>Weather!J221</f>
        <v>338.6</v>
      </c>
      <c r="AD101" s="42">
        <f>Weather!K221</f>
        <v>0</v>
      </c>
      <c r="AE101" s="42">
        <f>Weather!L221</f>
        <v>278.60000000000002</v>
      </c>
      <c r="AF101" s="42">
        <f>Weather!M221</f>
        <v>0</v>
      </c>
      <c r="AG101" s="42">
        <f>Weather!N221</f>
        <v>218.6</v>
      </c>
      <c r="AH101" s="42">
        <f>Weather!O221</f>
        <v>0</v>
      </c>
      <c r="AI101" s="42">
        <f>Weather!P221</f>
        <v>161.1</v>
      </c>
      <c r="AJ101" s="42">
        <f>Weather!Q221</f>
        <v>2.5</v>
      </c>
      <c r="AK101" s="42">
        <f>Weather!R221</f>
        <v>109.2</v>
      </c>
      <c r="AL101" s="42">
        <f>Weather!S221</f>
        <v>10.6</v>
      </c>
      <c r="AM101" s="39">
        <f>Economic!C101</f>
        <v>716151.8</v>
      </c>
      <c r="AN101" s="39">
        <f>Economic!D101</f>
        <v>6963.7</v>
      </c>
      <c r="AO101" s="39">
        <f>Economic!E101</f>
        <v>6885.2</v>
      </c>
      <c r="AP101" s="39">
        <f>Economic!F101</f>
        <v>119</v>
      </c>
      <c r="AQ101" s="39">
        <f>Economic!G101</f>
        <v>116.4</v>
      </c>
      <c r="AR101" s="43">
        <f t="shared" si="49"/>
        <v>30</v>
      </c>
      <c r="AS101" s="43">
        <v>21</v>
      </c>
      <c r="AT101" s="43">
        <f t="shared" si="51"/>
        <v>100</v>
      </c>
      <c r="AU101" s="43">
        <f t="shared" si="76"/>
        <v>0</v>
      </c>
      <c r="AV101" s="43">
        <f t="shared" si="76"/>
        <v>0</v>
      </c>
      <c r="AW101" s="43">
        <f t="shared" si="76"/>
        <v>0</v>
      </c>
      <c r="AX101" s="43">
        <f t="shared" si="76"/>
        <v>1</v>
      </c>
      <c r="AY101" s="43">
        <f t="shared" si="76"/>
        <v>0</v>
      </c>
      <c r="AZ101" s="43">
        <f t="shared" si="76"/>
        <v>0</v>
      </c>
      <c r="BA101" s="43">
        <f t="shared" si="76"/>
        <v>0</v>
      </c>
      <c r="BB101" s="43">
        <f t="shared" si="76"/>
        <v>0</v>
      </c>
      <c r="BC101" s="43">
        <f t="shared" si="76"/>
        <v>0</v>
      </c>
      <c r="BD101" s="43">
        <f t="shared" si="76"/>
        <v>0</v>
      </c>
      <c r="BE101" s="43">
        <f t="shared" si="76"/>
        <v>0</v>
      </c>
      <c r="BF101" s="43">
        <f t="shared" si="76"/>
        <v>0</v>
      </c>
      <c r="BG101" s="43">
        <f t="shared" si="76"/>
        <v>1</v>
      </c>
      <c r="BH101" s="43">
        <f t="shared" si="76"/>
        <v>0</v>
      </c>
      <c r="BI101" s="43">
        <f t="shared" si="52"/>
        <v>1</v>
      </c>
      <c r="BJ101" s="44">
        <v>1</v>
      </c>
      <c r="BK101" s="47">
        <v>1</v>
      </c>
      <c r="BL101" s="47">
        <f t="shared" si="73"/>
        <v>1</v>
      </c>
      <c r="BM101" s="43">
        <f t="shared" si="75"/>
        <v>0</v>
      </c>
      <c r="BN101" s="49">
        <f t="shared" si="77"/>
        <v>518.6</v>
      </c>
      <c r="BO101" s="49">
        <f t="shared" si="78"/>
        <v>0</v>
      </c>
      <c r="BP101" s="49">
        <f t="shared" si="79"/>
        <v>458.6</v>
      </c>
      <c r="BQ101" s="49">
        <f t="shared" si="80"/>
        <v>0</v>
      </c>
      <c r="BR101" s="49">
        <f t="shared" si="81"/>
        <v>398.6</v>
      </c>
      <c r="BS101" s="49">
        <f t="shared" si="82"/>
        <v>0</v>
      </c>
      <c r="BT101" s="49">
        <f t="shared" si="83"/>
        <v>338.6</v>
      </c>
      <c r="BU101" s="49">
        <f t="shared" si="84"/>
        <v>0</v>
      </c>
      <c r="BV101" s="49">
        <f t="shared" si="85"/>
        <v>278.60000000000002</v>
      </c>
      <c r="BW101" s="49">
        <f t="shared" si="86"/>
        <v>0</v>
      </c>
      <c r="BX101" s="49">
        <f t="shared" si="87"/>
        <v>218.6</v>
      </c>
      <c r="BY101" s="49">
        <f t="shared" si="88"/>
        <v>0</v>
      </c>
      <c r="BZ101" s="49">
        <f t="shared" si="89"/>
        <v>161.1</v>
      </c>
      <c r="CA101" s="49">
        <f t="shared" si="90"/>
        <v>2.5</v>
      </c>
      <c r="CB101" s="49">
        <f t="shared" si="91"/>
        <v>109.2</v>
      </c>
      <c r="CC101" s="49">
        <f t="shared" si="92"/>
        <v>10.6</v>
      </c>
      <c r="CD101" s="8">
        <f t="shared" si="93"/>
        <v>694.0132175884462</v>
      </c>
      <c r="CE101" s="8">
        <f t="shared" si="94"/>
        <v>1753.7054120391851</v>
      </c>
      <c r="CF101" s="8">
        <f t="shared" si="95"/>
        <v>59485.594764936897</v>
      </c>
    </row>
    <row r="102" spans="1:84">
      <c r="A102" s="7">
        <f>'Monthly Data'!A102</f>
        <v>43952</v>
      </c>
      <c r="B102" s="6">
        <f>'Monthly Data'!B102</f>
        <v>2020</v>
      </c>
      <c r="C102" s="6">
        <f t="shared" si="50"/>
        <v>5</v>
      </c>
      <c r="D102" s="8">
        <f>'Monthly Data'!D102</f>
        <v>10075897.739323296</v>
      </c>
      <c r="E102" s="1">
        <f>'Monthly Data'!E102</f>
        <v>604879.61295870331</v>
      </c>
      <c r="F102" s="8">
        <f>'Monthly Data'!F102</f>
        <v>10680777.352281999</v>
      </c>
      <c r="G102" s="8">
        <f>'Monthly Data'!G102</f>
        <v>2839173.9438523706</v>
      </c>
      <c r="H102" s="1">
        <f>'Monthly Data'!H102</f>
        <v>270054.97975969774</v>
      </c>
      <c r="I102" s="8">
        <f>'Monthly Data'!I102</f>
        <v>3109228.9236120684</v>
      </c>
      <c r="J102" s="8">
        <f>'Monthly Data'!J102</f>
        <v>7851278.3061691457</v>
      </c>
      <c r="K102" s="1">
        <f>'Monthly Data'!K102</f>
        <v>635523.45476492029</v>
      </c>
      <c r="L102" s="8">
        <f>'Monthly Data'!L102</f>
        <v>8486801.760934066</v>
      </c>
      <c r="M102" s="8">
        <f>'Monthly Data'!M102</f>
        <v>80962.821380882102</v>
      </c>
      <c r="N102" s="8">
        <f>'Monthly Data'!N102</f>
        <v>33054.944549862958</v>
      </c>
      <c r="O102" s="5">
        <f>'Monthly Data'!O102</f>
        <v>19142.870000000003</v>
      </c>
      <c r="P102" s="5">
        <f>'Monthly Data'!P102</f>
        <v>285.85000000000002</v>
      </c>
      <c r="Q102" s="8">
        <f>'Monthly Data'!Q102</f>
        <v>16100</v>
      </c>
      <c r="R102" s="8">
        <f>'Monthly Data'!R102</f>
        <v>1771</v>
      </c>
      <c r="S102" s="8">
        <f>'Monthly Data'!S102</f>
        <v>129</v>
      </c>
      <c r="T102" s="8">
        <f>'Monthly Data'!T102</f>
        <v>3261</v>
      </c>
      <c r="U102" s="8">
        <f>'Monthly Data'!U102</f>
        <v>30</v>
      </c>
      <c r="V102" s="41">
        <f>Weather!C222</f>
        <v>10.523117271562649</v>
      </c>
      <c r="W102" s="42">
        <f>Weather!D222</f>
        <v>360.1</v>
      </c>
      <c r="X102" s="42">
        <f>Weather!E222</f>
        <v>4.3</v>
      </c>
      <c r="Y102" s="42">
        <f>Weather!F222</f>
        <v>305.2</v>
      </c>
      <c r="Z102" s="42">
        <f>Weather!G222</f>
        <v>11.4</v>
      </c>
      <c r="AA102" s="42">
        <f>Weather!H222</f>
        <v>251.2</v>
      </c>
      <c r="AB102" s="42">
        <f>Weather!I222</f>
        <v>19.399999999999999</v>
      </c>
      <c r="AC102" s="42">
        <f>Weather!J222</f>
        <v>198.3</v>
      </c>
      <c r="AD102" s="42">
        <f>Weather!K222</f>
        <v>28.5</v>
      </c>
      <c r="AE102" s="42">
        <f>Weather!L222</f>
        <v>148.4</v>
      </c>
      <c r="AF102" s="42">
        <f>Weather!M222</f>
        <v>40.6</v>
      </c>
      <c r="AG102" s="42">
        <f>Weather!N222</f>
        <v>107.2</v>
      </c>
      <c r="AH102" s="42">
        <f>Weather!O222</f>
        <v>61.4</v>
      </c>
      <c r="AI102" s="42">
        <f>Weather!P222</f>
        <v>73.8</v>
      </c>
      <c r="AJ102" s="42">
        <f>Weather!Q222</f>
        <v>90</v>
      </c>
      <c r="AK102" s="42">
        <f>Weather!R222</f>
        <v>47.8</v>
      </c>
      <c r="AL102" s="42">
        <f>Weather!S222</f>
        <v>126</v>
      </c>
      <c r="AM102" s="39">
        <f>Economic!C102</f>
        <v>716151.8</v>
      </c>
      <c r="AN102" s="39">
        <f>Economic!D102</f>
        <v>6568.2</v>
      </c>
      <c r="AO102" s="39">
        <f>Economic!E102</f>
        <v>6536.7</v>
      </c>
      <c r="AP102" s="39">
        <f>Economic!F102</f>
        <v>112.3</v>
      </c>
      <c r="AQ102" s="39">
        <f>Economic!G102</f>
        <v>111.6</v>
      </c>
      <c r="AR102" s="43">
        <f t="shared" si="49"/>
        <v>31</v>
      </c>
      <c r="AS102" s="43">
        <v>20</v>
      </c>
      <c r="AT102" s="43">
        <f t="shared" si="51"/>
        <v>101</v>
      </c>
      <c r="AU102" s="43">
        <f t="shared" si="76"/>
        <v>0</v>
      </c>
      <c r="AV102" s="43">
        <f t="shared" si="76"/>
        <v>0</v>
      </c>
      <c r="AW102" s="43">
        <f t="shared" si="76"/>
        <v>0</v>
      </c>
      <c r="AX102" s="43">
        <f t="shared" si="76"/>
        <v>0</v>
      </c>
      <c r="AY102" s="43">
        <f t="shared" si="76"/>
        <v>1</v>
      </c>
      <c r="AZ102" s="43">
        <f t="shared" si="76"/>
        <v>0</v>
      </c>
      <c r="BA102" s="43">
        <f t="shared" si="76"/>
        <v>0</v>
      </c>
      <c r="BB102" s="43">
        <f t="shared" si="76"/>
        <v>0</v>
      </c>
      <c r="BC102" s="43">
        <f t="shared" si="76"/>
        <v>0</v>
      </c>
      <c r="BD102" s="43">
        <f t="shared" si="76"/>
        <v>0</v>
      </c>
      <c r="BE102" s="43">
        <f t="shared" si="76"/>
        <v>0</v>
      </c>
      <c r="BF102" s="43">
        <f t="shared" si="76"/>
        <v>0</v>
      </c>
      <c r="BG102" s="43">
        <f t="shared" si="76"/>
        <v>1</v>
      </c>
      <c r="BH102" s="43">
        <f t="shared" si="76"/>
        <v>0</v>
      </c>
      <c r="BI102" s="43">
        <f t="shared" si="52"/>
        <v>1</v>
      </c>
      <c r="BJ102" s="44">
        <v>1</v>
      </c>
      <c r="BK102" s="47">
        <v>1</v>
      </c>
      <c r="BL102" s="47">
        <f t="shared" si="73"/>
        <v>1</v>
      </c>
      <c r="BM102" s="43">
        <f t="shared" si="75"/>
        <v>0</v>
      </c>
      <c r="BN102" s="49">
        <f t="shared" si="77"/>
        <v>360.1</v>
      </c>
      <c r="BO102" s="49">
        <f t="shared" si="78"/>
        <v>4.3</v>
      </c>
      <c r="BP102" s="49">
        <f t="shared" si="79"/>
        <v>305.2</v>
      </c>
      <c r="BQ102" s="49">
        <f t="shared" si="80"/>
        <v>11.4</v>
      </c>
      <c r="BR102" s="49">
        <f t="shared" si="81"/>
        <v>251.2</v>
      </c>
      <c r="BS102" s="49">
        <f t="shared" si="82"/>
        <v>19.399999999999999</v>
      </c>
      <c r="BT102" s="49">
        <f t="shared" si="83"/>
        <v>198.3</v>
      </c>
      <c r="BU102" s="49">
        <f t="shared" si="84"/>
        <v>28.5</v>
      </c>
      <c r="BV102" s="49">
        <f t="shared" si="85"/>
        <v>148.4</v>
      </c>
      <c r="BW102" s="49">
        <f t="shared" si="86"/>
        <v>40.6</v>
      </c>
      <c r="BX102" s="49">
        <f t="shared" si="87"/>
        <v>107.2</v>
      </c>
      <c r="BY102" s="49">
        <f t="shared" si="88"/>
        <v>61.4</v>
      </c>
      <c r="BZ102" s="49">
        <f t="shared" si="89"/>
        <v>73.8</v>
      </c>
      <c r="CA102" s="49">
        <f t="shared" si="90"/>
        <v>90</v>
      </c>
      <c r="CB102" s="49">
        <f t="shared" si="91"/>
        <v>47.8</v>
      </c>
      <c r="CC102" s="49">
        <f t="shared" si="92"/>
        <v>126</v>
      </c>
      <c r="CD102" s="8">
        <f t="shared" si="93"/>
        <v>663.40232001751542</v>
      </c>
      <c r="CE102" s="8">
        <f t="shared" si="94"/>
        <v>1755.6346265454931</v>
      </c>
      <c r="CF102" s="8">
        <f t="shared" si="95"/>
        <v>65789.160937473382</v>
      </c>
    </row>
    <row r="103" spans="1:84">
      <c r="A103" s="7">
        <f>'Monthly Data'!A103</f>
        <v>43983</v>
      </c>
      <c r="B103" s="6">
        <f>'Monthly Data'!B103</f>
        <v>2020</v>
      </c>
      <c r="C103" s="6">
        <f t="shared" si="50"/>
        <v>6</v>
      </c>
      <c r="D103" s="8">
        <f>'Monthly Data'!D103</f>
        <v>9987467.2126085386</v>
      </c>
      <c r="E103" s="1">
        <f>'Monthly Data'!E103</f>
        <v>604879.61295870331</v>
      </c>
      <c r="F103" s="8">
        <f>'Monthly Data'!F103</f>
        <v>10592346.825567242</v>
      </c>
      <c r="G103" s="8">
        <f>'Monthly Data'!G103</f>
        <v>3055159.5702205976</v>
      </c>
      <c r="H103" s="1">
        <f>'Monthly Data'!H103</f>
        <v>270054.97975969774</v>
      </c>
      <c r="I103" s="8">
        <f>'Monthly Data'!I103</f>
        <v>3325214.5499802954</v>
      </c>
      <c r="J103" s="8">
        <f>'Monthly Data'!J103</f>
        <v>9093235.5826156083</v>
      </c>
      <c r="K103" s="1">
        <f>'Monthly Data'!K103</f>
        <v>635523.45476492029</v>
      </c>
      <c r="L103" s="8">
        <f>'Monthly Data'!L103</f>
        <v>9728759.0373805277</v>
      </c>
      <c r="M103" s="8">
        <f>'Monthly Data'!M103</f>
        <v>72347.566729917788</v>
      </c>
      <c r="N103" s="8">
        <f>'Monthly Data'!N103</f>
        <v>32983.935001957776</v>
      </c>
      <c r="O103" s="5">
        <f>'Monthly Data'!O103</f>
        <v>23132.000000000004</v>
      </c>
      <c r="P103" s="5">
        <f>'Monthly Data'!P103</f>
        <v>285.85000000000002</v>
      </c>
      <c r="Q103" s="8">
        <f>'Monthly Data'!Q103</f>
        <v>16160</v>
      </c>
      <c r="R103" s="8">
        <f>'Monthly Data'!R103</f>
        <v>1775</v>
      </c>
      <c r="S103" s="8">
        <f>'Monthly Data'!S103</f>
        <v>130</v>
      </c>
      <c r="T103" s="8">
        <f>'Monthly Data'!T103</f>
        <v>3261</v>
      </c>
      <c r="U103" s="8">
        <f>'Monthly Data'!U103</f>
        <v>30</v>
      </c>
      <c r="V103" s="41">
        <f>Weather!C223</f>
        <v>17.636666666666667</v>
      </c>
      <c r="W103" s="42">
        <f>Weather!D223</f>
        <v>138.69999999999999</v>
      </c>
      <c r="X103" s="42">
        <f>Weather!E223</f>
        <v>7.8</v>
      </c>
      <c r="Y103" s="42">
        <f>Weather!F223</f>
        <v>92.1</v>
      </c>
      <c r="Z103" s="42">
        <f>Weather!G223</f>
        <v>21.2</v>
      </c>
      <c r="AA103" s="42">
        <f>Weather!H223</f>
        <v>56.1</v>
      </c>
      <c r="AB103" s="42">
        <f>Weather!I223</f>
        <v>45.2</v>
      </c>
      <c r="AC103" s="42">
        <f>Weather!J223</f>
        <v>29.7</v>
      </c>
      <c r="AD103" s="42">
        <f>Weather!K223</f>
        <v>78.8</v>
      </c>
      <c r="AE103" s="42">
        <f>Weather!L223</f>
        <v>14.9</v>
      </c>
      <c r="AF103" s="42">
        <f>Weather!M223</f>
        <v>124</v>
      </c>
      <c r="AG103" s="42">
        <f>Weather!N223</f>
        <v>4.5999999999999996</v>
      </c>
      <c r="AH103" s="42">
        <f>Weather!O223</f>
        <v>173.7</v>
      </c>
      <c r="AI103" s="42">
        <f>Weather!P223</f>
        <v>0</v>
      </c>
      <c r="AJ103" s="42">
        <f>Weather!Q223</f>
        <v>229.1</v>
      </c>
      <c r="AK103" s="42">
        <f>Weather!R223</f>
        <v>0</v>
      </c>
      <c r="AL103" s="42">
        <f>Weather!S223</f>
        <v>289.10000000000002</v>
      </c>
      <c r="AM103" s="39">
        <f>Economic!C103</f>
        <v>716151.8</v>
      </c>
      <c r="AN103" s="39">
        <f>Economic!D103</f>
        <v>6459.7</v>
      </c>
      <c r="AO103" s="39">
        <f>Economic!E103</f>
        <v>6498.5</v>
      </c>
      <c r="AP103" s="39">
        <f>Economic!F103</f>
        <v>113.3</v>
      </c>
      <c r="AQ103" s="39">
        <f>Economic!G103</f>
        <v>114.6</v>
      </c>
      <c r="AR103" s="43">
        <f t="shared" si="49"/>
        <v>30</v>
      </c>
      <c r="AS103" s="43">
        <v>22</v>
      </c>
      <c r="AT103" s="43">
        <f t="shared" si="51"/>
        <v>102</v>
      </c>
      <c r="AU103" s="43">
        <f t="shared" si="76"/>
        <v>0</v>
      </c>
      <c r="AV103" s="43">
        <f t="shared" si="76"/>
        <v>0</v>
      </c>
      <c r="AW103" s="43">
        <f t="shared" si="76"/>
        <v>0</v>
      </c>
      <c r="AX103" s="43">
        <f t="shared" si="76"/>
        <v>0</v>
      </c>
      <c r="AY103" s="43">
        <f t="shared" si="76"/>
        <v>0</v>
      </c>
      <c r="AZ103" s="43">
        <f t="shared" si="76"/>
        <v>1</v>
      </c>
      <c r="BA103" s="43">
        <f t="shared" si="76"/>
        <v>0</v>
      </c>
      <c r="BB103" s="43">
        <f t="shared" si="76"/>
        <v>0</v>
      </c>
      <c r="BC103" s="43">
        <f t="shared" si="76"/>
        <v>0</v>
      </c>
      <c r="BD103" s="43">
        <f t="shared" si="76"/>
        <v>0</v>
      </c>
      <c r="BE103" s="43">
        <f t="shared" si="76"/>
        <v>0</v>
      </c>
      <c r="BF103" s="43">
        <f t="shared" si="76"/>
        <v>0</v>
      </c>
      <c r="BG103" s="43">
        <f t="shared" si="76"/>
        <v>0</v>
      </c>
      <c r="BH103" s="43">
        <f t="shared" si="76"/>
        <v>0</v>
      </c>
      <c r="BI103" s="43">
        <f t="shared" si="52"/>
        <v>0</v>
      </c>
      <c r="BJ103" s="44">
        <v>1</v>
      </c>
      <c r="BK103" s="47">
        <v>0.5</v>
      </c>
      <c r="BL103" s="47">
        <f t="shared" si="73"/>
        <v>0.5</v>
      </c>
      <c r="BM103" s="43">
        <f t="shared" si="75"/>
        <v>0</v>
      </c>
      <c r="BN103" s="49">
        <f t="shared" si="77"/>
        <v>138.69999999999999</v>
      </c>
      <c r="BO103" s="49">
        <f t="shared" si="78"/>
        <v>7.8</v>
      </c>
      <c r="BP103" s="49">
        <f t="shared" si="79"/>
        <v>92.1</v>
      </c>
      <c r="BQ103" s="49">
        <f t="shared" si="80"/>
        <v>21.2</v>
      </c>
      <c r="BR103" s="49">
        <f t="shared" si="81"/>
        <v>56.1</v>
      </c>
      <c r="BS103" s="49">
        <f t="shared" si="82"/>
        <v>45.2</v>
      </c>
      <c r="BT103" s="49">
        <f t="shared" si="83"/>
        <v>29.7</v>
      </c>
      <c r="BU103" s="49">
        <f t="shared" si="84"/>
        <v>78.8</v>
      </c>
      <c r="BV103" s="49">
        <f t="shared" si="85"/>
        <v>14.9</v>
      </c>
      <c r="BW103" s="49">
        <f t="shared" si="86"/>
        <v>124</v>
      </c>
      <c r="BX103" s="49">
        <f t="shared" si="87"/>
        <v>4.5999999999999996</v>
      </c>
      <c r="BY103" s="49">
        <f t="shared" si="88"/>
        <v>173.7</v>
      </c>
      <c r="BZ103" s="49">
        <f t="shared" si="89"/>
        <v>0</v>
      </c>
      <c r="CA103" s="49">
        <f t="shared" si="90"/>
        <v>229.1</v>
      </c>
      <c r="CB103" s="49">
        <f t="shared" si="91"/>
        <v>0</v>
      </c>
      <c r="CC103" s="49">
        <f t="shared" si="92"/>
        <v>289.10000000000002</v>
      </c>
      <c r="CD103" s="8">
        <f t="shared" si="93"/>
        <v>655.46700653262633</v>
      </c>
      <c r="CE103" s="8">
        <f t="shared" si="94"/>
        <v>1873.3603098480537</v>
      </c>
      <c r="CF103" s="8">
        <f t="shared" si="95"/>
        <v>74836.607979850218</v>
      </c>
    </row>
    <row r="104" spans="1:84">
      <c r="A104" s="7">
        <f>'Monthly Data'!A104</f>
        <v>44013</v>
      </c>
      <c r="B104" s="6">
        <f>'Monthly Data'!B104</f>
        <v>2020</v>
      </c>
      <c r="C104" s="6">
        <f t="shared" si="50"/>
        <v>7</v>
      </c>
      <c r="D104" s="8">
        <f>'Monthly Data'!D104</f>
        <v>13156024.823692113</v>
      </c>
      <c r="E104" s="1">
        <f>'Monthly Data'!E104</f>
        <v>604879.61295870331</v>
      </c>
      <c r="F104" s="8">
        <f>'Monthly Data'!F104</f>
        <v>13760904.436650816</v>
      </c>
      <c r="G104" s="8">
        <f>'Monthly Data'!G104</f>
        <v>3836853.5976870866</v>
      </c>
      <c r="H104" s="1">
        <f>'Monthly Data'!H104</f>
        <v>270054.97975969774</v>
      </c>
      <c r="I104" s="8">
        <f>'Monthly Data'!I104</f>
        <v>4106908.5774467844</v>
      </c>
      <c r="J104" s="8">
        <f>'Monthly Data'!J104</f>
        <v>10422144.205792543</v>
      </c>
      <c r="K104" s="1">
        <f>'Monthly Data'!K104</f>
        <v>635523.45476492029</v>
      </c>
      <c r="L104" s="8">
        <f>'Monthly Data'!L104</f>
        <v>11057667.660557464</v>
      </c>
      <c r="M104" s="8">
        <f>'Monthly Data'!M104</f>
        <v>77624.838920514434</v>
      </c>
      <c r="N104" s="8">
        <f>'Monthly Data'!N104</f>
        <v>33054.944549862958</v>
      </c>
      <c r="O104" s="5">
        <f>'Monthly Data'!O104</f>
        <v>23856.960000000006</v>
      </c>
      <c r="P104" s="5">
        <f>'Monthly Data'!P104</f>
        <v>285.85000000000002</v>
      </c>
      <c r="Q104" s="8">
        <f>'Monthly Data'!Q104</f>
        <v>16214</v>
      </c>
      <c r="R104" s="8">
        <f>'Monthly Data'!R104</f>
        <v>1773</v>
      </c>
      <c r="S104" s="8">
        <f>'Monthly Data'!S104</f>
        <v>130</v>
      </c>
      <c r="T104" s="8">
        <f>'Monthly Data'!T104</f>
        <v>3261</v>
      </c>
      <c r="U104" s="8">
        <f>'Monthly Data'!U104</f>
        <v>30</v>
      </c>
      <c r="V104" s="41">
        <f>Weather!C224</f>
        <v>22.496774193548394</v>
      </c>
      <c r="W104" s="42">
        <f>Weather!D224</f>
        <v>24.6</v>
      </c>
      <c r="X104" s="42">
        <f>Weather!E224</f>
        <v>40</v>
      </c>
      <c r="Y104" s="42">
        <f>Weather!F224</f>
        <v>2.8</v>
      </c>
      <c r="Z104" s="42">
        <f>Weather!G224</f>
        <v>80.2</v>
      </c>
      <c r="AA104" s="42">
        <f>Weather!H224</f>
        <v>0</v>
      </c>
      <c r="AB104" s="42">
        <f>Weather!I224</f>
        <v>139.4</v>
      </c>
      <c r="AC104" s="42">
        <f>Weather!J224</f>
        <v>0</v>
      </c>
      <c r="AD104" s="42">
        <f>Weather!K224</f>
        <v>201.4</v>
      </c>
      <c r="AE104" s="42">
        <f>Weather!L224</f>
        <v>0</v>
      </c>
      <c r="AF104" s="42">
        <f>Weather!M224</f>
        <v>263.39999999999998</v>
      </c>
      <c r="AG104" s="42">
        <f>Weather!N224</f>
        <v>0</v>
      </c>
      <c r="AH104" s="42">
        <f>Weather!O224</f>
        <v>325.39999999999998</v>
      </c>
      <c r="AI104" s="42">
        <f>Weather!P224</f>
        <v>0</v>
      </c>
      <c r="AJ104" s="42">
        <f>Weather!Q224</f>
        <v>387.4</v>
      </c>
      <c r="AK104" s="42">
        <f>Weather!R224</f>
        <v>0</v>
      </c>
      <c r="AL104" s="42">
        <f>Weather!S224</f>
        <v>449.4</v>
      </c>
      <c r="AM104" s="39">
        <f>Economic!C104</f>
        <v>716151.8</v>
      </c>
      <c r="AN104" s="39">
        <f>Economic!D104</f>
        <v>6643.5</v>
      </c>
      <c r="AO104" s="39">
        <f>Economic!E104</f>
        <v>6711.9</v>
      </c>
      <c r="AP104" s="39">
        <f>Economic!F104</f>
        <v>120.2</v>
      </c>
      <c r="AQ104" s="39">
        <f>Economic!G104</f>
        <v>122.7</v>
      </c>
      <c r="AR104" s="43">
        <f t="shared" si="49"/>
        <v>31</v>
      </c>
      <c r="AS104" s="43">
        <v>22</v>
      </c>
      <c r="AT104" s="43">
        <f t="shared" si="51"/>
        <v>103</v>
      </c>
      <c r="AU104" s="43">
        <f t="shared" si="76"/>
        <v>0</v>
      </c>
      <c r="AV104" s="43">
        <f t="shared" si="76"/>
        <v>0</v>
      </c>
      <c r="AW104" s="43">
        <f t="shared" si="76"/>
        <v>0</v>
      </c>
      <c r="AX104" s="43">
        <f t="shared" si="76"/>
        <v>0</v>
      </c>
      <c r="AY104" s="43">
        <f t="shared" si="76"/>
        <v>0</v>
      </c>
      <c r="AZ104" s="43">
        <f t="shared" si="76"/>
        <v>0</v>
      </c>
      <c r="BA104" s="43">
        <f t="shared" si="76"/>
        <v>1</v>
      </c>
      <c r="BB104" s="43">
        <f t="shared" si="76"/>
        <v>0</v>
      </c>
      <c r="BC104" s="43">
        <f t="shared" si="76"/>
        <v>0</v>
      </c>
      <c r="BD104" s="43">
        <f t="shared" si="76"/>
        <v>0</v>
      </c>
      <c r="BE104" s="43">
        <f t="shared" si="76"/>
        <v>0</v>
      </c>
      <c r="BF104" s="43">
        <f t="shared" si="76"/>
        <v>0</v>
      </c>
      <c r="BG104" s="43">
        <f t="shared" si="76"/>
        <v>0</v>
      </c>
      <c r="BH104" s="43">
        <f t="shared" si="76"/>
        <v>0</v>
      </c>
      <c r="BI104" s="43">
        <f t="shared" si="52"/>
        <v>0</v>
      </c>
      <c r="BJ104" s="44">
        <v>1</v>
      </c>
      <c r="BK104" s="47">
        <v>0.5</v>
      </c>
      <c r="BL104" s="47">
        <v>0</v>
      </c>
      <c r="BM104" s="43">
        <f t="shared" si="75"/>
        <v>0</v>
      </c>
      <c r="BN104" s="49">
        <f t="shared" si="77"/>
        <v>24.6</v>
      </c>
      <c r="BO104" s="49">
        <f t="shared" si="78"/>
        <v>40</v>
      </c>
      <c r="BP104" s="49">
        <f t="shared" si="79"/>
        <v>2.8</v>
      </c>
      <c r="BQ104" s="49">
        <f t="shared" si="80"/>
        <v>80.2</v>
      </c>
      <c r="BR104" s="49">
        <f t="shared" si="81"/>
        <v>0</v>
      </c>
      <c r="BS104" s="49">
        <f t="shared" si="82"/>
        <v>139.4</v>
      </c>
      <c r="BT104" s="49">
        <f t="shared" si="83"/>
        <v>0</v>
      </c>
      <c r="BU104" s="49">
        <f t="shared" si="84"/>
        <v>201.4</v>
      </c>
      <c r="BV104" s="49">
        <f t="shared" si="85"/>
        <v>0</v>
      </c>
      <c r="BW104" s="49">
        <f t="shared" si="86"/>
        <v>263.39999999999998</v>
      </c>
      <c r="BX104" s="49">
        <f t="shared" si="87"/>
        <v>0</v>
      </c>
      <c r="BY104" s="49">
        <f t="shared" si="88"/>
        <v>325.39999999999998</v>
      </c>
      <c r="BZ104" s="49">
        <f t="shared" si="89"/>
        <v>0</v>
      </c>
      <c r="CA104" s="49">
        <f t="shared" si="90"/>
        <v>387.4</v>
      </c>
      <c r="CB104" s="49">
        <f t="shared" si="91"/>
        <v>0</v>
      </c>
      <c r="CC104" s="49">
        <f t="shared" si="92"/>
        <v>449.4</v>
      </c>
      <c r="CD104" s="8">
        <f t="shared" si="93"/>
        <v>848.70509662333882</v>
      </c>
      <c r="CE104" s="8">
        <f t="shared" si="94"/>
        <v>2316.3612957962687</v>
      </c>
      <c r="CF104" s="8">
        <f t="shared" si="95"/>
        <v>85058.982004288177</v>
      </c>
    </row>
    <row r="105" spans="1:84">
      <c r="A105" s="7">
        <f>'Monthly Data'!A105</f>
        <v>44044</v>
      </c>
      <c r="B105" s="6">
        <f>'Monthly Data'!B105</f>
        <v>2020</v>
      </c>
      <c r="C105" s="6">
        <f t="shared" si="50"/>
        <v>8</v>
      </c>
      <c r="D105" s="8">
        <f>'Monthly Data'!D105</f>
        <v>11624511.125675922</v>
      </c>
      <c r="E105" s="1">
        <f>'Monthly Data'!E105</f>
        <v>604879.61295870331</v>
      </c>
      <c r="F105" s="8">
        <f>'Monthly Data'!F105</f>
        <v>12229390.738634625</v>
      </c>
      <c r="G105" s="8">
        <f>'Monthly Data'!G105</f>
        <v>3688140.2678477252</v>
      </c>
      <c r="H105" s="1">
        <f>'Monthly Data'!H105</f>
        <v>270054.97975969774</v>
      </c>
      <c r="I105" s="8">
        <f>'Monthly Data'!I105</f>
        <v>3958195.247607423</v>
      </c>
      <c r="J105" s="8">
        <f>'Monthly Data'!J105</f>
        <v>10192016.210357649</v>
      </c>
      <c r="K105" s="1">
        <f>'Monthly Data'!K105</f>
        <v>635523.45476492029</v>
      </c>
      <c r="L105" s="8">
        <f>'Monthly Data'!L105</f>
        <v>10827539.665122569</v>
      </c>
      <c r="M105" s="8">
        <f>'Monthly Data'!M105</f>
        <v>87754.916418180175</v>
      </c>
      <c r="N105" s="8">
        <f>'Monthly Data'!N105</f>
        <v>33019.439775910374</v>
      </c>
      <c r="O105" s="5">
        <f>'Monthly Data'!O105</f>
        <v>20204.010000000009</v>
      </c>
      <c r="P105" s="5">
        <f>'Monthly Data'!P105</f>
        <v>285.85000000000002</v>
      </c>
      <c r="Q105" s="8">
        <f>'Monthly Data'!Q105</f>
        <v>16218</v>
      </c>
      <c r="R105" s="8">
        <f>'Monthly Data'!R105</f>
        <v>1782</v>
      </c>
      <c r="S105" s="8">
        <f>'Monthly Data'!S105</f>
        <v>128</v>
      </c>
      <c r="T105" s="8">
        <f>'Monthly Data'!T105</f>
        <v>3261</v>
      </c>
      <c r="U105" s="8">
        <f>'Monthly Data'!U105</f>
        <v>30</v>
      </c>
      <c r="V105" s="41">
        <f>Weather!C225</f>
        <v>20.429837197666551</v>
      </c>
      <c r="W105" s="42">
        <f>Weather!D225</f>
        <v>64.400000000000006</v>
      </c>
      <c r="X105" s="42">
        <f>Weather!E225</f>
        <v>15.7</v>
      </c>
      <c r="Y105" s="42">
        <f>Weather!F225</f>
        <v>25</v>
      </c>
      <c r="Z105" s="42">
        <f>Weather!G225</f>
        <v>38.299999999999997</v>
      </c>
      <c r="AA105" s="42">
        <f>Weather!H225</f>
        <v>6</v>
      </c>
      <c r="AB105" s="42">
        <f>Weather!I225</f>
        <v>81.3</v>
      </c>
      <c r="AC105" s="42">
        <f>Weather!J225</f>
        <v>0.7</v>
      </c>
      <c r="AD105" s="42">
        <f>Weather!K225</f>
        <v>138</v>
      </c>
      <c r="AE105" s="42">
        <f>Weather!L225</f>
        <v>0</v>
      </c>
      <c r="AF105" s="42">
        <f>Weather!M225</f>
        <v>199.3</v>
      </c>
      <c r="AG105" s="42">
        <f>Weather!N225</f>
        <v>0</v>
      </c>
      <c r="AH105" s="42">
        <f>Weather!O225</f>
        <v>261.3</v>
      </c>
      <c r="AI105" s="42">
        <f>Weather!P225</f>
        <v>0</v>
      </c>
      <c r="AJ105" s="42">
        <f>Weather!Q225</f>
        <v>323.3</v>
      </c>
      <c r="AK105" s="42">
        <f>Weather!R225</f>
        <v>0</v>
      </c>
      <c r="AL105" s="42">
        <f>Weather!S225</f>
        <v>385.3</v>
      </c>
      <c r="AM105" s="39">
        <f>Economic!C105</f>
        <v>716151.8</v>
      </c>
      <c r="AN105" s="39">
        <f>Economic!D105</f>
        <v>6879.1</v>
      </c>
      <c r="AO105" s="39">
        <f>Economic!E105</f>
        <v>6950.9</v>
      </c>
      <c r="AP105" s="39">
        <f>Economic!F105</f>
        <v>121.8</v>
      </c>
      <c r="AQ105" s="39">
        <f>Economic!G105</f>
        <v>125.4</v>
      </c>
      <c r="AR105" s="43">
        <f t="shared" si="49"/>
        <v>31</v>
      </c>
      <c r="AS105" s="43">
        <v>20</v>
      </c>
      <c r="AT105" s="43">
        <f t="shared" si="51"/>
        <v>104</v>
      </c>
      <c r="AU105" s="43">
        <f t="shared" si="76"/>
        <v>0</v>
      </c>
      <c r="AV105" s="43">
        <f t="shared" si="76"/>
        <v>0</v>
      </c>
      <c r="AW105" s="43">
        <f t="shared" si="76"/>
        <v>0</v>
      </c>
      <c r="AX105" s="43">
        <f t="shared" si="76"/>
        <v>0</v>
      </c>
      <c r="AY105" s="43">
        <f t="shared" si="76"/>
        <v>0</v>
      </c>
      <c r="AZ105" s="43">
        <f t="shared" si="76"/>
        <v>0</v>
      </c>
      <c r="BA105" s="43">
        <f t="shared" si="76"/>
        <v>0</v>
      </c>
      <c r="BB105" s="43">
        <f t="shared" si="76"/>
        <v>1</v>
      </c>
      <c r="BC105" s="43">
        <f t="shared" si="76"/>
        <v>0</v>
      </c>
      <c r="BD105" s="43">
        <f t="shared" si="76"/>
        <v>0</v>
      </c>
      <c r="BE105" s="43">
        <f t="shared" si="76"/>
        <v>0</v>
      </c>
      <c r="BF105" s="43">
        <f t="shared" si="76"/>
        <v>0</v>
      </c>
      <c r="BG105" s="43">
        <f t="shared" si="76"/>
        <v>0</v>
      </c>
      <c r="BH105" s="43">
        <f t="shared" si="76"/>
        <v>0</v>
      </c>
      <c r="BI105" s="43">
        <f t="shared" si="52"/>
        <v>0</v>
      </c>
      <c r="BJ105" s="44">
        <v>1</v>
      </c>
      <c r="BK105" s="47">
        <v>0.5</v>
      </c>
      <c r="BL105" s="47">
        <v>0</v>
      </c>
      <c r="BM105" s="43">
        <f t="shared" si="75"/>
        <v>0</v>
      </c>
      <c r="BN105" s="49">
        <f t="shared" si="77"/>
        <v>64.400000000000006</v>
      </c>
      <c r="BO105" s="49">
        <f t="shared" si="78"/>
        <v>15.7</v>
      </c>
      <c r="BP105" s="49">
        <f t="shared" si="79"/>
        <v>25</v>
      </c>
      <c r="BQ105" s="49">
        <f t="shared" si="80"/>
        <v>38.299999999999997</v>
      </c>
      <c r="BR105" s="49">
        <f t="shared" si="81"/>
        <v>6</v>
      </c>
      <c r="BS105" s="49">
        <f t="shared" si="82"/>
        <v>81.3</v>
      </c>
      <c r="BT105" s="49">
        <f t="shared" si="83"/>
        <v>0.7</v>
      </c>
      <c r="BU105" s="49">
        <f t="shared" si="84"/>
        <v>138</v>
      </c>
      <c r="BV105" s="49">
        <f t="shared" si="85"/>
        <v>0</v>
      </c>
      <c r="BW105" s="49">
        <f t="shared" si="86"/>
        <v>199.3</v>
      </c>
      <c r="BX105" s="49">
        <f t="shared" si="87"/>
        <v>0</v>
      </c>
      <c r="BY105" s="49">
        <f t="shared" si="88"/>
        <v>261.3</v>
      </c>
      <c r="BZ105" s="49">
        <f t="shared" si="89"/>
        <v>0</v>
      </c>
      <c r="CA105" s="49">
        <f t="shared" si="90"/>
        <v>323.3</v>
      </c>
      <c r="CB105" s="49">
        <f t="shared" si="91"/>
        <v>0</v>
      </c>
      <c r="CC105" s="49">
        <f t="shared" si="92"/>
        <v>385.3</v>
      </c>
      <c r="CD105" s="8">
        <f t="shared" si="93"/>
        <v>754.06281530611818</v>
      </c>
      <c r="CE105" s="8">
        <f t="shared" si="94"/>
        <v>2221.2094543251533</v>
      </c>
      <c r="CF105" s="8">
        <f t="shared" si="95"/>
        <v>84590.153633770067</v>
      </c>
    </row>
    <row r="106" spans="1:84">
      <c r="A106" s="7">
        <f>'Monthly Data'!A106</f>
        <v>44075</v>
      </c>
      <c r="B106" s="6">
        <f>'Monthly Data'!B106</f>
        <v>2020</v>
      </c>
      <c r="C106" s="6">
        <f t="shared" si="50"/>
        <v>9</v>
      </c>
      <c r="D106" s="8">
        <f>'Monthly Data'!D106</f>
        <v>8863050.2273658421</v>
      </c>
      <c r="E106" s="1">
        <f>'Monthly Data'!E106</f>
        <v>604879.61295870331</v>
      </c>
      <c r="F106" s="8">
        <f>'Monthly Data'!F106</f>
        <v>9467929.8403245453</v>
      </c>
      <c r="G106" s="8">
        <f>'Monthly Data'!G106</f>
        <v>3202707.6551847798</v>
      </c>
      <c r="H106" s="1">
        <f>'Monthly Data'!H106</f>
        <v>270054.97975969774</v>
      </c>
      <c r="I106" s="8">
        <f>'Monthly Data'!I106</f>
        <v>3472762.6349444776</v>
      </c>
      <c r="J106" s="8">
        <f>'Monthly Data'!J106</f>
        <v>9646470.7241184711</v>
      </c>
      <c r="K106" s="1">
        <f>'Monthly Data'!K106</f>
        <v>635523.45476492029</v>
      </c>
      <c r="L106" s="8">
        <f>'Monthly Data'!L106</f>
        <v>10281994.178883392</v>
      </c>
      <c r="M106" s="8">
        <f>'Monthly Data'!M106</f>
        <v>97573.565856450121</v>
      </c>
      <c r="N106" s="8">
        <f>'Monthly Data'!N106</f>
        <v>32983.935001957776</v>
      </c>
      <c r="O106" s="5">
        <f>'Monthly Data'!O106</f>
        <v>19468.420000000002</v>
      </c>
      <c r="P106" s="5">
        <f>'Monthly Data'!P106</f>
        <v>285.85000000000002</v>
      </c>
      <c r="Q106" s="8">
        <f>'Monthly Data'!Q106</f>
        <v>16220</v>
      </c>
      <c r="R106" s="8">
        <f>'Monthly Data'!R106</f>
        <v>1789</v>
      </c>
      <c r="S106" s="8">
        <f>'Monthly Data'!S106</f>
        <v>124</v>
      </c>
      <c r="T106" s="8">
        <f>'Monthly Data'!T106</f>
        <v>3261</v>
      </c>
      <c r="U106" s="8">
        <f>'Monthly Data'!U106</f>
        <v>30</v>
      </c>
      <c r="V106" s="41">
        <f>Weather!C226</f>
        <v>15.946666666666665</v>
      </c>
      <c r="W106" s="42">
        <f>Weather!D226</f>
        <v>182</v>
      </c>
      <c r="X106" s="42">
        <f>Weather!E226</f>
        <v>0.4</v>
      </c>
      <c r="Y106" s="42">
        <f>Weather!F226</f>
        <v>128.5</v>
      </c>
      <c r="Z106" s="42">
        <f>Weather!G226</f>
        <v>6.9</v>
      </c>
      <c r="AA106" s="42">
        <f>Weather!H226</f>
        <v>84.6</v>
      </c>
      <c r="AB106" s="42">
        <f>Weather!I226</f>
        <v>23</v>
      </c>
      <c r="AC106" s="42">
        <f>Weather!J226</f>
        <v>47.2</v>
      </c>
      <c r="AD106" s="42">
        <f>Weather!K226</f>
        <v>45.6</v>
      </c>
      <c r="AE106" s="42">
        <f>Weather!L226</f>
        <v>21.7</v>
      </c>
      <c r="AF106" s="42">
        <f>Weather!M226</f>
        <v>80.099999999999994</v>
      </c>
      <c r="AG106" s="42">
        <f>Weather!N226</f>
        <v>8.1</v>
      </c>
      <c r="AH106" s="42">
        <f>Weather!O226</f>
        <v>126.5</v>
      </c>
      <c r="AI106" s="42">
        <f>Weather!P226</f>
        <v>2.4</v>
      </c>
      <c r="AJ106" s="42">
        <f>Weather!Q226</f>
        <v>180.8</v>
      </c>
      <c r="AK106" s="42">
        <f>Weather!R226</f>
        <v>0</v>
      </c>
      <c r="AL106" s="42">
        <f>Weather!S226</f>
        <v>238.4</v>
      </c>
      <c r="AM106" s="39">
        <f>Economic!C106</f>
        <v>716151.8</v>
      </c>
      <c r="AN106" s="39">
        <f>Economic!D106</f>
        <v>7040.8</v>
      </c>
      <c r="AO106" s="39">
        <f>Economic!E106</f>
        <v>7075.5</v>
      </c>
      <c r="AP106" s="39">
        <f>Economic!F106</f>
        <v>120.2</v>
      </c>
      <c r="AQ106" s="39">
        <f>Economic!G106</f>
        <v>123</v>
      </c>
      <c r="AR106" s="43">
        <f t="shared" si="49"/>
        <v>30</v>
      </c>
      <c r="AS106" s="43">
        <v>21</v>
      </c>
      <c r="AT106" s="43">
        <f t="shared" si="51"/>
        <v>105</v>
      </c>
      <c r="AU106" s="43">
        <f t="shared" si="76"/>
        <v>0</v>
      </c>
      <c r="AV106" s="43">
        <f t="shared" si="76"/>
        <v>0</v>
      </c>
      <c r="AW106" s="43">
        <f t="shared" si="76"/>
        <v>0</v>
      </c>
      <c r="AX106" s="43">
        <f t="shared" si="76"/>
        <v>0</v>
      </c>
      <c r="AY106" s="43">
        <f t="shared" si="76"/>
        <v>0</v>
      </c>
      <c r="AZ106" s="43">
        <f t="shared" si="76"/>
        <v>0</v>
      </c>
      <c r="BA106" s="43">
        <f t="shared" si="76"/>
        <v>0</v>
      </c>
      <c r="BB106" s="43">
        <f t="shared" si="76"/>
        <v>0</v>
      </c>
      <c r="BC106" s="43">
        <f t="shared" si="76"/>
        <v>1</v>
      </c>
      <c r="BD106" s="43">
        <f t="shared" si="76"/>
        <v>0</v>
      </c>
      <c r="BE106" s="43">
        <f t="shared" si="76"/>
        <v>0</v>
      </c>
      <c r="BF106" s="43">
        <f t="shared" si="76"/>
        <v>0</v>
      </c>
      <c r="BG106" s="43">
        <f t="shared" si="76"/>
        <v>0</v>
      </c>
      <c r="BH106" s="43">
        <f t="shared" si="76"/>
        <v>1</v>
      </c>
      <c r="BI106" s="43">
        <f t="shared" si="52"/>
        <v>1</v>
      </c>
      <c r="BJ106" s="44">
        <v>1</v>
      </c>
      <c r="BK106" s="47">
        <v>0.5</v>
      </c>
      <c r="BL106" s="47">
        <v>0</v>
      </c>
      <c r="BM106" s="43">
        <f t="shared" si="75"/>
        <v>0</v>
      </c>
      <c r="BN106" s="49">
        <f t="shared" si="77"/>
        <v>182</v>
      </c>
      <c r="BO106" s="49">
        <f t="shared" si="78"/>
        <v>0.4</v>
      </c>
      <c r="BP106" s="49">
        <f t="shared" si="79"/>
        <v>128.5</v>
      </c>
      <c r="BQ106" s="49">
        <f t="shared" si="80"/>
        <v>6.9</v>
      </c>
      <c r="BR106" s="49">
        <f t="shared" si="81"/>
        <v>84.6</v>
      </c>
      <c r="BS106" s="49">
        <f t="shared" si="82"/>
        <v>23</v>
      </c>
      <c r="BT106" s="49">
        <f t="shared" si="83"/>
        <v>47.2</v>
      </c>
      <c r="BU106" s="49">
        <f t="shared" si="84"/>
        <v>45.6</v>
      </c>
      <c r="BV106" s="49">
        <f t="shared" si="85"/>
        <v>21.7</v>
      </c>
      <c r="BW106" s="49">
        <f t="shared" si="86"/>
        <v>80.099999999999994</v>
      </c>
      <c r="BX106" s="49">
        <f t="shared" si="87"/>
        <v>8.1</v>
      </c>
      <c r="BY106" s="49">
        <f t="shared" si="88"/>
        <v>126.5</v>
      </c>
      <c r="BZ106" s="49">
        <f t="shared" si="89"/>
        <v>2.4</v>
      </c>
      <c r="CA106" s="49">
        <f t="shared" si="90"/>
        <v>180.8</v>
      </c>
      <c r="CB106" s="49">
        <f t="shared" si="91"/>
        <v>0</v>
      </c>
      <c r="CC106" s="49">
        <f t="shared" si="92"/>
        <v>238.4</v>
      </c>
      <c r="CD106" s="8">
        <f t="shared" si="93"/>
        <v>583.71947227648241</v>
      </c>
      <c r="CE106" s="8">
        <f t="shared" si="94"/>
        <v>1941.1753129930003</v>
      </c>
      <c r="CF106" s="8">
        <f t="shared" si="95"/>
        <v>82919.30789422091</v>
      </c>
    </row>
    <row r="107" spans="1:84">
      <c r="A107" s="7">
        <f>'Monthly Data'!A107</f>
        <v>44105</v>
      </c>
      <c r="B107" s="6">
        <f>'Monthly Data'!B107</f>
        <v>2020</v>
      </c>
      <c r="C107" s="6">
        <f t="shared" si="50"/>
        <v>10</v>
      </c>
      <c r="D107" s="8">
        <f>'Monthly Data'!D107</f>
        <v>9752297.8944030479</v>
      </c>
      <c r="E107" s="1">
        <f>'Monthly Data'!E107</f>
        <v>604879.61295870331</v>
      </c>
      <c r="F107" s="8">
        <f>'Monthly Data'!F107</f>
        <v>10357177.507361751</v>
      </c>
      <c r="G107" s="8">
        <f>'Monthly Data'!G107</f>
        <v>3288621.8524205163</v>
      </c>
      <c r="H107" s="1">
        <f>'Monthly Data'!H107</f>
        <v>270054.97975969774</v>
      </c>
      <c r="I107" s="8">
        <f>'Monthly Data'!I107</f>
        <v>3558676.8321802141</v>
      </c>
      <c r="J107" s="8">
        <f>'Monthly Data'!J107</f>
        <v>10119827.822303513</v>
      </c>
      <c r="K107" s="1">
        <f>'Monthly Data'!K107</f>
        <v>635523.45476492029</v>
      </c>
      <c r="L107" s="8">
        <f>'Monthly Data'!L107</f>
        <v>10755351.277068432</v>
      </c>
      <c r="M107" s="8">
        <f>'Monthly Data'!M107</f>
        <v>114448.17776572995</v>
      </c>
      <c r="N107" s="8">
        <f>'Monthly Data'!N107</f>
        <v>33054.944549862958</v>
      </c>
      <c r="O107" s="5">
        <f>'Monthly Data'!O107</f>
        <v>35104.030000000006</v>
      </c>
      <c r="P107" s="5">
        <f>'Monthly Data'!P107</f>
        <v>285.85000000000002</v>
      </c>
      <c r="Q107" s="8">
        <f>'Monthly Data'!Q107</f>
        <v>16288</v>
      </c>
      <c r="R107" s="8">
        <f>'Monthly Data'!R107</f>
        <v>1783</v>
      </c>
      <c r="S107" s="8">
        <f>'Monthly Data'!S107</f>
        <v>125</v>
      </c>
      <c r="T107" s="8">
        <f>'Monthly Data'!T107</f>
        <v>3261</v>
      </c>
      <c r="U107" s="8">
        <f>'Monthly Data'!U107</f>
        <v>30</v>
      </c>
      <c r="V107" s="41">
        <f>Weather!C227</f>
        <v>8.9709677419354801</v>
      </c>
      <c r="W107" s="42">
        <f>Weather!D227</f>
        <v>403.9</v>
      </c>
      <c r="X107" s="42">
        <f>Weather!E227</f>
        <v>0</v>
      </c>
      <c r="Y107" s="42">
        <f>Weather!F227</f>
        <v>341.9</v>
      </c>
      <c r="Z107" s="42">
        <f>Weather!G227</f>
        <v>0</v>
      </c>
      <c r="AA107" s="42">
        <f>Weather!H227</f>
        <v>279.89999999999998</v>
      </c>
      <c r="AB107" s="42">
        <f>Weather!I227</f>
        <v>0</v>
      </c>
      <c r="AC107" s="42">
        <f>Weather!J227</f>
        <v>218.1</v>
      </c>
      <c r="AD107" s="42">
        <f>Weather!K227</f>
        <v>0.2</v>
      </c>
      <c r="AE107" s="42">
        <f>Weather!L227</f>
        <v>159.30000000000001</v>
      </c>
      <c r="AF107" s="42">
        <f>Weather!M227</f>
        <v>3.4</v>
      </c>
      <c r="AG107" s="42">
        <f>Weather!N227</f>
        <v>108.1</v>
      </c>
      <c r="AH107" s="42">
        <f>Weather!O227</f>
        <v>14.2</v>
      </c>
      <c r="AI107" s="42">
        <f>Weather!P227</f>
        <v>67</v>
      </c>
      <c r="AJ107" s="42">
        <f>Weather!Q227</f>
        <v>35.1</v>
      </c>
      <c r="AK107" s="42">
        <f>Weather!R227</f>
        <v>35.799999999999997</v>
      </c>
      <c r="AL107" s="42">
        <f>Weather!S227</f>
        <v>65.900000000000006</v>
      </c>
      <c r="AM107" s="39">
        <f>Economic!C107</f>
        <v>716151.8</v>
      </c>
      <c r="AN107" s="39">
        <f>Economic!D107</f>
        <v>7159.1</v>
      </c>
      <c r="AO107" s="39">
        <f>Economic!E107</f>
        <v>7184.1</v>
      </c>
      <c r="AP107" s="39">
        <f>Economic!F107</f>
        <v>117.1</v>
      </c>
      <c r="AQ107" s="39">
        <f>Economic!G107</f>
        <v>120.1</v>
      </c>
      <c r="AR107" s="43">
        <f t="shared" si="49"/>
        <v>31</v>
      </c>
      <c r="AS107" s="43">
        <v>21</v>
      </c>
      <c r="AT107" s="43">
        <f t="shared" si="51"/>
        <v>106</v>
      </c>
      <c r="AU107" s="43">
        <f t="shared" si="76"/>
        <v>0</v>
      </c>
      <c r="AV107" s="43">
        <f t="shared" si="76"/>
        <v>0</v>
      </c>
      <c r="AW107" s="43">
        <f t="shared" si="76"/>
        <v>0</v>
      </c>
      <c r="AX107" s="43">
        <f t="shared" si="76"/>
        <v>0</v>
      </c>
      <c r="AY107" s="43">
        <f t="shared" si="76"/>
        <v>0</v>
      </c>
      <c r="AZ107" s="43">
        <f t="shared" si="76"/>
        <v>0</v>
      </c>
      <c r="BA107" s="43">
        <f t="shared" si="76"/>
        <v>0</v>
      </c>
      <c r="BB107" s="43">
        <f t="shared" si="76"/>
        <v>0</v>
      </c>
      <c r="BC107" s="43">
        <f t="shared" si="76"/>
        <v>0</v>
      </c>
      <c r="BD107" s="43">
        <f t="shared" si="76"/>
        <v>1</v>
      </c>
      <c r="BE107" s="43">
        <f t="shared" si="76"/>
        <v>0</v>
      </c>
      <c r="BF107" s="43">
        <f t="shared" si="76"/>
        <v>0</v>
      </c>
      <c r="BG107" s="43">
        <f t="shared" si="76"/>
        <v>0</v>
      </c>
      <c r="BH107" s="43">
        <f t="shared" si="76"/>
        <v>1</v>
      </c>
      <c r="BI107" s="43">
        <f t="shared" si="52"/>
        <v>1</v>
      </c>
      <c r="BJ107" s="44">
        <v>1</v>
      </c>
      <c r="BK107" s="47">
        <v>0.5</v>
      </c>
      <c r="BL107" s="47">
        <v>0</v>
      </c>
      <c r="BM107" s="43">
        <f t="shared" si="75"/>
        <v>0</v>
      </c>
      <c r="BN107" s="49">
        <f t="shared" si="77"/>
        <v>403.9</v>
      </c>
      <c r="BO107" s="49">
        <f t="shared" si="78"/>
        <v>0</v>
      </c>
      <c r="BP107" s="49">
        <f t="shared" si="79"/>
        <v>341.9</v>
      </c>
      <c r="BQ107" s="49">
        <f t="shared" si="80"/>
        <v>0</v>
      </c>
      <c r="BR107" s="49">
        <f t="shared" si="81"/>
        <v>279.89999999999998</v>
      </c>
      <c r="BS107" s="49">
        <f t="shared" si="82"/>
        <v>0</v>
      </c>
      <c r="BT107" s="49">
        <f t="shared" si="83"/>
        <v>218.1</v>
      </c>
      <c r="BU107" s="49">
        <f t="shared" si="84"/>
        <v>0.2</v>
      </c>
      <c r="BV107" s="49">
        <f t="shared" si="85"/>
        <v>159.30000000000001</v>
      </c>
      <c r="BW107" s="49">
        <f t="shared" si="86"/>
        <v>3.4</v>
      </c>
      <c r="BX107" s="49">
        <f t="shared" si="87"/>
        <v>108.1</v>
      </c>
      <c r="BY107" s="49">
        <f t="shared" si="88"/>
        <v>14.2</v>
      </c>
      <c r="BZ107" s="49">
        <f t="shared" si="89"/>
        <v>67</v>
      </c>
      <c r="CA107" s="49">
        <f t="shared" si="90"/>
        <v>35.1</v>
      </c>
      <c r="CB107" s="49">
        <f t="shared" si="91"/>
        <v>35.799999999999997</v>
      </c>
      <c r="CC107" s="49">
        <f t="shared" si="92"/>
        <v>65.900000000000006</v>
      </c>
      <c r="CD107" s="8">
        <f t="shared" si="93"/>
        <v>635.87779391955746</v>
      </c>
      <c r="CE107" s="8">
        <f t="shared" si="94"/>
        <v>1995.8927830511577</v>
      </c>
      <c r="CF107" s="8">
        <f t="shared" si="95"/>
        <v>86042.810216547456</v>
      </c>
    </row>
    <row r="108" spans="1:84">
      <c r="A108" s="7">
        <f>'Monthly Data'!A108</f>
        <v>44136</v>
      </c>
      <c r="B108" s="6">
        <f>'Monthly Data'!B108</f>
        <v>2020</v>
      </c>
      <c r="C108" s="6">
        <f t="shared" si="50"/>
        <v>11</v>
      </c>
      <c r="D108" s="8">
        <f>'Monthly Data'!D108</f>
        <v>10443762.540943094</v>
      </c>
      <c r="E108" s="1">
        <f>'Monthly Data'!E108</f>
        <v>604879.61295870331</v>
      </c>
      <c r="F108" s="8">
        <f>'Monthly Data'!F108</f>
        <v>11048642.153901797</v>
      </c>
      <c r="G108" s="8">
        <f>'Monthly Data'!G108</f>
        <v>3516537.53517573</v>
      </c>
      <c r="H108" s="1">
        <f>'Monthly Data'!H108</f>
        <v>270054.97975969774</v>
      </c>
      <c r="I108" s="8">
        <f>'Monthly Data'!I108</f>
        <v>3786592.5149354278</v>
      </c>
      <c r="J108" s="8">
        <f>'Monthly Data'!J108</f>
        <v>10208460.217914181</v>
      </c>
      <c r="K108" s="1">
        <f>'Monthly Data'!K108</f>
        <v>635523.45476492029</v>
      </c>
      <c r="L108" s="8">
        <f>'Monthly Data'!L108</f>
        <v>10843983.6726791</v>
      </c>
      <c r="M108" s="8">
        <f>'Monthly Data'!M108</f>
        <v>122385.96602511972</v>
      </c>
      <c r="N108" s="8">
        <f>'Monthly Data'!N108</f>
        <v>32983.935001957776</v>
      </c>
      <c r="O108" s="5">
        <f>'Monthly Data'!O108</f>
        <v>23704.02</v>
      </c>
      <c r="P108" s="5">
        <f>'Monthly Data'!P108</f>
        <v>285.85000000000002</v>
      </c>
      <c r="Q108" s="8">
        <f>'Monthly Data'!Q108</f>
        <v>16191</v>
      </c>
      <c r="R108" s="8">
        <f>'Monthly Data'!R108</f>
        <v>1772</v>
      </c>
      <c r="S108" s="8">
        <f>'Monthly Data'!S108</f>
        <v>123</v>
      </c>
      <c r="T108" s="8">
        <f>'Monthly Data'!T108</f>
        <v>3261</v>
      </c>
      <c r="U108" s="8">
        <f>'Monthly Data'!U108</f>
        <v>30</v>
      </c>
      <c r="V108" s="41">
        <f>Weather!C228</f>
        <v>7.7766666666666682</v>
      </c>
      <c r="W108" s="42">
        <f>Weather!D228</f>
        <v>426.7</v>
      </c>
      <c r="X108" s="42">
        <f>Weather!E228</f>
        <v>0</v>
      </c>
      <c r="Y108" s="42">
        <f>Weather!F228</f>
        <v>368.5</v>
      </c>
      <c r="Z108" s="42">
        <f>Weather!G228</f>
        <v>1.8</v>
      </c>
      <c r="AA108" s="42">
        <f>Weather!H228</f>
        <v>312.10000000000002</v>
      </c>
      <c r="AB108" s="42">
        <f>Weather!I228</f>
        <v>5.4</v>
      </c>
      <c r="AC108" s="42">
        <f>Weather!J228</f>
        <v>259.89999999999998</v>
      </c>
      <c r="AD108" s="42">
        <f>Weather!K228</f>
        <v>13.2</v>
      </c>
      <c r="AE108" s="42">
        <f>Weather!L228</f>
        <v>211.9</v>
      </c>
      <c r="AF108" s="42">
        <f>Weather!M228</f>
        <v>25.2</v>
      </c>
      <c r="AG108" s="42">
        <f>Weather!N228</f>
        <v>166.6</v>
      </c>
      <c r="AH108" s="42">
        <f>Weather!O228</f>
        <v>39.9</v>
      </c>
      <c r="AI108" s="42">
        <f>Weather!P228</f>
        <v>123.7</v>
      </c>
      <c r="AJ108" s="42">
        <f>Weather!Q228</f>
        <v>57</v>
      </c>
      <c r="AK108" s="42">
        <f>Weather!R228</f>
        <v>83.7</v>
      </c>
      <c r="AL108" s="42">
        <f>Weather!S228</f>
        <v>77</v>
      </c>
      <c r="AM108" s="39">
        <f>Economic!C108</f>
        <v>716151.8</v>
      </c>
      <c r="AN108" s="39">
        <f>Economic!D108</f>
        <v>7242.5</v>
      </c>
      <c r="AO108" s="39">
        <f>Economic!E108</f>
        <v>7255.2</v>
      </c>
      <c r="AP108" s="39">
        <f>Economic!F108</f>
        <v>115.7</v>
      </c>
      <c r="AQ108" s="39">
        <f>Economic!G108</f>
        <v>117</v>
      </c>
      <c r="AR108" s="43">
        <f t="shared" si="49"/>
        <v>30</v>
      </c>
      <c r="AS108" s="43">
        <v>21</v>
      </c>
      <c r="AT108" s="43">
        <f t="shared" si="51"/>
        <v>107</v>
      </c>
      <c r="AU108" s="43">
        <f t="shared" ref="AU108:BH116" si="96">AU96</f>
        <v>0</v>
      </c>
      <c r="AV108" s="43">
        <f t="shared" si="96"/>
        <v>0</v>
      </c>
      <c r="AW108" s="43">
        <f t="shared" si="96"/>
        <v>0</v>
      </c>
      <c r="AX108" s="43">
        <f t="shared" si="96"/>
        <v>0</v>
      </c>
      <c r="AY108" s="43">
        <f t="shared" si="96"/>
        <v>0</v>
      </c>
      <c r="AZ108" s="43">
        <f t="shared" si="96"/>
        <v>0</v>
      </c>
      <c r="BA108" s="43">
        <f t="shared" si="96"/>
        <v>0</v>
      </c>
      <c r="BB108" s="43">
        <f t="shared" si="96"/>
        <v>0</v>
      </c>
      <c r="BC108" s="43">
        <f t="shared" si="96"/>
        <v>0</v>
      </c>
      <c r="BD108" s="43">
        <f t="shared" si="96"/>
        <v>0</v>
      </c>
      <c r="BE108" s="43">
        <f t="shared" si="96"/>
        <v>1</v>
      </c>
      <c r="BF108" s="43">
        <f t="shared" si="96"/>
        <v>0</v>
      </c>
      <c r="BG108" s="43">
        <f t="shared" si="96"/>
        <v>0</v>
      </c>
      <c r="BH108" s="43">
        <f t="shared" si="96"/>
        <v>1</v>
      </c>
      <c r="BI108" s="43">
        <f t="shared" si="52"/>
        <v>1</v>
      </c>
      <c r="BJ108" s="44">
        <v>1</v>
      </c>
      <c r="BK108" s="47">
        <v>0.5</v>
      </c>
      <c r="BL108" s="47">
        <v>0</v>
      </c>
      <c r="BM108" s="43">
        <f t="shared" si="75"/>
        <v>0</v>
      </c>
      <c r="BN108" s="49">
        <f t="shared" si="77"/>
        <v>426.7</v>
      </c>
      <c r="BO108" s="49">
        <f t="shared" si="78"/>
        <v>0</v>
      </c>
      <c r="BP108" s="49">
        <f t="shared" si="79"/>
        <v>368.5</v>
      </c>
      <c r="BQ108" s="49">
        <f t="shared" si="80"/>
        <v>1.8</v>
      </c>
      <c r="BR108" s="49">
        <f t="shared" si="81"/>
        <v>312.10000000000002</v>
      </c>
      <c r="BS108" s="49">
        <f t="shared" si="82"/>
        <v>5.4</v>
      </c>
      <c r="BT108" s="49">
        <f t="shared" si="83"/>
        <v>259.89999999999998</v>
      </c>
      <c r="BU108" s="49">
        <f t="shared" si="84"/>
        <v>13.2</v>
      </c>
      <c r="BV108" s="49">
        <f t="shared" si="85"/>
        <v>211.9</v>
      </c>
      <c r="BW108" s="49">
        <f t="shared" si="86"/>
        <v>25.2</v>
      </c>
      <c r="BX108" s="49">
        <f t="shared" si="87"/>
        <v>166.6</v>
      </c>
      <c r="BY108" s="49">
        <f t="shared" si="88"/>
        <v>39.9</v>
      </c>
      <c r="BZ108" s="49">
        <f t="shared" si="89"/>
        <v>123.7</v>
      </c>
      <c r="CA108" s="49">
        <f t="shared" si="90"/>
        <v>57</v>
      </c>
      <c r="CB108" s="49">
        <f t="shared" si="91"/>
        <v>83.7</v>
      </c>
      <c r="CC108" s="49">
        <f t="shared" si="92"/>
        <v>77</v>
      </c>
      <c r="CD108" s="8">
        <f t="shared" si="93"/>
        <v>682.39405558037163</v>
      </c>
      <c r="CE108" s="8">
        <f t="shared" si="94"/>
        <v>2136.9032251328599</v>
      </c>
      <c r="CF108" s="8">
        <f t="shared" si="95"/>
        <v>88162.46888356992</v>
      </c>
    </row>
    <row r="109" spans="1:84">
      <c r="A109" s="7">
        <f>'Monthly Data'!A109</f>
        <v>44166</v>
      </c>
      <c r="B109" s="6">
        <f>'Monthly Data'!B109</f>
        <v>2020</v>
      </c>
      <c r="C109" s="6">
        <f t="shared" si="50"/>
        <v>12</v>
      </c>
      <c r="D109" s="8">
        <f>'Monthly Data'!D109</f>
        <v>13579930.831677185</v>
      </c>
      <c r="E109" s="1">
        <f>'Monthly Data'!E109</f>
        <v>604879.61295870331</v>
      </c>
      <c r="F109" s="8">
        <f>'Monthly Data'!F109</f>
        <v>14184810.444635889</v>
      </c>
      <c r="G109" s="8">
        <f>'Monthly Data'!G109</f>
        <v>4068467.9093758743</v>
      </c>
      <c r="H109" s="1">
        <f>'Monthly Data'!H109</f>
        <v>270054.97975969774</v>
      </c>
      <c r="I109" s="8">
        <f>'Monthly Data'!I109</f>
        <v>4338522.8891355721</v>
      </c>
      <c r="J109" s="8">
        <f>'Monthly Data'!J109</f>
        <v>10223304.079936288</v>
      </c>
      <c r="K109" s="1">
        <f>'Monthly Data'!K109</f>
        <v>635523.45476492029</v>
      </c>
      <c r="L109" s="8">
        <f>'Monthly Data'!L109</f>
        <v>10858827.53470121</v>
      </c>
      <c r="M109" s="8">
        <f>'Monthly Data'!M109</f>
        <v>133577.63717960304</v>
      </c>
      <c r="N109" s="8">
        <f>'Monthly Data'!N109</f>
        <v>33054.944549862958</v>
      </c>
      <c r="O109" s="5">
        <f>'Monthly Data'!O109</f>
        <v>24848.53000000001</v>
      </c>
      <c r="P109" s="5">
        <f>'Monthly Data'!P109</f>
        <v>285.85000000000002</v>
      </c>
      <c r="Q109" s="8">
        <f>'Monthly Data'!Q109</f>
        <v>16380</v>
      </c>
      <c r="R109" s="8">
        <f>'Monthly Data'!R109</f>
        <v>1793</v>
      </c>
      <c r="S109" s="8">
        <f>'Monthly Data'!S109</f>
        <v>124</v>
      </c>
      <c r="T109" s="8">
        <f>'Monthly Data'!T109</f>
        <v>3261</v>
      </c>
      <c r="U109" s="8">
        <f>'Monthly Data'!U109</f>
        <v>30</v>
      </c>
      <c r="V109" s="41">
        <f>Weather!C229</f>
        <v>-0.34139885746960846</v>
      </c>
      <c r="W109" s="42">
        <f>Weather!D229</f>
        <v>692.6</v>
      </c>
      <c r="X109" s="42">
        <f>Weather!E229</f>
        <v>0</v>
      </c>
      <c r="Y109" s="42">
        <f>Weather!F229</f>
        <v>630.6</v>
      </c>
      <c r="Z109" s="42">
        <f>Weather!G229</f>
        <v>0</v>
      </c>
      <c r="AA109" s="42">
        <f>Weather!H229</f>
        <v>568.6</v>
      </c>
      <c r="AB109" s="42">
        <f>Weather!I229</f>
        <v>0</v>
      </c>
      <c r="AC109" s="42">
        <f>Weather!J229</f>
        <v>506.6</v>
      </c>
      <c r="AD109" s="42">
        <f>Weather!K229</f>
        <v>0</v>
      </c>
      <c r="AE109" s="42">
        <f>Weather!L229</f>
        <v>444.6</v>
      </c>
      <c r="AF109" s="42">
        <f>Weather!M229</f>
        <v>0</v>
      </c>
      <c r="AG109" s="42">
        <f>Weather!N229</f>
        <v>382.6</v>
      </c>
      <c r="AH109" s="42">
        <f>Weather!O229</f>
        <v>0</v>
      </c>
      <c r="AI109" s="42">
        <f>Weather!P229</f>
        <v>320.60000000000002</v>
      </c>
      <c r="AJ109" s="42">
        <f>Weather!Q229</f>
        <v>0</v>
      </c>
      <c r="AK109" s="42">
        <f>Weather!R229</f>
        <v>258.60000000000002</v>
      </c>
      <c r="AL109" s="42">
        <f>Weather!S229</f>
        <v>0</v>
      </c>
      <c r="AM109" s="39">
        <f>Economic!C109</f>
        <v>716151.8</v>
      </c>
      <c r="AN109" s="39">
        <f>Economic!D109</f>
        <v>7258.1</v>
      </c>
      <c r="AO109" s="39">
        <f>Economic!E109</f>
        <v>7273.3</v>
      </c>
      <c r="AP109" s="39">
        <f>Economic!F109</f>
        <v>113.6</v>
      </c>
      <c r="AQ109" s="39">
        <f>Economic!G109</f>
        <v>113.7</v>
      </c>
      <c r="AR109" s="43">
        <f t="shared" si="49"/>
        <v>31</v>
      </c>
      <c r="AS109" s="43">
        <v>21</v>
      </c>
      <c r="AT109" s="43">
        <f t="shared" si="51"/>
        <v>108</v>
      </c>
      <c r="AU109" s="43">
        <f t="shared" si="96"/>
        <v>0</v>
      </c>
      <c r="AV109" s="43">
        <f t="shared" si="96"/>
        <v>0</v>
      </c>
      <c r="AW109" s="43">
        <f t="shared" si="96"/>
        <v>0</v>
      </c>
      <c r="AX109" s="43">
        <f t="shared" si="96"/>
        <v>0</v>
      </c>
      <c r="AY109" s="43">
        <f t="shared" si="96"/>
        <v>0</v>
      </c>
      <c r="AZ109" s="43">
        <f t="shared" si="96"/>
        <v>0</v>
      </c>
      <c r="BA109" s="43">
        <f t="shared" si="96"/>
        <v>0</v>
      </c>
      <c r="BB109" s="43">
        <f t="shared" si="96"/>
        <v>0</v>
      </c>
      <c r="BC109" s="43">
        <f t="shared" si="96"/>
        <v>0</v>
      </c>
      <c r="BD109" s="43">
        <f t="shared" si="96"/>
        <v>0</v>
      </c>
      <c r="BE109" s="43">
        <f t="shared" si="96"/>
        <v>0</v>
      </c>
      <c r="BF109" s="43">
        <f t="shared" si="96"/>
        <v>1</v>
      </c>
      <c r="BG109" s="43">
        <f t="shared" si="96"/>
        <v>0</v>
      </c>
      <c r="BH109" s="43">
        <f t="shared" si="96"/>
        <v>0</v>
      </c>
      <c r="BI109" s="43">
        <f t="shared" si="52"/>
        <v>0</v>
      </c>
      <c r="BJ109" s="44">
        <v>1</v>
      </c>
      <c r="BK109" s="47">
        <v>0.5</v>
      </c>
      <c r="BL109" s="47">
        <v>0</v>
      </c>
      <c r="BM109" s="43">
        <f t="shared" si="75"/>
        <v>0</v>
      </c>
      <c r="BN109" s="49">
        <f t="shared" si="77"/>
        <v>692.6</v>
      </c>
      <c r="BO109" s="49">
        <f t="shared" si="78"/>
        <v>0</v>
      </c>
      <c r="BP109" s="49">
        <f t="shared" si="79"/>
        <v>630.6</v>
      </c>
      <c r="BQ109" s="49">
        <f t="shared" si="80"/>
        <v>0</v>
      </c>
      <c r="BR109" s="49">
        <f t="shared" si="81"/>
        <v>568.6</v>
      </c>
      <c r="BS109" s="49">
        <f t="shared" si="82"/>
        <v>0</v>
      </c>
      <c r="BT109" s="49">
        <f t="shared" si="83"/>
        <v>506.6</v>
      </c>
      <c r="BU109" s="49">
        <f t="shared" si="84"/>
        <v>0</v>
      </c>
      <c r="BV109" s="49">
        <f t="shared" si="85"/>
        <v>444.6</v>
      </c>
      <c r="BW109" s="49">
        <f t="shared" si="86"/>
        <v>0</v>
      </c>
      <c r="BX109" s="49">
        <f t="shared" si="87"/>
        <v>382.6</v>
      </c>
      <c r="BY109" s="49">
        <f t="shared" si="88"/>
        <v>0</v>
      </c>
      <c r="BZ109" s="49">
        <f t="shared" si="89"/>
        <v>320.60000000000002</v>
      </c>
      <c r="CA109" s="49">
        <f t="shared" si="90"/>
        <v>0</v>
      </c>
      <c r="CB109" s="49">
        <f t="shared" si="91"/>
        <v>258.60000000000002</v>
      </c>
      <c r="CC109" s="49">
        <f t="shared" si="92"/>
        <v>0</v>
      </c>
      <c r="CD109" s="8">
        <f t="shared" si="93"/>
        <v>865.98354362856458</v>
      </c>
      <c r="CE109" s="8">
        <f t="shared" si="94"/>
        <v>2419.7004401202298</v>
      </c>
      <c r="CF109" s="8">
        <f t="shared" si="95"/>
        <v>87571.189795977494</v>
      </c>
    </row>
    <row r="110" spans="1:84">
      <c r="A110" s="7">
        <f>'Monthly Data'!A110</f>
        <v>44197</v>
      </c>
      <c r="B110" s="6">
        <f>'Monthly Data'!B110</f>
        <v>2021</v>
      </c>
      <c r="C110" s="6">
        <f t="shared" si="50"/>
        <v>1</v>
      </c>
      <c r="D110" s="8">
        <f>'Monthly Data'!D110</f>
        <v>14015137.930928187</v>
      </c>
      <c r="E110" s="1">
        <f>'Monthly Data'!E110</f>
        <v>510348.87553041166</v>
      </c>
      <c r="F110" s="8">
        <f>'Monthly Data'!F110</f>
        <v>14525486.8064586</v>
      </c>
      <c r="G110" s="8">
        <f>'Monthly Data'!G110</f>
        <v>4010206.7576686703</v>
      </c>
      <c r="H110" s="1">
        <f>'Monthly Data'!H110</f>
        <v>269023.54606715066</v>
      </c>
      <c r="I110" s="8">
        <f>'Monthly Data'!I110</f>
        <v>4279230.3037358206</v>
      </c>
      <c r="J110" s="8">
        <f>'Monthly Data'!J110</f>
        <v>10805859.095122466</v>
      </c>
      <c r="K110" s="1">
        <f>'Monthly Data'!K110</f>
        <v>647464.62987130939</v>
      </c>
      <c r="L110" s="8">
        <f>'Monthly Data'!L110</f>
        <v>11453323.724993775</v>
      </c>
      <c r="M110" s="8">
        <f>'Monthly Data'!M110</f>
        <v>129767.21785488386</v>
      </c>
      <c r="N110" s="8">
        <f>'Monthly Data'!N110</f>
        <v>33019.439775910374</v>
      </c>
      <c r="O110" s="5">
        <f>'Monthly Data'!O110</f>
        <v>24275.310000000005</v>
      </c>
      <c r="P110" s="5">
        <f>'Monthly Data'!P110</f>
        <v>285.85000000000002</v>
      </c>
      <c r="Q110" s="8">
        <f>'Monthly Data'!Q110</f>
        <v>16338</v>
      </c>
      <c r="R110" s="8">
        <f>'Monthly Data'!R110</f>
        <v>1783</v>
      </c>
      <c r="S110" s="8">
        <f>'Monthly Data'!S110</f>
        <v>124</v>
      </c>
      <c r="T110" s="8">
        <f>'Monthly Data'!T110</f>
        <v>3261</v>
      </c>
      <c r="U110" s="8">
        <f>'Monthly Data'!U110</f>
        <v>30</v>
      </c>
      <c r="V110" s="41">
        <f>Weather!C230</f>
        <v>-2.5387096774193547</v>
      </c>
      <c r="W110" s="42">
        <f>Weather!D230</f>
        <v>760.7</v>
      </c>
      <c r="X110" s="42">
        <f>Weather!E230</f>
        <v>0</v>
      </c>
      <c r="Y110" s="42">
        <f>Weather!F230</f>
        <v>698.7</v>
      </c>
      <c r="Z110" s="42">
        <f>Weather!G230</f>
        <v>0</v>
      </c>
      <c r="AA110" s="42">
        <f>Weather!H230</f>
        <v>636.70000000000005</v>
      </c>
      <c r="AB110" s="42">
        <f>Weather!I230</f>
        <v>0</v>
      </c>
      <c r="AC110" s="42">
        <f>Weather!J230</f>
        <v>574.70000000000005</v>
      </c>
      <c r="AD110" s="42">
        <f>Weather!K230</f>
        <v>0</v>
      </c>
      <c r="AE110" s="42">
        <f>Weather!L230</f>
        <v>512.70000000000005</v>
      </c>
      <c r="AF110" s="42">
        <f>Weather!M230</f>
        <v>0</v>
      </c>
      <c r="AG110" s="42">
        <f>Weather!N230</f>
        <v>450.7</v>
      </c>
      <c r="AH110" s="42">
        <f>Weather!O230</f>
        <v>0</v>
      </c>
      <c r="AI110" s="42">
        <f>Weather!P230</f>
        <v>388.7</v>
      </c>
      <c r="AJ110" s="42">
        <f>Weather!Q230</f>
        <v>0</v>
      </c>
      <c r="AK110" s="42">
        <f>Weather!R230</f>
        <v>326.7</v>
      </c>
      <c r="AL110" s="42">
        <f>Weather!S230</f>
        <v>0</v>
      </c>
      <c r="AM110" s="39">
        <f>Economic!C110</f>
        <v>752340.8</v>
      </c>
      <c r="AN110" s="39">
        <f>Economic!D110</f>
        <v>7204.5</v>
      </c>
      <c r="AO110" s="39">
        <f>Economic!E110</f>
        <v>7180.4</v>
      </c>
      <c r="AP110" s="39">
        <f>Economic!F110</f>
        <v>110.1</v>
      </c>
      <c r="AQ110" s="39">
        <f>Economic!G110</f>
        <v>107.9</v>
      </c>
      <c r="AR110" s="43">
        <f t="shared" si="49"/>
        <v>31</v>
      </c>
      <c r="AS110" s="43">
        <v>20</v>
      </c>
      <c r="AT110" s="43">
        <f t="shared" si="51"/>
        <v>109</v>
      </c>
      <c r="AU110" s="43">
        <f t="shared" si="96"/>
        <v>1</v>
      </c>
      <c r="AV110" s="43">
        <f t="shared" si="96"/>
        <v>0</v>
      </c>
      <c r="AW110" s="43">
        <f t="shared" si="96"/>
        <v>0</v>
      </c>
      <c r="AX110" s="43">
        <f t="shared" si="96"/>
        <v>0</v>
      </c>
      <c r="AY110" s="43">
        <f t="shared" si="96"/>
        <v>0</v>
      </c>
      <c r="AZ110" s="43">
        <f t="shared" si="96"/>
        <v>0</v>
      </c>
      <c r="BA110" s="43">
        <f t="shared" si="96"/>
        <v>0</v>
      </c>
      <c r="BB110" s="43">
        <f t="shared" si="96"/>
        <v>0</v>
      </c>
      <c r="BC110" s="43">
        <f t="shared" si="96"/>
        <v>0</v>
      </c>
      <c r="BD110" s="43">
        <f t="shared" si="96"/>
        <v>0</v>
      </c>
      <c r="BE110" s="43">
        <f t="shared" si="96"/>
        <v>0</v>
      </c>
      <c r="BF110" s="43">
        <f t="shared" si="96"/>
        <v>0</v>
      </c>
      <c r="BG110" s="43">
        <f t="shared" si="96"/>
        <v>0</v>
      </c>
      <c r="BH110" s="43">
        <f t="shared" si="96"/>
        <v>0</v>
      </c>
      <c r="BI110" s="43">
        <f t="shared" si="52"/>
        <v>0</v>
      </c>
      <c r="BJ110" s="44">
        <v>1</v>
      </c>
      <c r="BK110" s="47">
        <v>0.5</v>
      </c>
      <c r="BL110" s="47">
        <v>0</v>
      </c>
      <c r="BM110" s="43">
        <f t="shared" si="75"/>
        <v>0</v>
      </c>
      <c r="BN110" s="49">
        <f t="shared" si="77"/>
        <v>760.7</v>
      </c>
      <c r="BO110" s="49">
        <f t="shared" si="78"/>
        <v>0</v>
      </c>
      <c r="BP110" s="49">
        <f t="shared" si="79"/>
        <v>698.7</v>
      </c>
      <c r="BQ110" s="49">
        <f t="shared" si="80"/>
        <v>0</v>
      </c>
      <c r="BR110" s="49">
        <f t="shared" si="81"/>
        <v>636.70000000000005</v>
      </c>
      <c r="BS110" s="49">
        <f t="shared" si="82"/>
        <v>0</v>
      </c>
      <c r="BT110" s="49">
        <f t="shared" si="83"/>
        <v>574.70000000000005</v>
      </c>
      <c r="BU110" s="49">
        <f t="shared" si="84"/>
        <v>0</v>
      </c>
      <c r="BV110" s="49">
        <f t="shared" si="85"/>
        <v>512.70000000000005</v>
      </c>
      <c r="BW110" s="49">
        <f t="shared" si="86"/>
        <v>0</v>
      </c>
      <c r="BX110" s="49">
        <f t="shared" si="87"/>
        <v>450.7</v>
      </c>
      <c r="BY110" s="49">
        <f t="shared" si="88"/>
        <v>0</v>
      </c>
      <c r="BZ110" s="49">
        <f t="shared" si="89"/>
        <v>388.7</v>
      </c>
      <c r="CA110" s="49">
        <f t="shared" si="90"/>
        <v>0</v>
      </c>
      <c r="CB110" s="49">
        <f t="shared" si="91"/>
        <v>326.7</v>
      </c>
      <c r="CC110" s="49">
        <f t="shared" si="92"/>
        <v>0</v>
      </c>
      <c r="CD110" s="8">
        <f t="shared" si="93"/>
        <v>889.06150119100255</v>
      </c>
      <c r="CE110" s="8">
        <f t="shared" si="94"/>
        <v>2400.0169959258669</v>
      </c>
      <c r="CF110" s="8">
        <f t="shared" si="95"/>
        <v>92365.513911240123</v>
      </c>
    </row>
    <row r="111" spans="1:84">
      <c r="A111" s="7">
        <f>'Monthly Data'!A111</f>
        <v>44228</v>
      </c>
      <c r="B111" s="6">
        <f>'Monthly Data'!B111</f>
        <v>2021</v>
      </c>
      <c r="C111" s="6">
        <f t="shared" si="50"/>
        <v>2</v>
      </c>
      <c r="D111" s="8">
        <f>'Monthly Data'!D111</f>
        <v>13340787.779683679</v>
      </c>
      <c r="E111" s="1">
        <f>'Monthly Data'!E111</f>
        <v>510348.87553041166</v>
      </c>
      <c r="F111" s="8">
        <f>'Monthly Data'!F111</f>
        <v>13851136.655214092</v>
      </c>
      <c r="G111" s="8">
        <f>'Monthly Data'!G111</f>
        <v>3893947.1031557391</v>
      </c>
      <c r="H111" s="1">
        <f>'Monthly Data'!H111</f>
        <v>269023.54606715066</v>
      </c>
      <c r="I111" s="8">
        <f>'Monthly Data'!I111</f>
        <v>4162970.6492228899</v>
      </c>
      <c r="J111" s="8">
        <f>'Monthly Data'!J111</f>
        <v>10132845.567464894</v>
      </c>
      <c r="K111" s="1">
        <f>'Monthly Data'!K111</f>
        <v>647464.62987130939</v>
      </c>
      <c r="L111" s="8">
        <f>'Monthly Data'!L111</f>
        <v>10780310.197336202</v>
      </c>
      <c r="M111" s="8">
        <f>'Monthly Data'!M111</f>
        <v>107960.31790135409</v>
      </c>
      <c r="N111" s="8">
        <f>'Monthly Data'!N111</f>
        <v>32905.317288205617</v>
      </c>
      <c r="O111" s="5">
        <f>'Monthly Data'!O111</f>
        <v>23412.6</v>
      </c>
      <c r="P111" s="5">
        <f>'Monthly Data'!P111</f>
        <v>285.85000000000002</v>
      </c>
      <c r="Q111" s="8">
        <f>'Monthly Data'!Q111</f>
        <v>16339</v>
      </c>
      <c r="R111" s="8">
        <f>'Monthly Data'!R111</f>
        <v>1789</v>
      </c>
      <c r="S111" s="8">
        <f>'Monthly Data'!S111</f>
        <v>125</v>
      </c>
      <c r="T111" s="8">
        <f>'Monthly Data'!T111</f>
        <v>3261</v>
      </c>
      <c r="U111" s="8">
        <f>'Monthly Data'!U111</f>
        <v>30</v>
      </c>
      <c r="V111" s="41">
        <f>Weather!C231</f>
        <v>-4.8428571428571416</v>
      </c>
      <c r="W111" s="42">
        <f>Weather!D231</f>
        <v>751.6</v>
      </c>
      <c r="X111" s="42">
        <f>Weather!E231</f>
        <v>0</v>
      </c>
      <c r="Y111" s="42">
        <f>Weather!F231</f>
        <v>695.6</v>
      </c>
      <c r="Z111" s="42">
        <f>Weather!G231</f>
        <v>0</v>
      </c>
      <c r="AA111" s="42">
        <f>Weather!H231</f>
        <v>639.6</v>
      </c>
      <c r="AB111" s="42">
        <f>Weather!I231</f>
        <v>0</v>
      </c>
      <c r="AC111" s="42">
        <f>Weather!J231</f>
        <v>583.6</v>
      </c>
      <c r="AD111" s="42">
        <f>Weather!K231</f>
        <v>0</v>
      </c>
      <c r="AE111" s="42">
        <f>Weather!L231</f>
        <v>527.6</v>
      </c>
      <c r="AF111" s="42">
        <f>Weather!M231</f>
        <v>0</v>
      </c>
      <c r="AG111" s="42">
        <f>Weather!N231</f>
        <v>471.6</v>
      </c>
      <c r="AH111" s="42">
        <f>Weather!O231</f>
        <v>0</v>
      </c>
      <c r="AI111" s="42">
        <f>Weather!P231</f>
        <v>415.6</v>
      </c>
      <c r="AJ111" s="42">
        <f>Weather!Q231</f>
        <v>0</v>
      </c>
      <c r="AK111" s="42">
        <f>Weather!R231</f>
        <v>359.6</v>
      </c>
      <c r="AL111" s="42">
        <f>Weather!S231</f>
        <v>0</v>
      </c>
      <c r="AM111" s="39">
        <f>Economic!C111</f>
        <v>752340.8</v>
      </c>
      <c r="AN111" s="39">
        <f>Economic!D111</f>
        <v>7182.2</v>
      </c>
      <c r="AO111" s="39">
        <f>Economic!E111</f>
        <v>7124.8</v>
      </c>
      <c r="AP111" s="39">
        <f>Economic!F111</f>
        <v>109.4</v>
      </c>
      <c r="AQ111" s="39">
        <f>Economic!G111</f>
        <v>105.6</v>
      </c>
      <c r="AR111" s="43">
        <f t="shared" si="49"/>
        <v>28</v>
      </c>
      <c r="AS111" s="43">
        <v>19</v>
      </c>
      <c r="AT111" s="43">
        <f t="shared" si="51"/>
        <v>110</v>
      </c>
      <c r="AU111" s="43">
        <f t="shared" si="96"/>
        <v>0</v>
      </c>
      <c r="AV111" s="43">
        <f t="shared" si="96"/>
        <v>1</v>
      </c>
      <c r="AW111" s="43">
        <f t="shared" si="96"/>
        <v>0</v>
      </c>
      <c r="AX111" s="43">
        <f t="shared" si="96"/>
        <v>0</v>
      </c>
      <c r="AY111" s="43">
        <f t="shared" si="96"/>
        <v>0</v>
      </c>
      <c r="AZ111" s="43">
        <f t="shared" si="96"/>
        <v>0</v>
      </c>
      <c r="BA111" s="43">
        <f t="shared" si="96"/>
        <v>0</v>
      </c>
      <c r="BB111" s="43">
        <f t="shared" si="96"/>
        <v>0</v>
      </c>
      <c r="BC111" s="43">
        <f t="shared" si="96"/>
        <v>0</v>
      </c>
      <c r="BD111" s="43">
        <f t="shared" si="96"/>
        <v>0</v>
      </c>
      <c r="BE111" s="43">
        <f t="shared" si="96"/>
        <v>0</v>
      </c>
      <c r="BF111" s="43">
        <f t="shared" si="96"/>
        <v>0</v>
      </c>
      <c r="BG111" s="43">
        <f t="shared" si="96"/>
        <v>0</v>
      </c>
      <c r="BH111" s="43">
        <f t="shared" si="96"/>
        <v>0</v>
      </c>
      <c r="BI111" s="43">
        <f t="shared" si="52"/>
        <v>0</v>
      </c>
      <c r="BJ111" s="44">
        <v>1</v>
      </c>
      <c r="BK111" s="47">
        <v>0.5</v>
      </c>
      <c r="BL111" s="47">
        <v>0</v>
      </c>
      <c r="BM111" s="43">
        <f t="shared" si="75"/>
        <v>0</v>
      </c>
      <c r="BN111" s="49">
        <f t="shared" si="77"/>
        <v>751.6</v>
      </c>
      <c r="BO111" s="49">
        <f t="shared" si="78"/>
        <v>0</v>
      </c>
      <c r="BP111" s="49">
        <f t="shared" si="79"/>
        <v>695.6</v>
      </c>
      <c r="BQ111" s="49">
        <f t="shared" si="80"/>
        <v>0</v>
      </c>
      <c r="BR111" s="49">
        <f t="shared" si="81"/>
        <v>639.6</v>
      </c>
      <c r="BS111" s="49">
        <f t="shared" si="82"/>
        <v>0</v>
      </c>
      <c r="BT111" s="49">
        <f t="shared" si="83"/>
        <v>583.6</v>
      </c>
      <c r="BU111" s="49">
        <f t="shared" si="84"/>
        <v>0</v>
      </c>
      <c r="BV111" s="49">
        <f t="shared" si="85"/>
        <v>527.6</v>
      </c>
      <c r="BW111" s="49">
        <f t="shared" si="86"/>
        <v>0</v>
      </c>
      <c r="BX111" s="49">
        <f t="shared" si="87"/>
        <v>471.6</v>
      </c>
      <c r="BY111" s="49">
        <f t="shared" si="88"/>
        <v>0</v>
      </c>
      <c r="BZ111" s="49">
        <f t="shared" si="89"/>
        <v>415.6</v>
      </c>
      <c r="CA111" s="49">
        <f t="shared" si="90"/>
        <v>0</v>
      </c>
      <c r="CB111" s="49">
        <f t="shared" si="91"/>
        <v>359.6</v>
      </c>
      <c r="CC111" s="49">
        <f t="shared" si="92"/>
        <v>0</v>
      </c>
      <c r="CD111" s="8">
        <f t="shared" si="93"/>
        <v>847.73466278316243</v>
      </c>
      <c r="CE111" s="8">
        <f t="shared" si="94"/>
        <v>2326.9819168378367</v>
      </c>
      <c r="CF111" s="8">
        <f t="shared" si="95"/>
        <v>86242.481578689622</v>
      </c>
    </row>
    <row r="112" spans="1:84">
      <c r="A112" s="7">
        <f>'Monthly Data'!A112</f>
        <v>44256</v>
      </c>
      <c r="B112" s="6">
        <f>'Monthly Data'!B112</f>
        <v>2021</v>
      </c>
      <c r="C112" s="6">
        <f t="shared" si="50"/>
        <v>3</v>
      </c>
      <c r="D112" s="8">
        <f>'Monthly Data'!D112</f>
        <v>12296411.319618419</v>
      </c>
      <c r="E112" s="1">
        <f>'Monthly Data'!E112</f>
        <v>510348.87553041166</v>
      </c>
      <c r="F112" s="8">
        <f>'Monthly Data'!F112</f>
        <v>12806760.195148831</v>
      </c>
      <c r="G112" s="8">
        <f>'Monthly Data'!G112</f>
        <v>4041550.7949551763</v>
      </c>
      <c r="H112" s="1">
        <f>'Monthly Data'!H112</f>
        <v>269023.54606715066</v>
      </c>
      <c r="I112" s="8">
        <f>'Monthly Data'!I112</f>
        <v>4310574.3410223266</v>
      </c>
      <c r="J112" s="8">
        <f>'Monthly Data'!J112</f>
        <v>10662203.03156714</v>
      </c>
      <c r="K112" s="1">
        <f>'Monthly Data'!K112</f>
        <v>647464.62987130939</v>
      </c>
      <c r="L112" s="8">
        <f>'Monthly Data'!L112</f>
        <v>11309667.661438448</v>
      </c>
      <c r="M112" s="8">
        <f>'Monthly Data'!M112</f>
        <v>106864.65182847332</v>
      </c>
      <c r="N112" s="8">
        <f>'Monthly Data'!N112</f>
        <v>33133.562263615131</v>
      </c>
      <c r="O112" s="5">
        <f>'Monthly Data'!O112</f>
        <v>23983.440000000002</v>
      </c>
      <c r="P112" s="5">
        <f>'Monthly Data'!P112</f>
        <v>285.85000000000002</v>
      </c>
      <c r="Q112" s="8">
        <f>'Monthly Data'!Q112</f>
        <v>16380</v>
      </c>
      <c r="R112" s="8">
        <f>'Monthly Data'!R112</f>
        <v>1804</v>
      </c>
      <c r="S112" s="8">
        <f>'Monthly Data'!S112</f>
        <v>125</v>
      </c>
      <c r="T112" s="8">
        <f>'Monthly Data'!T112</f>
        <v>3261</v>
      </c>
      <c r="U112" s="8">
        <f>'Monthly Data'!U112</f>
        <v>30</v>
      </c>
      <c r="V112" s="41">
        <f>Weather!C232</f>
        <v>3.1322580645161291</v>
      </c>
      <c r="W112" s="42">
        <f>Weather!D232</f>
        <v>584.9</v>
      </c>
      <c r="X112" s="42">
        <f>Weather!E232</f>
        <v>0</v>
      </c>
      <c r="Y112" s="42">
        <f>Weather!F232</f>
        <v>522.9</v>
      </c>
      <c r="Z112" s="42">
        <f>Weather!G232</f>
        <v>0</v>
      </c>
      <c r="AA112" s="42">
        <f>Weather!H232</f>
        <v>460.9</v>
      </c>
      <c r="AB112" s="42">
        <f>Weather!I232</f>
        <v>0</v>
      </c>
      <c r="AC112" s="42">
        <f>Weather!J232</f>
        <v>398.9</v>
      </c>
      <c r="AD112" s="42">
        <f>Weather!K232</f>
        <v>0</v>
      </c>
      <c r="AE112" s="42">
        <f>Weather!L232</f>
        <v>339.3</v>
      </c>
      <c r="AF112" s="42">
        <f>Weather!M232</f>
        <v>2.4</v>
      </c>
      <c r="AG112" s="42">
        <f>Weather!N232</f>
        <v>281.3</v>
      </c>
      <c r="AH112" s="42">
        <f>Weather!O232</f>
        <v>6.4</v>
      </c>
      <c r="AI112" s="42">
        <f>Weather!P232</f>
        <v>226.8</v>
      </c>
      <c r="AJ112" s="42">
        <f>Weather!Q232</f>
        <v>13.9</v>
      </c>
      <c r="AK112" s="42">
        <f>Weather!R232</f>
        <v>178.7</v>
      </c>
      <c r="AL112" s="42">
        <f>Weather!S232</f>
        <v>27.8</v>
      </c>
      <c r="AM112" s="39">
        <f>Economic!C112</f>
        <v>752340.8</v>
      </c>
      <c r="AN112" s="39">
        <f>Economic!D112</f>
        <v>7223</v>
      </c>
      <c r="AO112" s="39">
        <f>Economic!E112</f>
        <v>7129.5</v>
      </c>
      <c r="AP112" s="39">
        <f>Economic!F112</f>
        <v>111.9</v>
      </c>
      <c r="AQ112" s="39">
        <f>Economic!G112</f>
        <v>108.1</v>
      </c>
      <c r="AR112" s="43">
        <f t="shared" si="49"/>
        <v>31</v>
      </c>
      <c r="AS112" s="43">
        <v>23</v>
      </c>
      <c r="AT112" s="43">
        <f t="shared" si="51"/>
        <v>111</v>
      </c>
      <c r="AU112" s="43">
        <f t="shared" si="96"/>
        <v>0</v>
      </c>
      <c r="AV112" s="43">
        <f t="shared" si="96"/>
        <v>0</v>
      </c>
      <c r="AW112" s="43">
        <f t="shared" si="96"/>
        <v>1</v>
      </c>
      <c r="AX112" s="43">
        <f t="shared" si="96"/>
        <v>0</v>
      </c>
      <c r="AY112" s="43">
        <f t="shared" si="96"/>
        <v>0</v>
      </c>
      <c r="AZ112" s="43">
        <f t="shared" si="96"/>
        <v>0</v>
      </c>
      <c r="BA112" s="43">
        <f t="shared" si="96"/>
        <v>0</v>
      </c>
      <c r="BB112" s="43">
        <f t="shared" si="96"/>
        <v>0</v>
      </c>
      <c r="BC112" s="43">
        <f t="shared" si="96"/>
        <v>0</v>
      </c>
      <c r="BD112" s="43">
        <f t="shared" si="96"/>
        <v>0</v>
      </c>
      <c r="BE112" s="43">
        <f t="shared" si="96"/>
        <v>0</v>
      </c>
      <c r="BF112" s="43">
        <f t="shared" si="96"/>
        <v>0</v>
      </c>
      <c r="BG112" s="43">
        <f t="shared" si="96"/>
        <v>1</v>
      </c>
      <c r="BH112" s="43">
        <f t="shared" si="96"/>
        <v>0</v>
      </c>
      <c r="BI112" s="43">
        <f t="shared" si="52"/>
        <v>1</v>
      </c>
      <c r="BJ112" s="44">
        <v>1</v>
      </c>
      <c r="BK112" s="47">
        <v>0.5</v>
      </c>
      <c r="BL112" s="47">
        <v>0</v>
      </c>
      <c r="BM112" s="43">
        <f t="shared" si="75"/>
        <v>0</v>
      </c>
      <c r="BN112" s="49">
        <f t="shared" si="77"/>
        <v>584.9</v>
      </c>
      <c r="BO112" s="49">
        <f t="shared" si="78"/>
        <v>0</v>
      </c>
      <c r="BP112" s="49">
        <f t="shared" si="79"/>
        <v>522.9</v>
      </c>
      <c r="BQ112" s="49">
        <f t="shared" si="80"/>
        <v>0</v>
      </c>
      <c r="BR112" s="49">
        <f t="shared" si="81"/>
        <v>460.9</v>
      </c>
      <c r="BS112" s="49">
        <f t="shared" si="82"/>
        <v>0</v>
      </c>
      <c r="BT112" s="49">
        <f t="shared" si="83"/>
        <v>398.9</v>
      </c>
      <c r="BU112" s="49">
        <f t="shared" si="84"/>
        <v>0</v>
      </c>
      <c r="BV112" s="49">
        <f t="shared" si="85"/>
        <v>339.3</v>
      </c>
      <c r="BW112" s="49">
        <f t="shared" si="86"/>
        <v>2.4</v>
      </c>
      <c r="BX112" s="49">
        <f t="shared" si="87"/>
        <v>281.3</v>
      </c>
      <c r="BY112" s="49">
        <f t="shared" si="88"/>
        <v>6.4</v>
      </c>
      <c r="BZ112" s="49">
        <f t="shared" si="89"/>
        <v>226.8</v>
      </c>
      <c r="CA112" s="49">
        <f t="shared" si="90"/>
        <v>13.9</v>
      </c>
      <c r="CB112" s="49">
        <f t="shared" si="91"/>
        <v>178.7</v>
      </c>
      <c r="CC112" s="49">
        <f t="shared" si="92"/>
        <v>27.8</v>
      </c>
      <c r="CD112" s="8">
        <f t="shared" si="93"/>
        <v>781.85349176732791</v>
      </c>
      <c r="CE112" s="8">
        <f t="shared" si="94"/>
        <v>2389.4536258438616</v>
      </c>
      <c r="CF112" s="8">
        <f t="shared" si="95"/>
        <v>90477.34129150759</v>
      </c>
    </row>
    <row r="113" spans="1:84">
      <c r="A113" s="7">
        <f>'Monthly Data'!A113</f>
        <v>44287</v>
      </c>
      <c r="B113" s="6">
        <f>'Monthly Data'!B113</f>
        <v>2021</v>
      </c>
      <c r="C113" s="6">
        <f t="shared" si="50"/>
        <v>4</v>
      </c>
      <c r="D113" s="8">
        <f>'Monthly Data'!D113</f>
        <v>10170203.826944141</v>
      </c>
      <c r="E113" s="1">
        <f>'Monthly Data'!E113</f>
        <v>510348.87553041166</v>
      </c>
      <c r="F113" s="8">
        <f>'Monthly Data'!F113</f>
        <v>10680552.702474553</v>
      </c>
      <c r="G113" s="8">
        <f>'Monthly Data'!G113</f>
        <v>3230840.8949029865</v>
      </c>
      <c r="H113" s="1">
        <f>'Monthly Data'!H113</f>
        <v>269023.54606715066</v>
      </c>
      <c r="I113" s="8">
        <f>'Monthly Data'!I113</f>
        <v>3499864.4409701372</v>
      </c>
      <c r="J113" s="8">
        <f>'Monthly Data'!J113</f>
        <v>9596030.5637827348</v>
      </c>
      <c r="K113" s="1">
        <f>'Monthly Data'!K113</f>
        <v>647464.62987130939</v>
      </c>
      <c r="L113" s="8">
        <f>'Monthly Data'!L113</f>
        <v>10243495.193654044</v>
      </c>
      <c r="M113" s="8">
        <f>'Monthly Data'!M113</f>
        <v>89761.229701916629</v>
      </c>
      <c r="N113" s="8">
        <f>'Monthly Data'!N113</f>
        <v>32983.935001957769</v>
      </c>
      <c r="O113" s="5">
        <f>'Monthly Data'!O113</f>
        <v>23731.940000000002</v>
      </c>
      <c r="P113" s="5">
        <f>'Monthly Data'!P113</f>
        <v>285.85000000000002</v>
      </c>
      <c r="Q113" s="8">
        <f>'Monthly Data'!Q113</f>
        <v>16373</v>
      </c>
      <c r="R113" s="8">
        <f>'Monthly Data'!R113</f>
        <v>1810</v>
      </c>
      <c r="S113" s="8">
        <f>'Monthly Data'!S113</f>
        <v>117</v>
      </c>
      <c r="T113" s="8">
        <f>'Monthly Data'!T113</f>
        <v>3261</v>
      </c>
      <c r="U113" s="8">
        <f>'Monthly Data'!U113</f>
        <v>30</v>
      </c>
      <c r="V113" s="41">
        <f>Weather!C233</f>
        <v>7.5066666666666659</v>
      </c>
      <c r="W113" s="42">
        <f>Weather!D233</f>
        <v>434.8</v>
      </c>
      <c r="X113" s="42">
        <f>Weather!E233</f>
        <v>0</v>
      </c>
      <c r="Y113" s="42">
        <f>Weather!F233</f>
        <v>374.8</v>
      </c>
      <c r="Z113" s="42">
        <f>Weather!G233</f>
        <v>0</v>
      </c>
      <c r="AA113" s="42">
        <f>Weather!H233</f>
        <v>315.10000000000002</v>
      </c>
      <c r="AB113" s="42">
        <f>Weather!I233</f>
        <v>0.3</v>
      </c>
      <c r="AC113" s="42">
        <f>Weather!J233</f>
        <v>258.60000000000002</v>
      </c>
      <c r="AD113" s="42">
        <f>Weather!K233</f>
        <v>3.8</v>
      </c>
      <c r="AE113" s="42">
        <f>Weather!L233</f>
        <v>205.6</v>
      </c>
      <c r="AF113" s="42">
        <f>Weather!M233</f>
        <v>10.8</v>
      </c>
      <c r="AG113" s="42">
        <f>Weather!N233</f>
        <v>155.4</v>
      </c>
      <c r="AH113" s="42">
        <f>Weather!O233</f>
        <v>20.6</v>
      </c>
      <c r="AI113" s="42">
        <f>Weather!P233</f>
        <v>110.2</v>
      </c>
      <c r="AJ113" s="42">
        <f>Weather!Q233</f>
        <v>35.4</v>
      </c>
      <c r="AK113" s="42">
        <f>Weather!R233</f>
        <v>71.900000000000006</v>
      </c>
      <c r="AL113" s="42">
        <f>Weather!S233</f>
        <v>57.1</v>
      </c>
      <c r="AM113" s="39">
        <f>Economic!C113</f>
        <v>752340.8</v>
      </c>
      <c r="AN113" s="39">
        <f>Economic!D113</f>
        <v>7274</v>
      </c>
      <c r="AO113" s="39">
        <f>Economic!E113</f>
        <v>7197</v>
      </c>
      <c r="AP113" s="39">
        <f>Economic!F113</f>
        <v>113.1</v>
      </c>
      <c r="AQ113" s="39">
        <f>Economic!G113</f>
        <v>110.5</v>
      </c>
      <c r="AR113" s="43">
        <f t="shared" si="49"/>
        <v>30</v>
      </c>
      <c r="AS113" s="43">
        <v>21</v>
      </c>
      <c r="AT113" s="43">
        <f t="shared" si="51"/>
        <v>112</v>
      </c>
      <c r="AU113" s="43">
        <f t="shared" si="96"/>
        <v>0</v>
      </c>
      <c r="AV113" s="43">
        <f t="shared" si="96"/>
        <v>0</v>
      </c>
      <c r="AW113" s="43">
        <f t="shared" si="96"/>
        <v>0</v>
      </c>
      <c r="AX113" s="43">
        <f t="shared" si="96"/>
        <v>1</v>
      </c>
      <c r="AY113" s="43">
        <f t="shared" si="96"/>
        <v>0</v>
      </c>
      <c r="AZ113" s="43">
        <f t="shared" si="96"/>
        <v>0</v>
      </c>
      <c r="BA113" s="43">
        <f t="shared" si="96"/>
        <v>0</v>
      </c>
      <c r="BB113" s="43">
        <f t="shared" si="96"/>
        <v>0</v>
      </c>
      <c r="BC113" s="43">
        <f t="shared" si="96"/>
        <v>0</v>
      </c>
      <c r="BD113" s="43">
        <f t="shared" si="96"/>
        <v>0</v>
      </c>
      <c r="BE113" s="43">
        <f t="shared" si="96"/>
        <v>0</v>
      </c>
      <c r="BF113" s="43">
        <f t="shared" si="96"/>
        <v>0</v>
      </c>
      <c r="BG113" s="43">
        <f t="shared" si="96"/>
        <v>1</v>
      </c>
      <c r="BH113" s="43">
        <f t="shared" si="96"/>
        <v>0</v>
      </c>
      <c r="BI113" s="43">
        <f t="shared" si="52"/>
        <v>1</v>
      </c>
      <c r="BJ113" s="44">
        <v>1</v>
      </c>
      <c r="BK113" s="47">
        <v>0.5</v>
      </c>
      <c r="BL113" s="47">
        <v>0</v>
      </c>
      <c r="BM113" s="43">
        <f t="shared" si="75"/>
        <v>0</v>
      </c>
      <c r="BN113" s="49">
        <f t="shared" si="77"/>
        <v>434.8</v>
      </c>
      <c r="BO113" s="49">
        <f t="shared" si="78"/>
        <v>0</v>
      </c>
      <c r="BP113" s="49">
        <f t="shared" si="79"/>
        <v>374.8</v>
      </c>
      <c r="BQ113" s="49">
        <f t="shared" si="80"/>
        <v>0</v>
      </c>
      <c r="BR113" s="49">
        <f t="shared" si="81"/>
        <v>315.10000000000002</v>
      </c>
      <c r="BS113" s="49">
        <f t="shared" si="82"/>
        <v>0.3</v>
      </c>
      <c r="BT113" s="49">
        <f t="shared" si="83"/>
        <v>258.60000000000002</v>
      </c>
      <c r="BU113" s="49">
        <f t="shared" si="84"/>
        <v>3.8</v>
      </c>
      <c r="BV113" s="49">
        <f t="shared" si="85"/>
        <v>205.6</v>
      </c>
      <c r="BW113" s="49">
        <f t="shared" si="86"/>
        <v>10.8</v>
      </c>
      <c r="BX113" s="49">
        <f t="shared" si="87"/>
        <v>155.4</v>
      </c>
      <c r="BY113" s="49">
        <f t="shared" si="88"/>
        <v>20.6</v>
      </c>
      <c r="BZ113" s="49">
        <f t="shared" si="89"/>
        <v>110.2</v>
      </c>
      <c r="CA113" s="49">
        <f t="shared" si="90"/>
        <v>35.4</v>
      </c>
      <c r="CB113" s="49">
        <f t="shared" si="91"/>
        <v>71.900000000000006</v>
      </c>
      <c r="CC113" s="49">
        <f t="shared" si="92"/>
        <v>57.1</v>
      </c>
      <c r="CD113" s="8">
        <f t="shared" si="93"/>
        <v>652.32716682798218</v>
      </c>
      <c r="CE113" s="8">
        <f t="shared" si="94"/>
        <v>1933.6267629669267</v>
      </c>
      <c r="CF113" s="8">
        <f t="shared" si="95"/>
        <v>87551.240971402076</v>
      </c>
    </row>
    <row r="114" spans="1:84">
      <c r="A114" s="7">
        <f>'Monthly Data'!A114</f>
        <v>44317</v>
      </c>
      <c r="B114" s="6">
        <f>'Monthly Data'!B114</f>
        <v>2021</v>
      </c>
      <c r="C114" s="6">
        <f t="shared" si="50"/>
        <v>5</v>
      </c>
      <c r="D114" s="8">
        <f>'Monthly Data'!D114</f>
        <v>9703321.1027398072</v>
      </c>
      <c r="E114" s="1">
        <f>'Monthly Data'!E114</f>
        <v>510348.87553041166</v>
      </c>
      <c r="F114" s="8">
        <f>'Monthly Data'!F114</f>
        <v>10213669.97827022</v>
      </c>
      <c r="G114" s="8">
        <f>'Monthly Data'!G114</f>
        <v>3180341.9648168492</v>
      </c>
      <c r="H114" s="1">
        <f>'Monthly Data'!H114</f>
        <v>269023.54606715066</v>
      </c>
      <c r="I114" s="8">
        <f>'Monthly Data'!I114</f>
        <v>3449365.510884</v>
      </c>
      <c r="J114" s="8">
        <f>'Monthly Data'!J114</f>
        <v>9497213.5604260471</v>
      </c>
      <c r="K114" s="1">
        <f>'Monthly Data'!K114</f>
        <v>647464.62987130939</v>
      </c>
      <c r="L114" s="8">
        <f>'Monthly Data'!L114</f>
        <v>10144678.190297356</v>
      </c>
      <c r="M114" s="8">
        <f>'Monthly Data'!M114</f>
        <v>80962.821380882102</v>
      </c>
      <c r="N114" s="8">
        <f>'Monthly Data'!N114</f>
        <v>33054.944549862965</v>
      </c>
      <c r="O114" s="5">
        <f>'Monthly Data'!O114</f>
        <v>23387.250000000004</v>
      </c>
      <c r="P114" s="5">
        <f>'Monthly Data'!P114</f>
        <v>285.85000000000002</v>
      </c>
      <c r="Q114" s="8">
        <f>'Monthly Data'!Q114</f>
        <v>16291</v>
      </c>
      <c r="R114" s="8">
        <f>'Monthly Data'!R114</f>
        <v>1798</v>
      </c>
      <c r="S114" s="8">
        <f>'Monthly Data'!S114</f>
        <v>125</v>
      </c>
      <c r="T114" s="8">
        <f>'Monthly Data'!T114</f>
        <v>3261</v>
      </c>
      <c r="U114" s="8">
        <f>'Monthly Data'!U114</f>
        <v>30</v>
      </c>
      <c r="V114" s="41">
        <f>Weather!C234</f>
        <v>11.870967741935486</v>
      </c>
      <c r="W114" s="42">
        <f>Weather!D234</f>
        <v>316.7</v>
      </c>
      <c r="X114" s="42">
        <f>Weather!E234</f>
        <v>2.7</v>
      </c>
      <c r="Y114" s="42">
        <f>Weather!F234</f>
        <v>260.39999999999998</v>
      </c>
      <c r="Z114" s="42">
        <f>Weather!G234</f>
        <v>8.4</v>
      </c>
      <c r="AA114" s="42">
        <f>Weather!H234</f>
        <v>206</v>
      </c>
      <c r="AB114" s="42">
        <f>Weather!I234</f>
        <v>16</v>
      </c>
      <c r="AC114" s="42">
        <f>Weather!J234</f>
        <v>154.19999999999999</v>
      </c>
      <c r="AD114" s="42">
        <f>Weather!K234</f>
        <v>26.2</v>
      </c>
      <c r="AE114" s="42">
        <f>Weather!L234</f>
        <v>108.6</v>
      </c>
      <c r="AF114" s="42">
        <f>Weather!M234</f>
        <v>42.6</v>
      </c>
      <c r="AG114" s="42">
        <f>Weather!N234</f>
        <v>69.2</v>
      </c>
      <c r="AH114" s="42">
        <f>Weather!O234</f>
        <v>65.2</v>
      </c>
      <c r="AI114" s="42">
        <f>Weather!P234</f>
        <v>35.299999999999997</v>
      </c>
      <c r="AJ114" s="42">
        <f>Weather!Q234</f>
        <v>93.3</v>
      </c>
      <c r="AK114" s="42">
        <f>Weather!R234</f>
        <v>13</v>
      </c>
      <c r="AL114" s="42">
        <f>Weather!S234</f>
        <v>133</v>
      </c>
      <c r="AM114" s="39">
        <f>Economic!C114</f>
        <v>752340.8</v>
      </c>
      <c r="AN114" s="39">
        <f>Economic!D114</f>
        <v>7269.7</v>
      </c>
      <c r="AO114" s="39">
        <f>Economic!E114</f>
        <v>7237.7</v>
      </c>
      <c r="AP114" s="39">
        <f>Economic!F114</f>
        <v>114.1</v>
      </c>
      <c r="AQ114" s="39">
        <f>Economic!G114</f>
        <v>113.9</v>
      </c>
      <c r="AR114" s="43">
        <f t="shared" si="49"/>
        <v>31</v>
      </c>
      <c r="AS114" s="43">
        <v>20</v>
      </c>
      <c r="AT114" s="43">
        <f t="shared" si="51"/>
        <v>113</v>
      </c>
      <c r="AU114" s="43">
        <f t="shared" si="96"/>
        <v>0</v>
      </c>
      <c r="AV114" s="43">
        <f t="shared" si="96"/>
        <v>0</v>
      </c>
      <c r="AW114" s="43">
        <f t="shared" si="96"/>
        <v>0</v>
      </c>
      <c r="AX114" s="43">
        <f t="shared" si="96"/>
        <v>0</v>
      </c>
      <c r="AY114" s="43">
        <f t="shared" si="96"/>
        <v>1</v>
      </c>
      <c r="AZ114" s="43">
        <f t="shared" si="96"/>
        <v>0</v>
      </c>
      <c r="BA114" s="43">
        <f t="shared" si="96"/>
        <v>0</v>
      </c>
      <c r="BB114" s="43">
        <f t="shared" si="96"/>
        <v>0</v>
      </c>
      <c r="BC114" s="43">
        <f t="shared" si="96"/>
        <v>0</v>
      </c>
      <c r="BD114" s="43">
        <f t="shared" si="96"/>
        <v>0</v>
      </c>
      <c r="BE114" s="43">
        <f t="shared" si="96"/>
        <v>0</v>
      </c>
      <c r="BF114" s="43">
        <f t="shared" si="96"/>
        <v>0</v>
      </c>
      <c r="BG114" s="43">
        <f t="shared" si="96"/>
        <v>1</v>
      </c>
      <c r="BH114" s="43">
        <f t="shared" si="96"/>
        <v>0</v>
      </c>
      <c r="BI114" s="43">
        <f t="shared" si="52"/>
        <v>1</v>
      </c>
      <c r="BJ114" s="44">
        <v>1</v>
      </c>
      <c r="BK114" s="47">
        <v>0.5</v>
      </c>
      <c r="BL114" s="47">
        <v>0</v>
      </c>
      <c r="BM114" s="43">
        <f t="shared" si="75"/>
        <v>0</v>
      </c>
      <c r="BN114" s="49">
        <f t="shared" si="77"/>
        <v>316.7</v>
      </c>
      <c r="BO114" s="49">
        <f t="shared" si="78"/>
        <v>2.7</v>
      </c>
      <c r="BP114" s="49">
        <f t="shared" si="79"/>
        <v>260.39999999999998</v>
      </c>
      <c r="BQ114" s="49">
        <f t="shared" si="80"/>
        <v>8.4</v>
      </c>
      <c r="BR114" s="49">
        <f t="shared" si="81"/>
        <v>206</v>
      </c>
      <c r="BS114" s="49">
        <f t="shared" si="82"/>
        <v>16</v>
      </c>
      <c r="BT114" s="49">
        <f t="shared" si="83"/>
        <v>154.19999999999999</v>
      </c>
      <c r="BU114" s="49">
        <f t="shared" si="84"/>
        <v>26.2</v>
      </c>
      <c r="BV114" s="49">
        <f t="shared" si="85"/>
        <v>108.6</v>
      </c>
      <c r="BW114" s="49">
        <f t="shared" si="86"/>
        <v>42.6</v>
      </c>
      <c r="BX114" s="49">
        <f t="shared" si="87"/>
        <v>69.2</v>
      </c>
      <c r="BY114" s="49">
        <f t="shared" si="88"/>
        <v>65.2</v>
      </c>
      <c r="BZ114" s="49">
        <f t="shared" si="89"/>
        <v>35.299999999999997</v>
      </c>
      <c r="CA114" s="49">
        <f t="shared" si="90"/>
        <v>93.3</v>
      </c>
      <c r="CB114" s="49">
        <f t="shared" si="91"/>
        <v>13</v>
      </c>
      <c r="CC114" s="49">
        <f t="shared" si="92"/>
        <v>133</v>
      </c>
      <c r="CD114" s="8">
        <f t="shared" si="93"/>
        <v>626.95168978394327</v>
      </c>
      <c r="CE114" s="8">
        <f t="shared" si="94"/>
        <v>1918.445779134594</v>
      </c>
      <c r="CF114" s="8">
        <f t="shared" si="95"/>
        <v>81157.42552237885</v>
      </c>
    </row>
    <row r="115" spans="1:84">
      <c r="A115" s="7">
        <f>'Monthly Data'!A115</f>
        <v>44348</v>
      </c>
      <c r="B115" s="6">
        <f>'Monthly Data'!B115</f>
        <v>2021</v>
      </c>
      <c r="C115" s="6">
        <f t="shared" si="50"/>
        <v>6</v>
      </c>
      <c r="D115" s="8">
        <f>'Monthly Data'!D115</f>
        <v>10757791.641526507</v>
      </c>
      <c r="E115" s="1">
        <f>'Monthly Data'!E115</f>
        <v>510348.87553041166</v>
      </c>
      <c r="F115" s="8">
        <f>'Monthly Data'!F115</f>
        <v>11268140.51705692</v>
      </c>
      <c r="G115" s="8">
        <f>'Monthly Data'!G115</f>
        <v>3536902.6744333198</v>
      </c>
      <c r="H115" s="1">
        <f>'Monthly Data'!H115</f>
        <v>269023.54606715066</v>
      </c>
      <c r="I115" s="8">
        <f>'Monthly Data'!I115</f>
        <v>3805926.2205004706</v>
      </c>
      <c r="J115" s="8">
        <f>'Monthly Data'!J115</f>
        <v>10041214.17232381</v>
      </c>
      <c r="K115" s="1">
        <f>'Monthly Data'!K115</f>
        <v>647464.62987130939</v>
      </c>
      <c r="L115" s="8">
        <f>'Monthly Data'!L115</f>
        <v>10688678.802195119</v>
      </c>
      <c r="M115" s="8">
        <f>'Monthly Data'!M115</f>
        <v>72347.566729917788</v>
      </c>
      <c r="N115" s="8">
        <f>'Monthly Data'!N115</f>
        <v>32983.935001957783</v>
      </c>
      <c r="O115" s="5">
        <f>'Monthly Data'!O115</f>
        <v>24116.44</v>
      </c>
      <c r="P115" s="5">
        <f>'Monthly Data'!P115</f>
        <v>285.85000000000002</v>
      </c>
      <c r="Q115" s="8">
        <f>'Monthly Data'!Q115</f>
        <v>16505</v>
      </c>
      <c r="R115" s="8">
        <f>'Monthly Data'!R115</f>
        <v>1818</v>
      </c>
      <c r="S115" s="8">
        <f>'Monthly Data'!S115</f>
        <v>127</v>
      </c>
      <c r="T115" s="8">
        <f>'Monthly Data'!T115</f>
        <v>3261</v>
      </c>
      <c r="U115" s="8">
        <f>'Monthly Data'!U115</f>
        <v>30</v>
      </c>
      <c r="V115" s="41">
        <f>Weather!C235</f>
        <v>20.009999999999998</v>
      </c>
      <c r="W115" s="42">
        <f>Weather!D235</f>
        <v>81.400000000000006</v>
      </c>
      <c r="X115" s="42">
        <f>Weather!E235</f>
        <v>21.7</v>
      </c>
      <c r="Y115" s="42">
        <f>Weather!F235</f>
        <v>47.6</v>
      </c>
      <c r="Z115" s="42">
        <f>Weather!G235</f>
        <v>47.9</v>
      </c>
      <c r="AA115" s="42">
        <f>Weather!H235</f>
        <v>22.7</v>
      </c>
      <c r="AB115" s="42">
        <f>Weather!I235</f>
        <v>83</v>
      </c>
      <c r="AC115" s="42">
        <f>Weather!J235</f>
        <v>7.3</v>
      </c>
      <c r="AD115" s="42">
        <f>Weather!K235</f>
        <v>127.6</v>
      </c>
      <c r="AE115" s="42">
        <f>Weather!L235</f>
        <v>1.6</v>
      </c>
      <c r="AF115" s="42">
        <f>Weather!M235</f>
        <v>181.9</v>
      </c>
      <c r="AG115" s="42">
        <f>Weather!N235</f>
        <v>0</v>
      </c>
      <c r="AH115" s="42">
        <f>Weather!O235</f>
        <v>240.3</v>
      </c>
      <c r="AI115" s="42">
        <f>Weather!P235</f>
        <v>0</v>
      </c>
      <c r="AJ115" s="42">
        <f>Weather!Q235</f>
        <v>300.3</v>
      </c>
      <c r="AK115" s="42">
        <f>Weather!R235</f>
        <v>0</v>
      </c>
      <c r="AL115" s="42">
        <f>Weather!S235</f>
        <v>360.3</v>
      </c>
      <c r="AM115" s="39">
        <f>Economic!C115</f>
        <v>752340.8</v>
      </c>
      <c r="AN115" s="39">
        <f>Economic!D115</f>
        <v>7250.5</v>
      </c>
      <c r="AO115" s="39">
        <f>Economic!E115</f>
        <v>7293</v>
      </c>
      <c r="AP115" s="39">
        <f>Economic!F115</f>
        <v>113.6</v>
      </c>
      <c r="AQ115" s="39">
        <f>Economic!G115</f>
        <v>115.4</v>
      </c>
      <c r="AR115" s="43">
        <f>AR67</f>
        <v>30</v>
      </c>
      <c r="AS115" s="43">
        <v>22</v>
      </c>
      <c r="AT115" s="43">
        <f t="shared" si="51"/>
        <v>114</v>
      </c>
      <c r="AU115" s="43">
        <f t="shared" si="96"/>
        <v>0</v>
      </c>
      <c r="AV115" s="43">
        <f t="shared" si="96"/>
        <v>0</v>
      </c>
      <c r="AW115" s="43">
        <f t="shared" si="96"/>
        <v>0</v>
      </c>
      <c r="AX115" s="43">
        <f t="shared" si="96"/>
        <v>0</v>
      </c>
      <c r="AY115" s="43">
        <f t="shared" si="96"/>
        <v>0</v>
      </c>
      <c r="AZ115" s="43">
        <f t="shared" si="96"/>
        <v>1</v>
      </c>
      <c r="BA115" s="43">
        <f t="shared" si="96"/>
        <v>0</v>
      </c>
      <c r="BB115" s="43">
        <f t="shared" si="96"/>
        <v>0</v>
      </c>
      <c r="BC115" s="43">
        <f t="shared" si="96"/>
        <v>0</v>
      </c>
      <c r="BD115" s="43">
        <f t="shared" si="96"/>
        <v>0</v>
      </c>
      <c r="BE115" s="43">
        <f t="shared" si="96"/>
        <v>0</v>
      </c>
      <c r="BF115" s="43">
        <f t="shared" si="96"/>
        <v>0</v>
      </c>
      <c r="BG115" s="43">
        <f t="shared" si="96"/>
        <v>0</v>
      </c>
      <c r="BH115" s="43">
        <f t="shared" si="96"/>
        <v>0</v>
      </c>
      <c r="BI115" s="43">
        <f t="shared" si="52"/>
        <v>0</v>
      </c>
      <c r="BJ115" s="44">
        <v>1</v>
      </c>
      <c r="BK115" s="47">
        <v>0.5</v>
      </c>
      <c r="BL115" s="47">
        <v>0</v>
      </c>
      <c r="BM115" s="43">
        <f t="shared" si="75"/>
        <v>0</v>
      </c>
      <c r="BN115" s="49">
        <f t="shared" si="77"/>
        <v>81.400000000000006</v>
      </c>
      <c r="BO115" s="49">
        <f t="shared" si="78"/>
        <v>21.7</v>
      </c>
      <c r="BP115" s="49">
        <f t="shared" si="79"/>
        <v>47.6</v>
      </c>
      <c r="BQ115" s="49">
        <f t="shared" si="80"/>
        <v>47.9</v>
      </c>
      <c r="BR115" s="49">
        <f t="shared" si="81"/>
        <v>22.7</v>
      </c>
      <c r="BS115" s="49">
        <f t="shared" si="82"/>
        <v>83</v>
      </c>
      <c r="BT115" s="49">
        <f t="shared" si="83"/>
        <v>7.3</v>
      </c>
      <c r="BU115" s="49">
        <f t="shared" si="84"/>
        <v>127.6</v>
      </c>
      <c r="BV115" s="49">
        <f t="shared" si="85"/>
        <v>1.6</v>
      </c>
      <c r="BW115" s="49">
        <f t="shared" si="86"/>
        <v>181.9</v>
      </c>
      <c r="BX115" s="49">
        <f t="shared" si="87"/>
        <v>0</v>
      </c>
      <c r="BY115" s="49">
        <f t="shared" si="88"/>
        <v>240.3</v>
      </c>
      <c r="BZ115" s="49">
        <f t="shared" si="89"/>
        <v>0</v>
      </c>
      <c r="CA115" s="49">
        <f t="shared" si="90"/>
        <v>300.3</v>
      </c>
      <c r="CB115" s="49">
        <f t="shared" si="91"/>
        <v>0</v>
      </c>
      <c r="CC115" s="49">
        <f t="shared" si="92"/>
        <v>360.3</v>
      </c>
      <c r="CD115" s="8">
        <f t="shared" si="93"/>
        <v>682.71072505646282</v>
      </c>
      <c r="CE115" s="8">
        <f t="shared" si="94"/>
        <v>2093.4687681520741</v>
      </c>
      <c r="CF115" s="8">
        <f t="shared" si="95"/>
        <v>84162.825214134791</v>
      </c>
    </row>
    <row r="116" spans="1:84">
      <c r="A116" s="7">
        <f>'Monthly Data'!A116</f>
        <v>44378</v>
      </c>
      <c r="B116" s="6">
        <f>'Monthly Data'!B116</f>
        <v>2021</v>
      </c>
      <c r="C116" s="6">
        <f t="shared" si="50"/>
        <v>7</v>
      </c>
      <c r="D116" s="8">
        <f>'Monthly Data'!D116</f>
        <v>11134010.184669029</v>
      </c>
      <c r="E116" s="1">
        <f>'Monthly Data'!E116</f>
        <v>510348.87553041166</v>
      </c>
      <c r="F116" s="8">
        <f>'Monthly Data'!F116</f>
        <v>11644359.060199441</v>
      </c>
      <c r="G116" s="8">
        <f>'Monthly Data'!G116</f>
        <v>3740276.8111922354</v>
      </c>
      <c r="H116" s="1">
        <f>'Monthly Data'!H116</f>
        <v>269023.54606715066</v>
      </c>
      <c r="I116" s="8">
        <f>'Monthly Data'!I116</f>
        <v>4009300.3572593862</v>
      </c>
      <c r="J116" s="8">
        <f>'Monthly Data'!J116</f>
        <v>9874828.2031405903</v>
      </c>
      <c r="K116" s="1">
        <f>'Monthly Data'!K116</f>
        <v>647464.62987130939</v>
      </c>
      <c r="L116" s="8">
        <f>'Monthly Data'!L116</f>
        <v>10522292.833011899</v>
      </c>
      <c r="M116" s="8">
        <f>'Monthly Data'!M116</f>
        <v>77624.838920514434</v>
      </c>
      <c r="N116" s="8">
        <f>'Monthly Data'!N116</f>
        <v>33054.944549862958</v>
      </c>
      <c r="O116" s="5">
        <f>'Monthly Data'!O116</f>
        <v>25743.349999999995</v>
      </c>
      <c r="P116" s="5">
        <f>'Monthly Data'!P116</f>
        <v>285.85000000000002</v>
      </c>
      <c r="Q116" s="8">
        <f>'Monthly Data'!Q116</f>
        <v>16448</v>
      </c>
      <c r="R116" s="8">
        <f>'Monthly Data'!R116</f>
        <v>1805</v>
      </c>
      <c r="S116" s="8">
        <f>'Monthly Data'!S116</f>
        <v>127</v>
      </c>
      <c r="T116" s="8">
        <f>'Monthly Data'!T116</f>
        <v>3261</v>
      </c>
      <c r="U116" s="8">
        <f>'Monthly Data'!U116</f>
        <v>30</v>
      </c>
      <c r="V116" s="41">
        <f>Weather!C236</f>
        <v>19.581181787691683</v>
      </c>
      <c r="W116" s="42">
        <f>Weather!D236</f>
        <v>87.8</v>
      </c>
      <c r="X116" s="42">
        <f>Weather!E236</f>
        <v>12.8</v>
      </c>
      <c r="Y116" s="42">
        <f>Weather!F236</f>
        <v>44</v>
      </c>
      <c r="Z116" s="42">
        <f>Weather!G236</f>
        <v>31</v>
      </c>
      <c r="AA116" s="42">
        <f>Weather!H236</f>
        <v>14.2</v>
      </c>
      <c r="AB116" s="42">
        <f>Weather!I236</f>
        <v>63.2</v>
      </c>
      <c r="AC116" s="42">
        <f>Weather!J236</f>
        <v>2.2999999999999998</v>
      </c>
      <c r="AD116" s="42">
        <f>Weather!K236</f>
        <v>113.3</v>
      </c>
      <c r="AE116" s="42">
        <f>Weather!L236</f>
        <v>0</v>
      </c>
      <c r="AF116" s="42">
        <f>Weather!M236</f>
        <v>173</v>
      </c>
      <c r="AG116" s="42">
        <f>Weather!N236</f>
        <v>0</v>
      </c>
      <c r="AH116" s="42">
        <f>Weather!O236</f>
        <v>235</v>
      </c>
      <c r="AI116" s="42">
        <f>Weather!P236</f>
        <v>0</v>
      </c>
      <c r="AJ116" s="42">
        <f>Weather!Q236</f>
        <v>297</v>
      </c>
      <c r="AK116" s="42">
        <f>Weather!R236</f>
        <v>0</v>
      </c>
      <c r="AL116" s="42">
        <f>Weather!S236</f>
        <v>359</v>
      </c>
      <c r="AM116" s="39">
        <f>Economic!C116</f>
        <v>752340.8</v>
      </c>
      <c r="AN116" s="39">
        <f>Economic!D116</f>
        <v>7313.3</v>
      </c>
      <c r="AO116" s="39">
        <f>Economic!E116</f>
        <v>7391.8</v>
      </c>
      <c r="AP116" s="39">
        <f>Economic!F116</f>
        <v>116.8</v>
      </c>
      <c r="AQ116" s="39">
        <f>Economic!G116</f>
        <v>119.5</v>
      </c>
      <c r="AR116" s="43">
        <f>AR68</f>
        <v>31</v>
      </c>
      <c r="AS116" s="43">
        <v>21</v>
      </c>
      <c r="AT116" s="43">
        <f t="shared" si="51"/>
        <v>115</v>
      </c>
      <c r="AU116" s="43">
        <f t="shared" si="96"/>
        <v>0</v>
      </c>
      <c r="AV116" s="43">
        <f t="shared" si="96"/>
        <v>0</v>
      </c>
      <c r="AW116" s="43">
        <f t="shared" si="96"/>
        <v>0</v>
      </c>
      <c r="AX116" s="43">
        <f t="shared" si="96"/>
        <v>0</v>
      </c>
      <c r="AY116" s="43">
        <f t="shared" si="96"/>
        <v>0</v>
      </c>
      <c r="AZ116" s="43">
        <f t="shared" si="96"/>
        <v>0</v>
      </c>
      <c r="BA116" s="43">
        <f t="shared" si="96"/>
        <v>1</v>
      </c>
      <c r="BB116" s="43">
        <f t="shared" si="96"/>
        <v>0</v>
      </c>
      <c r="BC116" s="43">
        <f t="shared" si="96"/>
        <v>0</v>
      </c>
      <c r="BD116" s="43">
        <f t="shared" si="96"/>
        <v>0</v>
      </c>
      <c r="BE116" s="43">
        <f t="shared" si="96"/>
        <v>0</v>
      </c>
      <c r="BF116" s="43">
        <f t="shared" si="96"/>
        <v>0</v>
      </c>
      <c r="BG116" s="43">
        <f t="shared" si="96"/>
        <v>0</v>
      </c>
      <c r="BH116" s="43">
        <f t="shared" si="96"/>
        <v>0</v>
      </c>
      <c r="BI116" s="43">
        <f t="shared" si="52"/>
        <v>0</v>
      </c>
      <c r="BJ116" s="44">
        <v>1</v>
      </c>
      <c r="BK116" s="47">
        <v>0.5</v>
      </c>
      <c r="BL116" s="47">
        <v>0</v>
      </c>
      <c r="BM116" s="43">
        <f t="shared" si="75"/>
        <v>0</v>
      </c>
      <c r="BN116" s="49">
        <f t="shared" si="77"/>
        <v>87.8</v>
      </c>
      <c r="BO116" s="49">
        <f t="shared" si="78"/>
        <v>12.8</v>
      </c>
      <c r="BP116" s="49">
        <f t="shared" si="79"/>
        <v>44</v>
      </c>
      <c r="BQ116" s="49">
        <f t="shared" si="80"/>
        <v>31</v>
      </c>
      <c r="BR116" s="49">
        <f t="shared" si="81"/>
        <v>14.2</v>
      </c>
      <c r="BS116" s="49">
        <f t="shared" si="82"/>
        <v>63.2</v>
      </c>
      <c r="BT116" s="49">
        <f t="shared" si="83"/>
        <v>2.2999999999999998</v>
      </c>
      <c r="BU116" s="49">
        <f t="shared" si="84"/>
        <v>113.3</v>
      </c>
      <c r="BV116" s="49">
        <f t="shared" si="85"/>
        <v>0</v>
      </c>
      <c r="BW116" s="49">
        <f t="shared" si="86"/>
        <v>173</v>
      </c>
      <c r="BX116" s="49">
        <f t="shared" si="87"/>
        <v>0</v>
      </c>
      <c r="BY116" s="49">
        <f t="shared" si="88"/>
        <v>235</v>
      </c>
      <c r="BZ116" s="49">
        <f t="shared" si="89"/>
        <v>0</v>
      </c>
      <c r="CA116" s="49">
        <f t="shared" si="90"/>
        <v>297</v>
      </c>
      <c r="CB116" s="49">
        <f t="shared" si="91"/>
        <v>0</v>
      </c>
      <c r="CC116" s="49">
        <f t="shared" si="92"/>
        <v>359</v>
      </c>
      <c r="CD116" s="8">
        <f t="shared" si="93"/>
        <v>707.94984558605552</v>
      </c>
      <c r="CE116" s="8">
        <f t="shared" si="94"/>
        <v>2221.2190344927349</v>
      </c>
      <c r="CF116" s="8">
        <f t="shared" si="95"/>
        <v>82852.699472534645</v>
      </c>
    </row>
    <row r="117" spans="1:84">
      <c r="A117" s="7">
        <f>'Monthly Data'!A117</f>
        <v>44409</v>
      </c>
      <c r="B117" s="6">
        <f>'Monthly Data'!B117</f>
        <v>2021</v>
      </c>
      <c r="C117" s="6">
        <f t="shared" ref="C117:C118" si="97">MONTH(A117)</f>
        <v>8</v>
      </c>
      <c r="D117" s="8">
        <f>'Monthly Data'!D117</f>
        <v>12880559.88235075</v>
      </c>
      <c r="E117" s="1">
        <f>'Monthly Data'!E117</f>
        <v>510348.87553041166</v>
      </c>
      <c r="F117" s="8">
        <f>'Monthly Data'!F117</f>
        <v>13390908.757881163</v>
      </c>
      <c r="G117" s="8">
        <f>'Monthly Data'!G117</f>
        <v>4156720.2886211914</v>
      </c>
      <c r="H117" s="1">
        <f>'Monthly Data'!H117</f>
        <v>269023.54606715066</v>
      </c>
      <c r="I117" s="8">
        <f>'Monthly Data'!I117</f>
        <v>4425743.8346883422</v>
      </c>
      <c r="J117" s="8">
        <f>'Monthly Data'!J117</f>
        <v>11025591.695461798</v>
      </c>
      <c r="K117" s="1">
        <f>'Monthly Data'!K117</f>
        <v>647464.62987130939</v>
      </c>
      <c r="L117" s="8">
        <f>'Monthly Data'!L117</f>
        <v>11673056.325333107</v>
      </c>
      <c r="M117" s="8">
        <f>'Monthly Data'!M117</f>
        <v>88013.206831119533</v>
      </c>
      <c r="N117" s="8">
        <f>'Monthly Data'!N117</f>
        <v>33019.439775910367</v>
      </c>
      <c r="O117" s="5">
        <f>'Monthly Data'!O117</f>
        <v>26672.799999999996</v>
      </c>
      <c r="P117" s="5">
        <f>'Monthly Data'!P117</f>
        <v>285.85000000000002</v>
      </c>
      <c r="Q117" s="8">
        <f>'Monthly Data'!Q117</f>
        <v>16442</v>
      </c>
      <c r="R117" s="8">
        <f>'Monthly Data'!R117</f>
        <v>1811</v>
      </c>
      <c r="S117" s="8">
        <f>'Monthly Data'!S117</f>
        <v>135</v>
      </c>
      <c r="T117" s="8">
        <f>'Monthly Data'!T117</f>
        <v>3261</v>
      </c>
      <c r="U117" s="8">
        <f>'Monthly Data'!U117</f>
        <v>30</v>
      </c>
      <c r="V117" s="41">
        <f>Weather!C237</f>
        <v>22.120428091512398</v>
      </c>
      <c r="W117" s="42">
        <f>Weather!D237</f>
        <v>35.6</v>
      </c>
      <c r="X117" s="42">
        <f>Weather!E237</f>
        <v>39.299999999999997</v>
      </c>
      <c r="Y117" s="42">
        <f>Weather!F237</f>
        <v>13.5</v>
      </c>
      <c r="Z117" s="42">
        <f>Weather!G237</f>
        <v>79.2</v>
      </c>
      <c r="AA117" s="42">
        <f>Weather!H237</f>
        <v>3.5</v>
      </c>
      <c r="AB117" s="42">
        <f>Weather!I237</f>
        <v>131.19999999999999</v>
      </c>
      <c r="AC117" s="42">
        <f>Weather!J237</f>
        <v>0.2</v>
      </c>
      <c r="AD117" s="42">
        <f>Weather!K237</f>
        <v>189.9</v>
      </c>
      <c r="AE117" s="42">
        <f>Weather!L237</f>
        <v>0</v>
      </c>
      <c r="AF117" s="42">
        <f>Weather!M237</f>
        <v>251.7</v>
      </c>
      <c r="AG117" s="42">
        <f>Weather!N237</f>
        <v>0</v>
      </c>
      <c r="AH117" s="42">
        <f>Weather!O237</f>
        <v>313.7</v>
      </c>
      <c r="AI117" s="42">
        <f>Weather!P237</f>
        <v>0</v>
      </c>
      <c r="AJ117" s="42">
        <f>Weather!Q237</f>
        <v>375.7</v>
      </c>
      <c r="AK117" s="42">
        <f>Weather!R237</f>
        <v>0</v>
      </c>
      <c r="AL117" s="42">
        <f>Weather!S237</f>
        <v>437.7</v>
      </c>
      <c r="AM117" s="39">
        <f>Economic!C117</f>
        <v>752340.8</v>
      </c>
      <c r="AN117" s="39">
        <f>Economic!D117</f>
        <v>7398.8</v>
      </c>
      <c r="AO117" s="39">
        <f>Economic!E117</f>
        <v>7475.2</v>
      </c>
      <c r="AP117" s="39">
        <f>Economic!F117</f>
        <v>116.2</v>
      </c>
      <c r="AQ117" s="39">
        <f>Economic!G117</f>
        <v>119.2</v>
      </c>
      <c r="AR117" s="43">
        <f>AR69</f>
        <v>31</v>
      </c>
      <c r="AS117" s="43">
        <v>20</v>
      </c>
      <c r="AT117" s="43">
        <f t="shared" si="51"/>
        <v>116</v>
      </c>
      <c r="AU117" s="43">
        <f t="shared" ref="AU117:BH117" si="98">AU105</f>
        <v>0</v>
      </c>
      <c r="AV117" s="43">
        <f t="shared" si="98"/>
        <v>0</v>
      </c>
      <c r="AW117" s="43">
        <f t="shared" si="98"/>
        <v>0</v>
      </c>
      <c r="AX117" s="43">
        <f t="shared" si="98"/>
        <v>0</v>
      </c>
      <c r="AY117" s="43">
        <f t="shared" si="98"/>
        <v>0</v>
      </c>
      <c r="AZ117" s="43">
        <f t="shared" si="98"/>
        <v>0</v>
      </c>
      <c r="BA117" s="43">
        <f t="shared" si="98"/>
        <v>0</v>
      </c>
      <c r="BB117" s="43">
        <f t="shared" si="98"/>
        <v>1</v>
      </c>
      <c r="BC117" s="43">
        <f t="shared" si="98"/>
        <v>0</v>
      </c>
      <c r="BD117" s="43">
        <f t="shared" si="98"/>
        <v>0</v>
      </c>
      <c r="BE117" s="43">
        <f t="shared" si="98"/>
        <v>0</v>
      </c>
      <c r="BF117" s="43">
        <f t="shared" si="98"/>
        <v>0</v>
      </c>
      <c r="BG117" s="43">
        <f t="shared" si="98"/>
        <v>0</v>
      </c>
      <c r="BH117" s="43">
        <f t="shared" si="98"/>
        <v>0</v>
      </c>
      <c r="BI117" s="43">
        <f t="shared" ref="BI117:BI118" si="99">BG117+BH117</f>
        <v>0</v>
      </c>
      <c r="BJ117" s="44">
        <v>1</v>
      </c>
      <c r="BK117" s="47">
        <v>0.5</v>
      </c>
      <c r="BL117" s="47">
        <v>0</v>
      </c>
      <c r="BM117" s="43">
        <f t="shared" si="75"/>
        <v>0</v>
      </c>
      <c r="BN117" s="49">
        <f t="shared" si="77"/>
        <v>35.6</v>
      </c>
      <c r="BO117" s="49">
        <f t="shared" si="78"/>
        <v>39.299999999999997</v>
      </c>
      <c r="BP117" s="49">
        <f t="shared" si="79"/>
        <v>13.5</v>
      </c>
      <c r="BQ117" s="49">
        <f t="shared" si="80"/>
        <v>79.2</v>
      </c>
      <c r="BR117" s="49">
        <f t="shared" si="81"/>
        <v>3.5</v>
      </c>
      <c r="BS117" s="49">
        <f t="shared" si="82"/>
        <v>131.19999999999999</v>
      </c>
      <c r="BT117" s="49">
        <f t="shared" si="83"/>
        <v>0.2</v>
      </c>
      <c r="BU117" s="49">
        <f t="shared" si="84"/>
        <v>189.9</v>
      </c>
      <c r="BV117" s="49">
        <f t="shared" si="85"/>
        <v>0</v>
      </c>
      <c r="BW117" s="49">
        <f t="shared" si="86"/>
        <v>251.7</v>
      </c>
      <c r="BX117" s="49">
        <f t="shared" si="87"/>
        <v>0</v>
      </c>
      <c r="BY117" s="49">
        <f t="shared" si="88"/>
        <v>313.7</v>
      </c>
      <c r="BZ117" s="49">
        <f t="shared" si="89"/>
        <v>0</v>
      </c>
      <c r="CA117" s="49">
        <f t="shared" si="90"/>
        <v>375.7</v>
      </c>
      <c r="CB117" s="49">
        <f t="shared" si="91"/>
        <v>0</v>
      </c>
      <c r="CC117" s="49">
        <f t="shared" si="92"/>
        <v>437.7</v>
      </c>
      <c r="CD117" s="8">
        <f t="shared" si="93"/>
        <v>814.43308343760873</v>
      </c>
      <c r="CE117" s="8">
        <f t="shared" si="94"/>
        <v>2443.8121671387862</v>
      </c>
      <c r="CF117" s="8">
        <f t="shared" si="95"/>
        <v>86467.083891356349</v>
      </c>
    </row>
    <row r="118" spans="1:84">
      <c r="A118" s="7">
        <f>'Monthly Data'!A118</f>
        <v>44440</v>
      </c>
      <c r="B118" s="6">
        <f>'Monthly Data'!B118</f>
        <v>2021</v>
      </c>
      <c r="C118" s="6">
        <f t="shared" si="97"/>
        <v>9</v>
      </c>
      <c r="D118" s="8">
        <f>'Monthly Data'!D118</f>
        <v>9119363.7730794698</v>
      </c>
      <c r="E118" s="1">
        <f>'Monthly Data'!E118</f>
        <v>510348.87553041166</v>
      </c>
      <c r="F118" s="8">
        <f>'Monthly Data'!F118</f>
        <v>9629712.6486098822</v>
      </c>
      <c r="G118" s="8">
        <f>'Monthly Data'!G118</f>
        <v>3445349.1255803164</v>
      </c>
      <c r="H118" s="1">
        <f>'Monthly Data'!H118</f>
        <v>269023.54606715066</v>
      </c>
      <c r="I118" s="8">
        <f>'Monthly Data'!I118</f>
        <v>3714372.6716474672</v>
      </c>
      <c r="J118" s="8">
        <f>'Monthly Data'!J118</f>
        <v>9685483.4125192203</v>
      </c>
      <c r="K118" s="1">
        <f>'Monthly Data'!K118</f>
        <v>647464.62987130939</v>
      </c>
      <c r="L118" s="8">
        <f>'Monthly Data'!L118</f>
        <v>10332948.042390529</v>
      </c>
      <c r="M118" s="8">
        <f>'Monthly Data'!M118</f>
        <v>97840.178960473087</v>
      </c>
      <c r="N118" s="8">
        <f>'Monthly Data'!N118</f>
        <v>32983.935001957783</v>
      </c>
      <c r="O118" s="5">
        <f>'Monthly Data'!O118</f>
        <v>26563.649999999998</v>
      </c>
      <c r="P118" s="5">
        <f>'Monthly Data'!P118</f>
        <v>285.85000000000002</v>
      </c>
      <c r="Q118" s="8">
        <f>'Monthly Data'!Q118</f>
        <v>16499</v>
      </c>
      <c r="R118" s="8">
        <f>'Monthly Data'!R118</f>
        <v>1810</v>
      </c>
      <c r="S118" s="8">
        <f>'Monthly Data'!S118</f>
        <v>122</v>
      </c>
      <c r="T118" s="8">
        <f>'Monthly Data'!T118</f>
        <v>3261</v>
      </c>
      <c r="U118" s="8">
        <f>'Monthly Data'!U118</f>
        <v>30</v>
      </c>
      <c r="V118" s="41">
        <f>Weather!C238</f>
        <v>16.866666666666664</v>
      </c>
      <c r="W118" s="42">
        <f>Weather!D238</f>
        <v>154</v>
      </c>
      <c r="X118" s="42">
        <f>Weather!E238</f>
        <v>0</v>
      </c>
      <c r="Y118" s="42">
        <f>Weather!F238</f>
        <v>97.9</v>
      </c>
      <c r="Z118" s="42">
        <f>Weather!G238</f>
        <v>3.9</v>
      </c>
      <c r="AA118" s="42">
        <f>Weather!H238</f>
        <v>52.9</v>
      </c>
      <c r="AB118" s="42">
        <f>Weather!I238</f>
        <v>18.899999999999999</v>
      </c>
      <c r="AC118" s="42">
        <f>Weather!J238</f>
        <v>21.9</v>
      </c>
      <c r="AD118" s="42">
        <f>Weather!K238</f>
        <v>47.9</v>
      </c>
      <c r="AE118" s="42">
        <f>Weather!L238</f>
        <v>6.1</v>
      </c>
      <c r="AF118" s="42">
        <f>Weather!M238</f>
        <v>92.1</v>
      </c>
      <c r="AG118" s="42">
        <f>Weather!N238</f>
        <v>0.7</v>
      </c>
      <c r="AH118" s="42">
        <f>Weather!O238</f>
        <v>146.69999999999999</v>
      </c>
      <c r="AI118" s="42">
        <f>Weather!P238</f>
        <v>0</v>
      </c>
      <c r="AJ118" s="42">
        <f>Weather!Q238</f>
        <v>206</v>
      </c>
      <c r="AK118" s="42">
        <f>Weather!R238</f>
        <v>0</v>
      </c>
      <c r="AL118" s="42">
        <f>Weather!S238</f>
        <v>266</v>
      </c>
      <c r="AM118" s="39">
        <f>Economic!C118</f>
        <v>752340.8</v>
      </c>
      <c r="AN118" s="39">
        <f>Economic!D118</f>
        <v>7473.3</v>
      </c>
      <c r="AO118" s="39">
        <f>Economic!E118</f>
        <v>7503.2</v>
      </c>
      <c r="AP118" s="39">
        <f>Economic!F118</f>
        <v>118.2</v>
      </c>
      <c r="AQ118" s="39">
        <f>Economic!G118</f>
        <v>120.5</v>
      </c>
      <c r="AR118" s="43">
        <f>AR70</f>
        <v>30</v>
      </c>
      <c r="AS118" s="43">
        <v>20</v>
      </c>
      <c r="AT118" s="43">
        <f t="shared" si="51"/>
        <v>117</v>
      </c>
      <c r="AU118" s="43">
        <f t="shared" ref="AU118:BH118" si="100">AU106</f>
        <v>0</v>
      </c>
      <c r="AV118" s="43">
        <f t="shared" si="100"/>
        <v>0</v>
      </c>
      <c r="AW118" s="43">
        <f t="shared" si="100"/>
        <v>0</v>
      </c>
      <c r="AX118" s="43">
        <f t="shared" si="100"/>
        <v>0</v>
      </c>
      <c r="AY118" s="43">
        <f t="shared" si="100"/>
        <v>0</v>
      </c>
      <c r="AZ118" s="43">
        <f t="shared" si="100"/>
        <v>0</v>
      </c>
      <c r="BA118" s="43">
        <f t="shared" si="100"/>
        <v>0</v>
      </c>
      <c r="BB118" s="43">
        <f t="shared" si="100"/>
        <v>0</v>
      </c>
      <c r="BC118" s="43">
        <f t="shared" si="100"/>
        <v>1</v>
      </c>
      <c r="BD118" s="43">
        <f t="shared" si="100"/>
        <v>0</v>
      </c>
      <c r="BE118" s="43">
        <f t="shared" si="100"/>
        <v>0</v>
      </c>
      <c r="BF118" s="43">
        <f t="shared" si="100"/>
        <v>0</v>
      </c>
      <c r="BG118" s="43">
        <f t="shared" si="100"/>
        <v>0</v>
      </c>
      <c r="BH118" s="43">
        <f t="shared" si="100"/>
        <v>1</v>
      </c>
      <c r="BI118" s="43">
        <f t="shared" si="99"/>
        <v>1</v>
      </c>
      <c r="BJ118" s="44">
        <v>1</v>
      </c>
      <c r="BK118" s="47">
        <v>0.5</v>
      </c>
      <c r="BL118" s="47">
        <v>0</v>
      </c>
      <c r="BM118" s="43">
        <f t="shared" si="75"/>
        <v>0</v>
      </c>
      <c r="BN118" s="49">
        <f t="shared" si="77"/>
        <v>154</v>
      </c>
      <c r="BO118" s="49">
        <f t="shared" si="78"/>
        <v>0</v>
      </c>
      <c r="BP118" s="49">
        <f t="shared" si="79"/>
        <v>97.9</v>
      </c>
      <c r="BQ118" s="49">
        <f t="shared" si="80"/>
        <v>3.9</v>
      </c>
      <c r="BR118" s="49">
        <f t="shared" si="81"/>
        <v>52.9</v>
      </c>
      <c r="BS118" s="49">
        <f t="shared" si="82"/>
        <v>18.899999999999999</v>
      </c>
      <c r="BT118" s="49">
        <f t="shared" si="83"/>
        <v>21.9</v>
      </c>
      <c r="BU118" s="49">
        <f t="shared" si="84"/>
        <v>47.9</v>
      </c>
      <c r="BV118" s="49">
        <f t="shared" si="85"/>
        <v>6.1</v>
      </c>
      <c r="BW118" s="49">
        <f t="shared" si="86"/>
        <v>92.1</v>
      </c>
      <c r="BX118" s="49">
        <f t="shared" si="87"/>
        <v>0.7</v>
      </c>
      <c r="BY118" s="49">
        <f t="shared" si="88"/>
        <v>146.69999999999999</v>
      </c>
      <c r="BZ118" s="49">
        <f t="shared" si="89"/>
        <v>0</v>
      </c>
      <c r="CA118" s="49">
        <f t="shared" si="90"/>
        <v>206</v>
      </c>
      <c r="CB118" s="49">
        <f t="shared" si="91"/>
        <v>0</v>
      </c>
      <c r="CC118" s="49">
        <f t="shared" si="92"/>
        <v>266</v>
      </c>
      <c r="CD118" s="8">
        <f t="shared" si="93"/>
        <v>583.65432138977405</v>
      </c>
      <c r="CE118" s="8">
        <f t="shared" si="94"/>
        <v>2052.1395975952855</v>
      </c>
      <c r="CF118" s="8">
        <f t="shared" si="95"/>
        <v>84696.295429430567</v>
      </c>
    </row>
    <row r="119" spans="1:84">
      <c r="A119" s="7">
        <f>'Monthly Data'!A119</f>
        <v>44470</v>
      </c>
      <c r="B119" s="6">
        <f>'Monthly Data'!B119</f>
        <v>2021</v>
      </c>
      <c r="C119" s="6">
        <f t="shared" ref="C119:C121" si="101">MONTH(A119)</f>
        <v>10</v>
      </c>
      <c r="D119" s="8">
        <f>'Monthly Data'!D119</f>
        <v>9406750.7694920097</v>
      </c>
      <c r="E119" s="1">
        <f>'Monthly Data'!E119</f>
        <v>510348.87553041166</v>
      </c>
      <c r="F119" s="8">
        <f>'Monthly Data'!F119</f>
        <v>9917099.6450224221</v>
      </c>
      <c r="G119" s="8">
        <f>'Monthly Data'!G119</f>
        <v>3428168.1397582926</v>
      </c>
      <c r="H119" s="1">
        <f>'Monthly Data'!H119</f>
        <v>269023.54606715066</v>
      </c>
      <c r="I119" s="8">
        <f>'Monthly Data'!I119</f>
        <v>3697191.6858254434</v>
      </c>
      <c r="J119" s="8">
        <f>'Monthly Data'!J119</f>
        <v>10420909.217033997</v>
      </c>
      <c r="K119" s="1">
        <f>'Monthly Data'!K119</f>
        <v>647464.62987130939</v>
      </c>
      <c r="L119" s="8">
        <f>'Monthly Data'!L119</f>
        <v>11068373.846905306</v>
      </c>
      <c r="M119" s="8">
        <f>'Monthly Data'!M119</f>
        <v>114457.07443550897</v>
      </c>
      <c r="N119" s="8">
        <f>'Monthly Data'!N119</f>
        <v>33054.944549862943</v>
      </c>
      <c r="O119" s="5">
        <f>'Monthly Data'!O119</f>
        <v>25179.219999999998</v>
      </c>
      <c r="P119" s="5">
        <f>'Monthly Data'!P119</f>
        <v>285.85000000000002</v>
      </c>
      <c r="Q119" s="8">
        <f>'Monthly Data'!Q119</f>
        <v>16380</v>
      </c>
      <c r="R119" s="8">
        <f>'Monthly Data'!R119</f>
        <v>1802</v>
      </c>
      <c r="S119" s="8">
        <f>'Monthly Data'!S119</f>
        <v>122</v>
      </c>
      <c r="T119" s="8">
        <f>'Monthly Data'!T119</f>
        <v>3261</v>
      </c>
      <c r="U119" s="8">
        <f>'Monthly Data'!U119</f>
        <v>30</v>
      </c>
      <c r="V119" s="41">
        <f>Weather!C239</f>
        <v>14.029032258064516</v>
      </c>
      <c r="W119" s="42">
        <f>Weather!D239</f>
        <v>247.5</v>
      </c>
      <c r="X119" s="42">
        <f>Weather!E239</f>
        <v>0.4</v>
      </c>
      <c r="Y119" s="42">
        <f>Weather!F239</f>
        <v>188.9</v>
      </c>
      <c r="Z119" s="42">
        <f>Weather!G239</f>
        <v>3.8</v>
      </c>
      <c r="AA119" s="42">
        <f>Weather!H239</f>
        <v>137.30000000000001</v>
      </c>
      <c r="AB119" s="42">
        <f>Weather!I239</f>
        <v>14.2</v>
      </c>
      <c r="AC119" s="42">
        <f>Weather!J239</f>
        <v>96.4</v>
      </c>
      <c r="AD119" s="42">
        <f>Weather!K239</f>
        <v>35.299999999999997</v>
      </c>
      <c r="AE119" s="42">
        <f>Weather!L239</f>
        <v>65.900000000000006</v>
      </c>
      <c r="AF119" s="42">
        <f>Weather!M239</f>
        <v>66.8</v>
      </c>
      <c r="AG119" s="42">
        <f>Weather!N239</f>
        <v>40</v>
      </c>
      <c r="AH119" s="42">
        <f>Weather!O239</f>
        <v>102.9</v>
      </c>
      <c r="AI119" s="42">
        <f>Weather!P239</f>
        <v>18.7</v>
      </c>
      <c r="AJ119" s="42">
        <f>Weather!Q239</f>
        <v>143.6</v>
      </c>
      <c r="AK119" s="42">
        <f>Weather!R239</f>
        <v>4.3</v>
      </c>
      <c r="AL119" s="42">
        <f>Weather!S239</f>
        <v>191.2</v>
      </c>
      <c r="AM119" s="39">
        <f>Economic!C119</f>
        <v>752340.8</v>
      </c>
      <c r="AN119" s="39">
        <f>Economic!D119</f>
        <v>7523</v>
      </c>
      <c r="AO119" s="39">
        <f>Economic!E119</f>
        <v>7538.5</v>
      </c>
      <c r="AP119" s="39">
        <f>Economic!F119</f>
        <v>118.6</v>
      </c>
      <c r="AQ119" s="39">
        <f>Economic!G119</f>
        <v>121.4</v>
      </c>
      <c r="AR119" s="43">
        <f t="shared" ref="AR119:AR133" si="102">AR71</f>
        <v>31</v>
      </c>
      <c r="AS119" s="43">
        <v>20</v>
      </c>
      <c r="AT119" s="43">
        <f t="shared" si="51"/>
        <v>118</v>
      </c>
      <c r="AU119" s="43">
        <f t="shared" ref="AU119:BH119" si="103">AU107</f>
        <v>0</v>
      </c>
      <c r="AV119" s="43">
        <f t="shared" si="103"/>
        <v>0</v>
      </c>
      <c r="AW119" s="43">
        <f t="shared" si="103"/>
        <v>0</v>
      </c>
      <c r="AX119" s="43">
        <f t="shared" si="103"/>
        <v>0</v>
      </c>
      <c r="AY119" s="43">
        <f t="shared" si="103"/>
        <v>0</v>
      </c>
      <c r="AZ119" s="43">
        <f t="shared" si="103"/>
        <v>0</v>
      </c>
      <c r="BA119" s="43">
        <f t="shared" si="103"/>
        <v>0</v>
      </c>
      <c r="BB119" s="43">
        <f t="shared" si="103"/>
        <v>0</v>
      </c>
      <c r="BC119" s="43">
        <f t="shared" si="103"/>
        <v>0</v>
      </c>
      <c r="BD119" s="43">
        <f t="shared" si="103"/>
        <v>1</v>
      </c>
      <c r="BE119" s="43">
        <f t="shared" si="103"/>
        <v>0</v>
      </c>
      <c r="BF119" s="43">
        <f t="shared" si="103"/>
        <v>0</v>
      </c>
      <c r="BG119" s="43">
        <f t="shared" si="103"/>
        <v>0</v>
      </c>
      <c r="BH119" s="43">
        <f t="shared" si="103"/>
        <v>1</v>
      </c>
      <c r="BI119" s="43">
        <f t="shared" ref="BI119:BI121" si="104">BG119+BH119</f>
        <v>1</v>
      </c>
      <c r="BJ119" s="44">
        <v>1</v>
      </c>
      <c r="BK119" s="47">
        <v>0.5</v>
      </c>
      <c r="BL119" s="47">
        <v>0</v>
      </c>
      <c r="BM119" s="43">
        <f t="shared" si="75"/>
        <v>0</v>
      </c>
      <c r="BN119" s="49">
        <f t="shared" ref="BN119:BN121" si="105">$BJ119*W119</f>
        <v>247.5</v>
      </c>
      <c r="BO119" s="49">
        <f t="shared" ref="BO119:BO121" si="106">$BJ119*X119</f>
        <v>0.4</v>
      </c>
      <c r="BP119" s="49">
        <f t="shared" ref="BP119:BP121" si="107">$BJ119*Y119</f>
        <v>188.9</v>
      </c>
      <c r="BQ119" s="49">
        <f t="shared" ref="BQ119:BQ121" si="108">$BJ119*Z119</f>
        <v>3.8</v>
      </c>
      <c r="BR119" s="49">
        <f t="shared" ref="BR119:BR121" si="109">$BJ119*AA119</f>
        <v>137.30000000000001</v>
      </c>
      <c r="BS119" s="49">
        <f t="shared" ref="BS119:BS121" si="110">$BJ119*AB119</f>
        <v>14.2</v>
      </c>
      <c r="BT119" s="49">
        <f t="shared" ref="BT119:BT121" si="111">$BJ119*AC119</f>
        <v>96.4</v>
      </c>
      <c r="BU119" s="49">
        <f t="shared" ref="BU119:BU121" si="112">$BJ119*AD119</f>
        <v>35.299999999999997</v>
      </c>
      <c r="BV119" s="49">
        <f t="shared" ref="BV119:BV121" si="113">$BJ119*AE119</f>
        <v>65.900000000000006</v>
      </c>
      <c r="BW119" s="49">
        <f t="shared" ref="BW119:BW121" si="114">$BJ119*AF119</f>
        <v>66.8</v>
      </c>
      <c r="BX119" s="49">
        <f t="shared" ref="BX119:BX121" si="115">$BJ119*AG119</f>
        <v>40</v>
      </c>
      <c r="BY119" s="49">
        <f t="shared" ref="BY119:BY121" si="116">$BJ119*AH119</f>
        <v>102.9</v>
      </c>
      <c r="BZ119" s="49">
        <f t="shared" ref="BZ119:BZ121" si="117">$BJ119*AI119</f>
        <v>18.7</v>
      </c>
      <c r="CA119" s="49">
        <f t="shared" ref="CA119:CA121" si="118">$BJ119*AJ119</f>
        <v>143.6</v>
      </c>
      <c r="CB119" s="49">
        <f t="shared" ref="CB119:CB121" si="119">$BJ119*AK119</f>
        <v>4.3</v>
      </c>
      <c r="CC119" s="49">
        <f t="shared" ref="CC119:CC121" si="120">$BJ119*AL119</f>
        <v>191.2</v>
      </c>
      <c r="CD119" s="8">
        <f t="shared" ref="CD119:CD121" si="121">F119/Q119</f>
        <v>605.4395387681576</v>
      </c>
      <c r="CE119" s="8">
        <f t="shared" ref="CE119:CE121" si="122">I119/R119</f>
        <v>2051.7156969064613</v>
      </c>
      <c r="CF119" s="8">
        <f t="shared" ref="CF119:CF121" si="123">L119/S119</f>
        <v>90724.375794305786</v>
      </c>
    </row>
    <row r="120" spans="1:84">
      <c r="A120" s="7">
        <f>'Monthly Data'!A120</f>
        <v>44501</v>
      </c>
      <c r="B120" s="6">
        <f>'Monthly Data'!B120</f>
        <v>2021</v>
      </c>
      <c r="C120" s="6">
        <f t="shared" si="101"/>
        <v>11</v>
      </c>
      <c r="D120" s="8">
        <f>'Monthly Data'!D120</f>
        <v>10917126.859799722</v>
      </c>
      <c r="E120" s="1">
        <f>'Monthly Data'!E120</f>
        <v>510348.87553041166</v>
      </c>
      <c r="F120" s="8">
        <f>'Monthly Data'!F120</f>
        <v>11427475.735330135</v>
      </c>
      <c r="G120" s="8">
        <f>'Monthly Data'!G120</f>
        <v>3722801.5077559878</v>
      </c>
      <c r="H120" s="1">
        <f>'Monthly Data'!H120</f>
        <v>269023.54606715066</v>
      </c>
      <c r="I120" s="8">
        <f>'Monthly Data'!I120</f>
        <v>3991825.0538231386</v>
      </c>
      <c r="J120" s="8">
        <f>'Monthly Data'!J120</f>
        <v>10386529.823676176</v>
      </c>
      <c r="K120" s="1">
        <f>'Monthly Data'!K120</f>
        <v>647464.62987130939</v>
      </c>
      <c r="L120" s="8">
        <f>'Monthly Data'!L120</f>
        <v>11033994.453547485</v>
      </c>
      <c r="M120" s="8">
        <f>'Monthly Data'!M120</f>
        <v>122385.96602511972</v>
      </c>
      <c r="N120" s="8">
        <f>'Monthly Data'!N120</f>
        <v>32983.935001957776</v>
      </c>
      <c r="O120" s="5">
        <f>'Monthly Data'!O120</f>
        <v>25109.870000000006</v>
      </c>
      <c r="P120" s="5">
        <f>'Monthly Data'!P120</f>
        <v>285.85000000000002</v>
      </c>
      <c r="Q120" s="8">
        <f>'Monthly Data'!Q120</f>
        <v>16634</v>
      </c>
      <c r="R120" s="8">
        <f>'Monthly Data'!R120</f>
        <v>1818</v>
      </c>
      <c r="S120" s="8">
        <f>'Monthly Data'!S120</f>
        <v>122</v>
      </c>
      <c r="T120" s="8">
        <f>'Monthly Data'!T120</f>
        <v>3261</v>
      </c>
      <c r="U120" s="8">
        <f>'Monthly Data'!U120</f>
        <v>30</v>
      </c>
      <c r="V120" s="41">
        <f>Weather!C240</f>
        <v>4.2499999999999991</v>
      </c>
      <c r="W120" s="42">
        <f>Weather!D240</f>
        <v>532.5</v>
      </c>
      <c r="X120" s="42">
        <f>Weather!E240</f>
        <v>0</v>
      </c>
      <c r="Y120" s="42">
        <f>Weather!F240</f>
        <v>472.5</v>
      </c>
      <c r="Z120" s="42">
        <f>Weather!G240</f>
        <v>0</v>
      </c>
      <c r="AA120" s="42">
        <f>Weather!H240</f>
        <v>412.5</v>
      </c>
      <c r="AB120" s="42">
        <f>Weather!I240</f>
        <v>0</v>
      </c>
      <c r="AC120" s="42">
        <f>Weather!J240</f>
        <v>352.5</v>
      </c>
      <c r="AD120" s="42">
        <f>Weather!K240</f>
        <v>0</v>
      </c>
      <c r="AE120" s="42">
        <f>Weather!L240</f>
        <v>292.60000000000002</v>
      </c>
      <c r="AF120" s="42">
        <f>Weather!M240</f>
        <v>0.1</v>
      </c>
      <c r="AG120" s="42">
        <f>Weather!N240</f>
        <v>234.6</v>
      </c>
      <c r="AH120" s="42">
        <f>Weather!O240</f>
        <v>2.1</v>
      </c>
      <c r="AI120" s="42">
        <f>Weather!P240</f>
        <v>177.6</v>
      </c>
      <c r="AJ120" s="42">
        <f>Weather!Q240</f>
        <v>5.0999999999999996</v>
      </c>
      <c r="AK120" s="42">
        <f>Weather!R240</f>
        <v>122.3</v>
      </c>
      <c r="AL120" s="42">
        <f>Weather!S240</f>
        <v>9.8000000000000007</v>
      </c>
      <c r="AM120" s="39">
        <f>Economic!C120</f>
        <v>752340.8</v>
      </c>
      <c r="AN120" s="39">
        <f>Economic!D120</f>
        <v>7584.2</v>
      </c>
      <c r="AO120" s="39">
        <f>Economic!E120</f>
        <v>7590.1</v>
      </c>
      <c r="AP120" s="39">
        <f>Economic!F120</f>
        <v>120.6</v>
      </c>
      <c r="AQ120" s="39">
        <f>Economic!G120</f>
        <v>122.3</v>
      </c>
      <c r="AR120" s="43">
        <f t="shared" si="102"/>
        <v>30</v>
      </c>
      <c r="AS120" s="43">
        <v>22</v>
      </c>
      <c r="AT120" s="43">
        <f t="shared" ref="AT120:AT133" si="124">1+AT119</f>
        <v>119</v>
      </c>
      <c r="AU120" s="43">
        <f t="shared" ref="AU120:BH120" si="125">AU108</f>
        <v>0</v>
      </c>
      <c r="AV120" s="43">
        <f t="shared" si="125"/>
        <v>0</v>
      </c>
      <c r="AW120" s="43">
        <f t="shared" si="125"/>
        <v>0</v>
      </c>
      <c r="AX120" s="43">
        <f t="shared" si="125"/>
        <v>0</v>
      </c>
      <c r="AY120" s="43">
        <f t="shared" si="125"/>
        <v>0</v>
      </c>
      <c r="AZ120" s="43">
        <f t="shared" si="125"/>
        <v>0</v>
      </c>
      <c r="BA120" s="43">
        <f t="shared" si="125"/>
        <v>0</v>
      </c>
      <c r="BB120" s="43">
        <f t="shared" si="125"/>
        <v>0</v>
      </c>
      <c r="BC120" s="43">
        <f t="shared" si="125"/>
        <v>0</v>
      </c>
      <c r="BD120" s="43">
        <f t="shared" si="125"/>
        <v>0</v>
      </c>
      <c r="BE120" s="43">
        <f t="shared" si="125"/>
        <v>1</v>
      </c>
      <c r="BF120" s="43">
        <f t="shared" si="125"/>
        <v>0</v>
      </c>
      <c r="BG120" s="43">
        <f t="shared" si="125"/>
        <v>0</v>
      </c>
      <c r="BH120" s="43">
        <f t="shared" si="125"/>
        <v>1</v>
      </c>
      <c r="BI120" s="43">
        <f t="shared" si="104"/>
        <v>1</v>
      </c>
      <c r="BJ120" s="44">
        <v>1</v>
      </c>
      <c r="BK120" s="47">
        <v>0.5</v>
      </c>
      <c r="BL120" s="47">
        <v>0</v>
      </c>
      <c r="BM120" s="43">
        <f t="shared" si="75"/>
        <v>0</v>
      </c>
      <c r="BN120" s="49">
        <f t="shared" si="105"/>
        <v>532.5</v>
      </c>
      <c r="BO120" s="49">
        <f t="shared" si="106"/>
        <v>0</v>
      </c>
      <c r="BP120" s="49">
        <f t="shared" si="107"/>
        <v>472.5</v>
      </c>
      <c r="BQ120" s="49">
        <f t="shared" si="108"/>
        <v>0</v>
      </c>
      <c r="BR120" s="49">
        <f t="shared" si="109"/>
        <v>412.5</v>
      </c>
      <c r="BS120" s="49">
        <f t="shared" si="110"/>
        <v>0</v>
      </c>
      <c r="BT120" s="49">
        <f t="shared" si="111"/>
        <v>352.5</v>
      </c>
      <c r="BU120" s="49">
        <f t="shared" si="112"/>
        <v>0</v>
      </c>
      <c r="BV120" s="49">
        <f t="shared" si="113"/>
        <v>292.60000000000002</v>
      </c>
      <c r="BW120" s="49">
        <f t="shared" si="114"/>
        <v>0.1</v>
      </c>
      <c r="BX120" s="49">
        <f t="shared" si="115"/>
        <v>234.6</v>
      </c>
      <c r="BY120" s="49">
        <f t="shared" si="116"/>
        <v>2.1</v>
      </c>
      <c r="BZ120" s="49">
        <f t="shared" si="117"/>
        <v>177.6</v>
      </c>
      <c r="CA120" s="49">
        <f t="shared" si="118"/>
        <v>5.0999999999999996</v>
      </c>
      <c r="CB120" s="49">
        <f t="shared" si="119"/>
        <v>122.3</v>
      </c>
      <c r="CC120" s="49">
        <f t="shared" si="120"/>
        <v>9.8000000000000007</v>
      </c>
      <c r="CD120" s="8">
        <f t="shared" si="121"/>
        <v>686.99505442648399</v>
      </c>
      <c r="CE120" s="8">
        <f t="shared" si="122"/>
        <v>2195.7233519379201</v>
      </c>
      <c r="CF120" s="8">
        <f t="shared" si="123"/>
        <v>90442.577488094146</v>
      </c>
    </row>
    <row r="121" spans="1:84">
      <c r="A121" s="7">
        <f>'Monthly Data'!A121</f>
        <v>44531</v>
      </c>
      <c r="B121" s="6">
        <f>'Monthly Data'!B121</f>
        <v>2021</v>
      </c>
      <c r="C121" s="6">
        <f t="shared" si="101"/>
        <v>12</v>
      </c>
      <c r="D121" s="8">
        <f>'Monthly Data'!D121</f>
        <v>13249874.344815632</v>
      </c>
      <c r="E121" s="1">
        <f>'Monthly Data'!E121</f>
        <v>510348.87553041166</v>
      </c>
      <c r="F121" s="8">
        <f>'Monthly Data'!F121</f>
        <v>13760223.220346045</v>
      </c>
      <c r="G121" s="8">
        <f>'Monthly Data'!G121</f>
        <v>4156764.1076745745</v>
      </c>
      <c r="H121" s="1">
        <f>'Monthly Data'!H121</f>
        <v>269023.54606715066</v>
      </c>
      <c r="I121" s="8">
        <f>'Monthly Data'!I121</f>
        <v>4425787.6537417248</v>
      </c>
      <c r="J121" s="8">
        <f>'Monthly Data'!J121</f>
        <v>10216089.590354502</v>
      </c>
      <c r="K121" s="1">
        <f>'Monthly Data'!K121</f>
        <v>647464.62987130939</v>
      </c>
      <c r="L121" s="8">
        <f>'Monthly Data'!L121</f>
        <v>10863554.220225811</v>
      </c>
      <c r="M121" s="8">
        <f>'Monthly Data'!M121</f>
        <v>133577.63717960304</v>
      </c>
      <c r="N121" s="8">
        <f>'Monthly Data'!N121</f>
        <v>33054.94454986295</v>
      </c>
      <c r="O121" s="5">
        <f>'Monthly Data'!O121</f>
        <v>24600.28</v>
      </c>
      <c r="P121" s="5">
        <f>'Monthly Data'!P121</f>
        <v>285.85000000000002</v>
      </c>
      <c r="Q121" s="8">
        <f>'Monthly Data'!Q121</f>
        <v>16428</v>
      </c>
      <c r="R121" s="8">
        <f>'Monthly Data'!R121</f>
        <v>1818</v>
      </c>
      <c r="S121" s="8">
        <f>'Monthly Data'!S121</f>
        <v>122</v>
      </c>
      <c r="T121" s="8">
        <f>'Monthly Data'!T121</f>
        <v>3261</v>
      </c>
      <c r="U121" s="8">
        <f>'Monthly Data'!U121</f>
        <v>30</v>
      </c>
      <c r="V121" s="41">
        <f>Weather!C241</f>
        <v>1.0241935483870963</v>
      </c>
      <c r="W121" s="42">
        <f>Weather!D241</f>
        <v>650.29999999999995</v>
      </c>
      <c r="X121" s="42">
        <f>Weather!E241</f>
        <v>0</v>
      </c>
      <c r="Y121" s="42">
        <f>Weather!F241</f>
        <v>588.29999999999995</v>
      </c>
      <c r="Z121" s="42">
        <f>Weather!G241</f>
        <v>0</v>
      </c>
      <c r="AA121" s="42">
        <f>Weather!H241</f>
        <v>526.29999999999995</v>
      </c>
      <c r="AB121" s="42">
        <f>Weather!I241</f>
        <v>0</v>
      </c>
      <c r="AC121" s="42">
        <f>Weather!J241</f>
        <v>464.3</v>
      </c>
      <c r="AD121" s="42">
        <f>Weather!K241</f>
        <v>0</v>
      </c>
      <c r="AE121" s="42">
        <f>Weather!L241</f>
        <v>402.3</v>
      </c>
      <c r="AF121" s="42">
        <f>Weather!M241</f>
        <v>0</v>
      </c>
      <c r="AG121" s="42">
        <f>Weather!N241</f>
        <v>340.3</v>
      </c>
      <c r="AH121" s="42">
        <f>Weather!O241</f>
        <v>0</v>
      </c>
      <c r="AI121" s="42">
        <f>Weather!P241</f>
        <v>279.5</v>
      </c>
      <c r="AJ121" s="42">
        <f>Weather!Q241</f>
        <v>1.2</v>
      </c>
      <c r="AK121" s="42">
        <f>Weather!R241</f>
        <v>220</v>
      </c>
      <c r="AL121" s="42">
        <f>Weather!S241</f>
        <v>3.7</v>
      </c>
      <c r="AM121" s="39">
        <f>Economic!C121</f>
        <v>752340.8</v>
      </c>
      <c r="AN121" s="39">
        <f>Economic!D121</f>
        <v>7632.7</v>
      </c>
      <c r="AO121" s="39">
        <f>Economic!E121</f>
        <v>7647.5</v>
      </c>
      <c r="AP121" s="39">
        <f>Economic!F121</f>
        <v>117.5</v>
      </c>
      <c r="AQ121" s="39">
        <f>Economic!G121</f>
        <v>117.8</v>
      </c>
      <c r="AR121" s="43">
        <f t="shared" si="102"/>
        <v>31</v>
      </c>
      <c r="AS121" s="43">
        <v>21</v>
      </c>
      <c r="AT121" s="43">
        <f t="shared" si="124"/>
        <v>120</v>
      </c>
      <c r="AU121" s="43">
        <f t="shared" ref="AU121:BH121" si="126">AU109</f>
        <v>0</v>
      </c>
      <c r="AV121" s="43">
        <f t="shared" si="126"/>
        <v>0</v>
      </c>
      <c r="AW121" s="43">
        <f t="shared" si="126"/>
        <v>0</v>
      </c>
      <c r="AX121" s="43">
        <f t="shared" si="126"/>
        <v>0</v>
      </c>
      <c r="AY121" s="43">
        <f t="shared" si="126"/>
        <v>0</v>
      </c>
      <c r="AZ121" s="43">
        <f t="shared" si="126"/>
        <v>0</v>
      </c>
      <c r="BA121" s="43">
        <f t="shared" si="126"/>
        <v>0</v>
      </c>
      <c r="BB121" s="43">
        <f t="shared" si="126"/>
        <v>0</v>
      </c>
      <c r="BC121" s="43">
        <f t="shared" si="126"/>
        <v>0</v>
      </c>
      <c r="BD121" s="43">
        <f t="shared" si="126"/>
        <v>0</v>
      </c>
      <c r="BE121" s="43">
        <f t="shared" si="126"/>
        <v>0</v>
      </c>
      <c r="BF121" s="43">
        <f t="shared" si="126"/>
        <v>1</v>
      </c>
      <c r="BG121" s="43">
        <f t="shared" si="126"/>
        <v>0</v>
      </c>
      <c r="BH121" s="43">
        <f t="shared" si="126"/>
        <v>0</v>
      </c>
      <c r="BI121" s="43">
        <f t="shared" si="104"/>
        <v>0</v>
      </c>
      <c r="BJ121" s="44">
        <v>1</v>
      </c>
      <c r="BK121" s="47">
        <v>0.5</v>
      </c>
      <c r="BL121" s="47">
        <v>0</v>
      </c>
      <c r="BM121" s="43">
        <f t="shared" si="75"/>
        <v>0</v>
      </c>
      <c r="BN121" s="49">
        <f t="shared" si="105"/>
        <v>650.29999999999995</v>
      </c>
      <c r="BO121" s="49">
        <f t="shared" si="106"/>
        <v>0</v>
      </c>
      <c r="BP121" s="49">
        <f t="shared" si="107"/>
        <v>588.29999999999995</v>
      </c>
      <c r="BQ121" s="49">
        <f t="shared" si="108"/>
        <v>0</v>
      </c>
      <c r="BR121" s="49">
        <f t="shared" si="109"/>
        <v>526.29999999999995</v>
      </c>
      <c r="BS121" s="49">
        <f t="shared" si="110"/>
        <v>0</v>
      </c>
      <c r="BT121" s="49">
        <f t="shared" si="111"/>
        <v>464.3</v>
      </c>
      <c r="BU121" s="49">
        <f t="shared" si="112"/>
        <v>0</v>
      </c>
      <c r="BV121" s="49">
        <f t="shared" si="113"/>
        <v>402.3</v>
      </c>
      <c r="BW121" s="49">
        <f t="shared" si="114"/>
        <v>0</v>
      </c>
      <c r="BX121" s="49">
        <f t="shared" si="115"/>
        <v>340.3</v>
      </c>
      <c r="BY121" s="49">
        <f t="shared" si="116"/>
        <v>0</v>
      </c>
      <c r="BZ121" s="49">
        <f t="shared" si="117"/>
        <v>279.5</v>
      </c>
      <c r="CA121" s="49">
        <f t="shared" si="118"/>
        <v>1.2</v>
      </c>
      <c r="CB121" s="49">
        <f t="shared" si="119"/>
        <v>220</v>
      </c>
      <c r="CC121" s="49">
        <f t="shared" si="120"/>
        <v>3.7</v>
      </c>
      <c r="CD121" s="8">
        <f t="shared" si="121"/>
        <v>837.60793890589514</v>
      </c>
      <c r="CE121" s="8">
        <f t="shared" si="122"/>
        <v>2434.426652223171</v>
      </c>
      <c r="CF121" s="8">
        <f t="shared" si="123"/>
        <v>89045.526395293535</v>
      </c>
    </row>
    <row r="122" spans="1:84">
      <c r="A122" s="7">
        <f>'Monthly Data'!A122</f>
        <v>44562</v>
      </c>
      <c r="B122" s="6">
        <f>'Monthly Data'!B122</f>
        <v>2022</v>
      </c>
      <c r="C122" s="6">
        <f t="shared" ref="C122:C129" si="127">MONTH(A122)</f>
        <v>1</v>
      </c>
      <c r="D122" s="8">
        <f>'Monthly Data'!D122</f>
        <v>15971023.742888795</v>
      </c>
      <c r="E122" s="1">
        <f>'Monthly Data'!E122</f>
        <v>514053.25015234383</v>
      </c>
      <c r="F122" s="8">
        <f>'Monthly Data'!F122</f>
        <v>16485076.993041139</v>
      </c>
      <c r="G122" s="8">
        <f>'Monthly Data'!G122</f>
        <v>4709516.5272817072</v>
      </c>
      <c r="H122" s="1">
        <f>'Monthly Data'!H122</f>
        <v>286369.4106814274</v>
      </c>
      <c r="I122" s="8">
        <f>'Monthly Data'!I122</f>
        <v>4995885.9379631346</v>
      </c>
      <c r="J122" s="8">
        <f>'Monthly Data'!J122</f>
        <v>10856453.022274628</v>
      </c>
      <c r="K122" s="1">
        <f>'Monthly Data'!K122</f>
        <v>700585.57138649421</v>
      </c>
      <c r="L122" s="8">
        <f>'Monthly Data'!L122</f>
        <v>11557038.593661122</v>
      </c>
      <c r="M122" s="8">
        <f>'Monthly Data'!M122</f>
        <v>129767.21785488389</v>
      </c>
      <c r="N122" s="8">
        <f>'Monthly Data'!N122</f>
        <v>33019.439775910367</v>
      </c>
      <c r="O122" s="5">
        <f>'Monthly Data'!O122</f>
        <v>25004.879999999997</v>
      </c>
      <c r="P122" s="5">
        <f>'Monthly Data'!P122</f>
        <v>285.85000000000002</v>
      </c>
      <c r="Q122" s="8">
        <f>'Monthly Data'!Q122</f>
        <v>16503</v>
      </c>
      <c r="R122" s="8">
        <f>'Monthly Data'!R122</f>
        <v>1816</v>
      </c>
      <c r="S122" s="8">
        <f>'Monthly Data'!S122</f>
        <v>120</v>
      </c>
      <c r="T122" s="8">
        <f>'Monthly Data'!T122</f>
        <v>3261</v>
      </c>
      <c r="U122" s="8">
        <f>'Monthly Data'!U122</f>
        <v>30</v>
      </c>
      <c r="V122" s="41">
        <f>Weather!C242</f>
        <v>-8.67741935483871</v>
      </c>
      <c r="W122" s="42">
        <f>Weather!D242</f>
        <v>951</v>
      </c>
      <c r="X122" s="42">
        <f>Weather!E242</f>
        <v>0</v>
      </c>
      <c r="Y122" s="42">
        <f>Weather!F242</f>
        <v>889</v>
      </c>
      <c r="Z122" s="42">
        <f>Weather!G242</f>
        <v>0</v>
      </c>
      <c r="AA122" s="42">
        <f>Weather!H242</f>
        <v>827</v>
      </c>
      <c r="AB122" s="42">
        <f>Weather!I242</f>
        <v>0</v>
      </c>
      <c r="AC122" s="42">
        <f>Weather!J242</f>
        <v>765</v>
      </c>
      <c r="AD122" s="42">
        <f>Weather!K242</f>
        <v>0</v>
      </c>
      <c r="AE122" s="42">
        <f>Weather!L242</f>
        <v>703</v>
      </c>
      <c r="AF122" s="42">
        <f>Weather!M242</f>
        <v>0</v>
      </c>
      <c r="AG122" s="42">
        <f>Weather!N242</f>
        <v>641</v>
      </c>
      <c r="AH122" s="42">
        <f>Weather!O242</f>
        <v>0</v>
      </c>
      <c r="AI122" s="42">
        <f>Weather!P242</f>
        <v>579</v>
      </c>
      <c r="AJ122" s="42">
        <f>Weather!Q242</f>
        <v>0</v>
      </c>
      <c r="AK122" s="42">
        <f>Weather!R242</f>
        <v>517</v>
      </c>
      <c r="AL122" s="42">
        <f>Weather!S242</f>
        <v>0</v>
      </c>
      <c r="AM122" s="39">
        <f>Economic!C122</f>
        <v>779145</v>
      </c>
      <c r="AN122" s="39">
        <f>Economic!D122</f>
        <v>7620</v>
      </c>
      <c r="AO122" s="39">
        <f>Economic!E122</f>
        <v>7595.1</v>
      </c>
      <c r="AP122" s="39">
        <f>Economic!F122</f>
        <v>114.4</v>
      </c>
      <c r="AQ122" s="39">
        <f>Economic!G122</f>
        <v>111.9</v>
      </c>
      <c r="AR122" s="43">
        <f t="shared" si="102"/>
        <v>31</v>
      </c>
      <c r="AS122" s="43">
        <v>20</v>
      </c>
      <c r="AT122" s="43">
        <f t="shared" si="124"/>
        <v>121</v>
      </c>
      <c r="AU122" s="43">
        <f t="shared" ref="AU122:BH122" si="128">AU110</f>
        <v>1</v>
      </c>
      <c r="AV122" s="43">
        <f t="shared" si="128"/>
        <v>0</v>
      </c>
      <c r="AW122" s="43">
        <f t="shared" si="128"/>
        <v>0</v>
      </c>
      <c r="AX122" s="43">
        <f t="shared" si="128"/>
        <v>0</v>
      </c>
      <c r="AY122" s="43">
        <f t="shared" si="128"/>
        <v>0</v>
      </c>
      <c r="AZ122" s="43">
        <f t="shared" si="128"/>
        <v>0</v>
      </c>
      <c r="BA122" s="43">
        <f t="shared" si="128"/>
        <v>0</v>
      </c>
      <c r="BB122" s="43">
        <f t="shared" si="128"/>
        <v>0</v>
      </c>
      <c r="BC122" s="43">
        <f t="shared" si="128"/>
        <v>0</v>
      </c>
      <c r="BD122" s="43">
        <f t="shared" si="128"/>
        <v>0</v>
      </c>
      <c r="BE122" s="43">
        <f t="shared" si="128"/>
        <v>0</v>
      </c>
      <c r="BF122" s="43">
        <f t="shared" si="128"/>
        <v>0</v>
      </c>
      <c r="BG122" s="43">
        <f t="shared" si="128"/>
        <v>0</v>
      </c>
      <c r="BH122" s="43">
        <f t="shared" si="128"/>
        <v>0</v>
      </c>
      <c r="BI122" s="43">
        <f t="shared" ref="BI122:BI129" si="129">BG122+BH122</f>
        <v>0</v>
      </c>
      <c r="BJ122" s="44">
        <v>1</v>
      </c>
      <c r="BK122" s="177">
        <f>0.5*0.5</f>
        <v>0.25</v>
      </c>
      <c r="BL122" s="47">
        <v>0</v>
      </c>
      <c r="BM122" s="43">
        <f t="shared" si="75"/>
        <v>0</v>
      </c>
      <c r="BN122" s="49">
        <f t="shared" ref="BN122:BN129" si="130">$BJ122*W122</f>
        <v>951</v>
      </c>
      <c r="BO122" s="49">
        <f t="shared" ref="BO122:BO129" si="131">$BJ122*X122</f>
        <v>0</v>
      </c>
      <c r="BP122" s="49">
        <f t="shared" ref="BP122:BP129" si="132">$BJ122*Y122</f>
        <v>889</v>
      </c>
      <c r="BQ122" s="49">
        <f t="shared" ref="BQ122:BQ129" si="133">$BJ122*Z122</f>
        <v>0</v>
      </c>
      <c r="BR122" s="49">
        <f t="shared" ref="BR122:BR129" si="134">$BJ122*AA122</f>
        <v>827</v>
      </c>
      <c r="BS122" s="49">
        <f t="shared" ref="BS122:BS129" si="135">$BJ122*AB122</f>
        <v>0</v>
      </c>
      <c r="BT122" s="49">
        <f t="shared" ref="BT122:BT129" si="136">$BJ122*AC122</f>
        <v>765</v>
      </c>
      <c r="BU122" s="49">
        <f t="shared" ref="BU122:BU129" si="137">$BJ122*AD122</f>
        <v>0</v>
      </c>
      <c r="BV122" s="49">
        <f t="shared" ref="BV122:BV129" si="138">$BJ122*AE122</f>
        <v>703</v>
      </c>
      <c r="BW122" s="49">
        <f t="shared" ref="BW122:BW129" si="139">$BJ122*AF122</f>
        <v>0</v>
      </c>
      <c r="BX122" s="49">
        <f t="shared" ref="BX122:BX129" si="140">$BJ122*AG122</f>
        <v>641</v>
      </c>
      <c r="BY122" s="49">
        <f t="shared" ref="BY122:BY129" si="141">$BJ122*AH122</f>
        <v>0</v>
      </c>
      <c r="BZ122" s="49">
        <f t="shared" ref="BZ122:BZ129" si="142">$BJ122*AI122</f>
        <v>579</v>
      </c>
      <c r="CA122" s="49">
        <f t="shared" ref="CA122:CA129" si="143">$BJ122*AJ122</f>
        <v>0</v>
      </c>
      <c r="CB122" s="49">
        <f t="shared" ref="CB122:CB129" si="144">$BJ122*AK122</f>
        <v>517</v>
      </c>
      <c r="CC122" s="49">
        <f t="shared" ref="CC122:CC129" si="145">$BJ122*AL122</f>
        <v>0</v>
      </c>
      <c r="CD122" s="8">
        <f t="shared" ref="CD122:CD129" si="146">F122/Q122</f>
        <v>998.91395461680543</v>
      </c>
      <c r="CE122" s="8">
        <f t="shared" ref="CE122:CE129" si="147">I122/R122</f>
        <v>2751.0385120942369</v>
      </c>
      <c r="CF122" s="8">
        <f t="shared" ref="CF122:CF129" si="148">L122/S122</f>
        <v>96308.654947176023</v>
      </c>
    </row>
    <row r="123" spans="1:84">
      <c r="A123" s="7">
        <f>'Monthly Data'!A123</f>
        <v>44593</v>
      </c>
      <c r="B123" s="6">
        <f>'Monthly Data'!B123</f>
        <v>2022</v>
      </c>
      <c r="C123" s="6">
        <f t="shared" si="127"/>
        <v>2</v>
      </c>
      <c r="D123" s="8">
        <f>'Monthly Data'!D123</f>
        <v>13531218.453115635</v>
      </c>
      <c r="E123" s="1">
        <f>'Monthly Data'!E123</f>
        <v>514053.25015234383</v>
      </c>
      <c r="F123" s="8">
        <f>'Monthly Data'!F123</f>
        <v>14045271.703267979</v>
      </c>
      <c r="G123" s="8">
        <f>'Monthly Data'!G123</f>
        <v>4141986.7494752454</v>
      </c>
      <c r="H123" s="1">
        <f>'Monthly Data'!H123</f>
        <v>286369.4106814274</v>
      </c>
      <c r="I123" s="8">
        <f>'Monthly Data'!I123</f>
        <v>4428356.1601566728</v>
      </c>
      <c r="J123" s="8">
        <f>'Monthly Data'!J123</f>
        <v>10138741.291015388</v>
      </c>
      <c r="K123" s="1">
        <f>'Monthly Data'!K123</f>
        <v>700585.57138649421</v>
      </c>
      <c r="L123" s="8">
        <f>'Monthly Data'!L123</f>
        <v>10839326.862401882</v>
      </c>
      <c r="M123" s="8">
        <f>'Monthly Data'!M123</f>
        <v>107960.31790135409</v>
      </c>
      <c r="N123" s="8">
        <f>'Monthly Data'!N123</f>
        <v>32905.317288205617</v>
      </c>
      <c r="O123" s="5">
        <f>'Monthly Data'!O123</f>
        <v>25617.839999999997</v>
      </c>
      <c r="P123" s="5">
        <f>'Monthly Data'!P123</f>
        <v>285.85000000000002</v>
      </c>
      <c r="Q123" s="8">
        <f>'Monthly Data'!Q123</f>
        <v>16635</v>
      </c>
      <c r="R123" s="8">
        <f>'Monthly Data'!R123</f>
        <v>1815</v>
      </c>
      <c r="S123" s="8">
        <f>'Monthly Data'!S123</f>
        <v>125</v>
      </c>
      <c r="T123" s="8">
        <f>'Monthly Data'!T123</f>
        <v>3261</v>
      </c>
      <c r="U123" s="8">
        <f>'Monthly Data'!U123</f>
        <v>30</v>
      </c>
      <c r="V123" s="41">
        <f>Weather!C243</f>
        <v>-4.9321428571428578</v>
      </c>
      <c r="W123" s="42">
        <f>Weather!D243</f>
        <v>754.1</v>
      </c>
      <c r="X123" s="42">
        <f>Weather!E243</f>
        <v>0</v>
      </c>
      <c r="Y123" s="42">
        <f>Weather!F243</f>
        <v>698.1</v>
      </c>
      <c r="Z123" s="42">
        <f>Weather!G243</f>
        <v>0</v>
      </c>
      <c r="AA123" s="42">
        <f>Weather!H243</f>
        <v>642.1</v>
      </c>
      <c r="AB123" s="42">
        <f>Weather!I243</f>
        <v>0</v>
      </c>
      <c r="AC123" s="42">
        <f>Weather!J243</f>
        <v>586.1</v>
      </c>
      <c r="AD123" s="42">
        <f>Weather!K243</f>
        <v>0</v>
      </c>
      <c r="AE123" s="42">
        <f>Weather!L243</f>
        <v>530.1</v>
      </c>
      <c r="AF123" s="42">
        <f>Weather!M243</f>
        <v>0</v>
      </c>
      <c r="AG123" s="42">
        <f>Weather!N243</f>
        <v>474.1</v>
      </c>
      <c r="AH123" s="42">
        <f>Weather!O243</f>
        <v>0</v>
      </c>
      <c r="AI123" s="42">
        <f>Weather!P243</f>
        <v>418.1</v>
      </c>
      <c r="AJ123" s="42">
        <f>Weather!Q243</f>
        <v>0</v>
      </c>
      <c r="AK123" s="42">
        <f>Weather!R243</f>
        <v>362.1</v>
      </c>
      <c r="AL123" s="42">
        <f>Weather!S243</f>
        <v>0</v>
      </c>
      <c r="AM123" s="39">
        <f>Economic!C123</f>
        <v>779145</v>
      </c>
      <c r="AN123" s="39">
        <f>Economic!D123</f>
        <v>7649</v>
      </c>
      <c r="AO123" s="39">
        <f>Economic!E123</f>
        <v>7588.8</v>
      </c>
      <c r="AP123" s="39">
        <f>Economic!F123</f>
        <v>113.7</v>
      </c>
      <c r="AQ123" s="39">
        <f>Economic!G123</f>
        <v>109.6</v>
      </c>
      <c r="AR123" s="43">
        <f t="shared" si="102"/>
        <v>28</v>
      </c>
      <c r="AS123" s="43">
        <v>19</v>
      </c>
      <c r="AT123" s="43">
        <f t="shared" si="124"/>
        <v>122</v>
      </c>
      <c r="AU123" s="43">
        <f t="shared" ref="AU123:BH123" si="149">AU111</f>
        <v>0</v>
      </c>
      <c r="AV123" s="43">
        <f t="shared" si="149"/>
        <v>1</v>
      </c>
      <c r="AW123" s="43">
        <f t="shared" si="149"/>
        <v>0</v>
      </c>
      <c r="AX123" s="43">
        <f t="shared" si="149"/>
        <v>0</v>
      </c>
      <c r="AY123" s="43">
        <f t="shared" si="149"/>
        <v>0</v>
      </c>
      <c r="AZ123" s="43">
        <f t="shared" si="149"/>
        <v>0</v>
      </c>
      <c r="BA123" s="43">
        <f t="shared" si="149"/>
        <v>0</v>
      </c>
      <c r="BB123" s="43">
        <f t="shared" si="149"/>
        <v>0</v>
      </c>
      <c r="BC123" s="43">
        <f t="shared" si="149"/>
        <v>0</v>
      </c>
      <c r="BD123" s="43">
        <f t="shared" si="149"/>
        <v>0</v>
      </c>
      <c r="BE123" s="43">
        <f t="shared" si="149"/>
        <v>0</v>
      </c>
      <c r="BF123" s="43">
        <f t="shared" si="149"/>
        <v>0</v>
      </c>
      <c r="BG123" s="43">
        <f t="shared" si="149"/>
        <v>0</v>
      </c>
      <c r="BH123" s="43">
        <f t="shared" si="149"/>
        <v>0</v>
      </c>
      <c r="BI123" s="43">
        <f t="shared" si="129"/>
        <v>0</v>
      </c>
      <c r="BJ123" s="44">
        <v>1</v>
      </c>
      <c r="BK123" s="177">
        <f t="shared" ref="BK123:BK133" si="150">0.5*0.5</f>
        <v>0.25</v>
      </c>
      <c r="BL123" s="47">
        <v>0</v>
      </c>
      <c r="BM123" s="43">
        <f t="shared" si="75"/>
        <v>0</v>
      </c>
      <c r="BN123" s="49">
        <f t="shared" si="130"/>
        <v>754.1</v>
      </c>
      <c r="BO123" s="49">
        <f t="shared" si="131"/>
        <v>0</v>
      </c>
      <c r="BP123" s="49">
        <f t="shared" si="132"/>
        <v>698.1</v>
      </c>
      <c r="BQ123" s="49">
        <f t="shared" si="133"/>
        <v>0</v>
      </c>
      <c r="BR123" s="49">
        <f t="shared" si="134"/>
        <v>642.1</v>
      </c>
      <c r="BS123" s="49">
        <f t="shared" si="135"/>
        <v>0</v>
      </c>
      <c r="BT123" s="49">
        <f t="shared" si="136"/>
        <v>586.1</v>
      </c>
      <c r="BU123" s="49">
        <f t="shared" si="137"/>
        <v>0</v>
      </c>
      <c r="BV123" s="49">
        <f t="shared" si="138"/>
        <v>530.1</v>
      </c>
      <c r="BW123" s="49">
        <f t="shared" si="139"/>
        <v>0</v>
      </c>
      <c r="BX123" s="49">
        <f t="shared" si="140"/>
        <v>474.1</v>
      </c>
      <c r="BY123" s="49">
        <f t="shared" si="141"/>
        <v>0</v>
      </c>
      <c r="BZ123" s="49">
        <f t="shared" si="142"/>
        <v>418.1</v>
      </c>
      <c r="CA123" s="49">
        <f t="shared" si="143"/>
        <v>0</v>
      </c>
      <c r="CB123" s="49">
        <f t="shared" si="144"/>
        <v>362.1</v>
      </c>
      <c r="CC123" s="49">
        <f t="shared" si="145"/>
        <v>0</v>
      </c>
      <c r="CD123" s="8">
        <f t="shared" si="146"/>
        <v>844.32051116729656</v>
      </c>
      <c r="CE123" s="8">
        <f t="shared" si="147"/>
        <v>2439.8656529788832</v>
      </c>
      <c r="CF123" s="8">
        <f t="shared" si="148"/>
        <v>86714.614899215056</v>
      </c>
    </row>
    <row r="124" spans="1:84">
      <c r="A124" s="7">
        <f>'Monthly Data'!A124</f>
        <v>44621</v>
      </c>
      <c r="B124" s="6">
        <f>'Monthly Data'!B124</f>
        <v>2022</v>
      </c>
      <c r="C124" s="6">
        <f t="shared" si="127"/>
        <v>3</v>
      </c>
      <c r="D124" s="8">
        <f>'Monthly Data'!D124</f>
        <v>13009732.056150042</v>
      </c>
      <c r="E124" s="1">
        <f>'Monthly Data'!E124</f>
        <v>514053.25015234383</v>
      </c>
      <c r="F124" s="8">
        <f>'Monthly Data'!F124</f>
        <v>13523785.306302385</v>
      </c>
      <c r="G124" s="8">
        <f>'Monthly Data'!G124</f>
        <v>4236803.3773569549</v>
      </c>
      <c r="H124" s="1">
        <f>'Monthly Data'!H124</f>
        <v>286369.4106814274</v>
      </c>
      <c r="I124" s="8">
        <f>'Monthly Data'!I124</f>
        <v>4523172.7880383823</v>
      </c>
      <c r="J124" s="8">
        <f>'Monthly Data'!J124</f>
        <v>10937291.665276835</v>
      </c>
      <c r="K124" s="1">
        <f>'Monthly Data'!K124</f>
        <v>700585.57138649421</v>
      </c>
      <c r="L124" s="8">
        <f>'Monthly Data'!L124</f>
        <v>11637877.236663328</v>
      </c>
      <c r="M124" s="8">
        <f>'Monthly Data'!M124</f>
        <v>106864.65182847332</v>
      </c>
      <c r="N124" s="8">
        <f>'Monthly Data'!N124</f>
        <v>33133.562263615138</v>
      </c>
      <c r="O124" s="5">
        <f>'Monthly Data'!O124</f>
        <v>25101.399999999998</v>
      </c>
      <c r="P124" s="5">
        <f>'Monthly Data'!P124</f>
        <v>285.85000000000002</v>
      </c>
      <c r="Q124" s="8">
        <f>'Monthly Data'!Q124</f>
        <v>16660</v>
      </c>
      <c r="R124" s="8">
        <f>'Monthly Data'!R124</f>
        <v>1816</v>
      </c>
      <c r="S124" s="8">
        <f>'Monthly Data'!S124</f>
        <v>125</v>
      </c>
      <c r="T124" s="8">
        <f>'Monthly Data'!T124</f>
        <v>3261</v>
      </c>
      <c r="U124" s="8">
        <f>'Monthly Data'!U124</f>
        <v>30</v>
      </c>
      <c r="V124" s="41">
        <f>Weather!C244</f>
        <v>0.5838709677419357</v>
      </c>
      <c r="W124" s="42">
        <f>Weather!D244</f>
        <v>663.9</v>
      </c>
      <c r="X124" s="42">
        <f>Weather!E244</f>
        <v>0</v>
      </c>
      <c r="Y124" s="42">
        <f>Weather!F244</f>
        <v>601.9</v>
      </c>
      <c r="Z124" s="42">
        <f>Weather!G244</f>
        <v>0</v>
      </c>
      <c r="AA124" s="42">
        <f>Weather!H244</f>
        <v>539.9</v>
      </c>
      <c r="AB124" s="42">
        <f>Weather!I244</f>
        <v>0</v>
      </c>
      <c r="AC124" s="42">
        <f>Weather!J244</f>
        <v>477.9</v>
      </c>
      <c r="AD124" s="42">
        <f>Weather!K244</f>
        <v>0</v>
      </c>
      <c r="AE124" s="42">
        <f>Weather!L244</f>
        <v>415.9</v>
      </c>
      <c r="AF124" s="42">
        <f>Weather!M244</f>
        <v>0</v>
      </c>
      <c r="AG124" s="42">
        <f>Weather!N244</f>
        <v>353.9</v>
      </c>
      <c r="AH124" s="42">
        <f>Weather!O244</f>
        <v>0</v>
      </c>
      <c r="AI124" s="42">
        <f>Weather!P244</f>
        <v>293.3</v>
      </c>
      <c r="AJ124" s="42">
        <f>Weather!Q244</f>
        <v>1.4</v>
      </c>
      <c r="AK124" s="42">
        <f>Weather!R244</f>
        <v>234.6</v>
      </c>
      <c r="AL124" s="42">
        <f>Weather!S244</f>
        <v>4.7</v>
      </c>
      <c r="AM124" s="39">
        <f>Economic!C124</f>
        <v>779145</v>
      </c>
      <c r="AN124" s="39">
        <f>Economic!D124</f>
        <v>7670</v>
      </c>
      <c r="AO124" s="39">
        <f>Economic!E124</f>
        <v>7573.4</v>
      </c>
      <c r="AP124" s="39">
        <f>Economic!F124</f>
        <v>115.7</v>
      </c>
      <c r="AQ124" s="39">
        <f>Economic!G124</f>
        <v>111.7</v>
      </c>
      <c r="AR124" s="43">
        <f t="shared" si="102"/>
        <v>31</v>
      </c>
      <c r="AS124" s="43">
        <v>23</v>
      </c>
      <c r="AT124" s="43">
        <f t="shared" si="124"/>
        <v>123</v>
      </c>
      <c r="AU124" s="43">
        <f t="shared" ref="AU124:BH124" si="151">AU112</f>
        <v>0</v>
      </c>
      <c r="AV124" s="43">
        <f t="shared" si="151"/>
        <v>0</v>
      </c>
      <c r="AW124" s="43">
        <f t="shared" si="151"/>
        <v>1</v>
      </c>
      <c r="AX124" s="43">
        <f t="shared" si="151"/>
        <v>0</v>
      </c>
      <c r="AY124" s="43">
        <f t="shared" si="151"/>
        <v>0</v>
      </c>
      <c r="AZ124" s="43">
        <f t="shared" si="151"/>
        <v>0</v>
      </c>
      <c r="BA124" s="43">
        <f t="shared" si="151"/>
        <v>0</v>
      </c>
      <c r="BB124" s="43">
        <f t="shared" si="151"/>
        <v>0</v>
      </c>
      <c r="BC124" s="43">
        <f t="shared" si="151"/>
        <v>0</v>
      </c>
      <c r="BD124" s="43">
        <f t="shared" si="151"/>
        <v>0</v>
      </c>
      <c r="BE124" s="43">
        <f t="shared" si="151"/>
        <v>0</v>
      </c>
      <c r="BF124" s="43">
        <f t="shared" si="151"/>
        <v>0</v>
      </c>
      <c r="BG124" s="43">
        <f t="shared" si="151"/>
        <v>1</v>
      </c>
      <c r="BH124" s="43">
        <f t="shared" si="151"/>
        <v>0</v>
      </c>
      <c r="BI124" s="43">
        <f t="shared" si="129"/>
        <v>1</v>
      </c>
      <c r="BJ124" s="44">
        <v>1</v>
      </c>
      <c r="BK124" s="177">
        <f t="shared" si="150"/>
        <v>0.25</v>
      </c>
      <c r="BL124" s="47">
        <v>0</v>
      </c>
      <c r="BM124" s="43">
        <f t="shared" si="75"/>
        <v>0</v>
      </c>
      <c r="BN124" s="49">
        <f t="shared" si="130"/>
        <v>663.9</v>
      </c>
      <c r="BO124" s="49">
        <f t="shared" si="131"/>
        <v>0</v>
      </c>
      <c r="BP124" s="49">
        <f t="shared" si="132"/>
        <v>601.9</v>
      </c>
      <c r="BQ124" s="49">
        <f t="shared" si="133"/>
        <v>0</v>
      </c>
      <c r="BR124" s="49">
        <f t="shared" si="134"/>
        <v>539.9</v>
      </c>
      <c r="BS124" s="49">
        <f t="shared" si="135"/>
        <v>0</v>
      </c>
      <c r="BT124" s="49">
        <f t="shared" si="136"/>
        <v>477.9</v>
      </c>
      <c r="BU124" s="49">
        <f t="shared" si="137"/>
        <v>0</v>
      </c>
      <c r="BV124" s="49">
        <f t="shared" si="138"/>
        <v>415.9</v>
      </c>
      <c r="BW124" s="49">
        <f t="shared" si="139"/>
        <v>0</v>
      </c>
      <c r="BX124" s="49">
        <f t="shared" si="140"/>
        <v>353.9</v>
      </c>
      <c r="BY124" s="49">
        <f t="shared" si="141"/>
        <v>0</v>
      </c>
      <c r="BZ124" s="49">
        <f t="shared" si="142"/>
        <v>293.3</v>
      </c>
      <c r="CA124" s="49">
        <f t="shared" si="143"/>
        <v>1.4</v>
      </c>
      <c r="CB124" s="49">
        <f t="shared" si="144"/>
        <v>234.6</v>
      </c>
      <c r="CC124" s="49">
        <f t="shared" si="145"/>
        <v>4.7</v>
      </c>
      <c r="CD124" s="8">
        <f t="shared" si="146"/>
        <v>811.75181910578544</v>
      </c>
      <c r="CE124" s="8">
        <f t="shared" si="147"/>
        <v>2490.7339141180519</v>
      </c>
      <c r="CF124" s="8">
        <f t="shared" si="148"/>
        <v>93103.017893306635</v>
      </c>
    </row>
    <row r="125" spans="1:84">
      <c r="A125" s="7">
        <f>'Monthly Data'!A125</f>
        <v>44652</v>
      </c>
      <c r="B125" s="6">
        <f>'Monthly Data'!B125</f>
        <v>2022</v>
      </c>
      <c r="C125" s="6">
        <f t="shared" si="127"/>
        <v>4</v>
      </c>
      <c r="D125" s="8">
        <f>'Monthly Data'!D125</f>
        <v>10581904.83307535</v>
      </c>
      <c r="E125" s="1">
        <f>'Monthly Data'!E125</f>
        <v>514053.25015234383</v>
      </c>
      <c r="F125" s="8">
        <f>'Monthly Data'!F125</f>
        <v>11095958.083227694</v>
      </c>
      <c r="G125" s="8">
        <f>'Monthly Data'!G125</f>
        <v>3582267.8734456766</v>
      </c>
      <c r="H125" s="1">
        <f>'Monthly Data'!H125</f>
        <v>286369.4106814274</v>
      </c>
      <c r="I125" s="8">
        <f>'Monthly Data'!I125</f>
        <v>3868637.2841271041</v>
      </c>
      <c r="J125" s="8">
        <f>'Monthly Data'!J125</f>
        <v>9792884.2876604423</v>
      </c>
      <c r="K125" s="1">
        <f>'Monthly Data'!K125</f>
        <v>700585.57138649421</v>
      </c>
      <c r="L125" s="8">
        <f>'Monthly Data'!L125</f>
        <v>10493469.859046936</v>
      </c>
      <c r="M125" s="8">
        <f>'Monthly Data'!M125</f>
        <v>89761.229701916629</v>
      </c>
      <c r="N125" s="8">
        <f>'Monthly Data'!N125</f>
        <v>32983.935001957791</v>
      </c>
      <c r="O125" s="5">
        <f>'Monthly Data'!O125</f>
        <v>24277.27</v>
      </c>
      <c r="P125" s="5">
        <f>'Monthly Data'!P125</f>
        <v>285.85000000000002</v>
      </c>
      <c r="Q125" s="8">
        <f>'Monthly Data'!Q125</f>
        <v>16541</v>
      </c>
      <c r="R125" s="8">
        <f>'Monthly Data'!R125</f>
        <v>1815</v>
      </c>
      <c r="S125" s="8">
        <f>'Monthly Data'!S125</f>
        <v>125</v>
      </c>
      <c r="T125" s="8">
        <f>'Monthly Data'!T125</f>
        <v>3261</v>
      </c>
      <c r="U125" s="8">
        <f>'Monthly Data'!U125</f>
        <v>30</v>
      </c>
      <c r="V125" s="41">
        <f>Weather!C245</f>
        <v>5.5500000000000007</v>
      </c>
      <c r="W125" s="42">
        <f>Weather!D245</f>
        <v>493.5</v>
      </c>
      <c r="X125" s="42">
        <f>Weather!E245</f>
        <v>0</v>
      </c>
      <c r="Y125" s="42">
        <f>Weather!F245</f>
        <v>433.5</v>
      </c>
      <c r="Z125" s="42">
        <f>Weather!G245</f>
        <v>0</v>
      </c>
      <c r="AA125" s="42">
        <f>Weather!H245</f>
        <v>373.5</v>
      </c>
      <c r="AB125" s="42">
        <f>Weather!I245</f>
        <v>0</v>
      </c>
      <c r="AC125" s="42">
        <f>Weather!J245</f>
        <v>313.8</v>
      </c>
      <c r="AD125" s="42">
        <f>Weather!K245</f>
        <v>0.3</v>
      </c>
      <c r="AE125" s="42">
        <f>Weather!L245</f>
        <v>255.8</v>
      </c>
      <c r="AF125" s="42">
        <f>Weather!M245</f>
        <v>2.2999999999999998</v>
      </c>
      <c r="AG125" s="42">
        <f>Weather!N245</f>
        <v>201.1</v>
      </c>
      <c r="AH125" s="42">
        <f>Weather!O245</f>
        <v>7.6</v>
      </c>
      <c r="AI125" s="42">
        <f>Weather!P245</f>
        <v>148.9</v>
      </c>
      <c r="AJ125" s="42">
        <f>Weather!Q245</f>
        <v>15.4</v>
      </c>
      <c r="AK125" s="42">
        <f>Weather!R245</f>
        <v>102.2</v>
      </c>
      <c r="AL125" s="42">
        <f>Weather!S245</f>
        <v>28.7</v>
      </c>
      <c r="AM125" s="39">
        <f>Economic!C125</f>
        <v>779145</v>
      </c>
      <c r="AN125" s="39">
        <f>Economic!D125</f>
        <v>7750.7</v>
      </c>
      <c r="AO125" s="39">
        <f>Economic!E125</f>
        <v>7670</v>
      </c>
      <c r="AP125" s="39">
        <f>Economic!F125</f>
        <v>119.8</v>
      </c>
      <c r="AQ125" s="39">
        <f>Economic!G125</f>
        <v>117.5</v>
      </c>
      <c r="AR125" s="43">
        <f t="shared" si="102"/>
        <v>30</v>
      </c>
      <c r="AS125" s="43">
        <v>20</v>
      </c>
      <c r="AT125" s="43">
        <f t="shared" si="124"/>
        <v>124</v>
      </c>
      <c r="AU125" s="43">
        <f t="shared" ref="AU125:BH125" si="152">AU113</f>
        <v>0</v>
      </c>
      <c r="AV125" s="43">
        <f t="shared" si="152"/>
        <v>0</v>
      </c>
      <c r="AW125" s="43">
        <f t="shared" si="152"/>
        <v>0</v>
      </c>
      <c r="AX125" s="43">
        <f t="shared" si="152"/>
        <v>1</v>
      </c>
      <c r="AY125" s="43">
        <f t="shared" si="152"/>
        <v>0</v>
      </c>
      <c r="AZ125" s="43">
        <f t="shared" si="152"/>
        <v>0</v>
      </c>
      <c r="BA125" s="43">
        <f t="shared" si="152"/>
        <v>0</v>
      </c>
      <c r="BB125" s="43">
        <f t="shared" si="152"/>
        <v>0</v>
      </c>
      <c r="BC125" s="43">
        <f t="shared" si="152"/>
        <v>0</v>
      </c>
      <c r="BD125" s="43">
        <f t="shared" si="152"/>
        <v>0</v>
      </c>
      <c r="BE125" s="43">
        <f t="shared" si="152"/>
        <v>0</v>
      </c>
      <c r="BF125" s="43">
        <f t="shared" si="152"/>
        <v>0</v>
      </c>
      <c r="BG125" s="43">
        <f t="shared" si="152"/>
        <v>1</v>
      </c>
      <c r="BH125" s="43">
        <f t="shared" si="152"/>
        <v>0</v>
      </c>
      <c r="BI125" s="43">
        <f t="shared" si="129"/>
        <v>1</v>
      </c>
      <c r="BJ125" s="44">
        <v>1</v>
      </c>
      <c r="BK125" s="177">
        <f t="shared" si="150"/>
        <v>0.25</v>
      </c>
      <c r="BL125" s="47">
        <v>0</v>
      </c>
      <c r="BM125" s="43">
        <f t="shared" si="75"/>
        <v>0</v>
      </c>
      <c r="BN125" s="49">
        <f t="shared" si="130"/>
        <v>493.5</v>
      </c>
      <c r="BO125" s="49">
        <f t="shared" si="131"/>
        <v>0</v>
      </c>
      <c r="BP125" s="49">
        <f t="shared" si="132"/>
        <v>433.5</v>
      </c>
      <c r="BQ125" s="49">
        <f t="shared" si="133"/>
        <v>0</v>
      </c>
      <c r="BR125" s="49">
        <f t="shared" si="134"/>
        <v>373.5</v>
      </c>
      <c r="BS125" s="49">
        <f t="shared" si="135"/>
        <v>0</v>
      </c>
      <c r="BT125" s="49">
        <f t="shared" si="136"/>
        <v>313.8</v>
      </c>
      <c r="BU125" s="49">
        <f t="shared" si="137"/>
        <v>0.3</v>
      </c>
      <c r="BV125" s="49">
        <f t="shared" si="138"/>
        <v>255.8</v>
      </c>
      <c r="BW125" s="49">
        <f t="shared" si="139"/>
        <v>2.2999999999999998</v>
      </c>
      <c r="BX125" s="49">
        <f t="shared" si="140"/>
        <v>201.1</v>
      </c>
      <c r="BY125" s="49">
        <f t="shared" si="141"/>
        <v>7.6</v>
      </c>
      <c r="BZ125" s="49">
        <f t="shared" si="142"/>
        <v>148.9</v>
      </c>
      <c r="CA125" s="49">
        <f t="shared" si="143"/>
        <v>15.4</v>
      </c>
      <c r="CB125" s="49">
        <f t="shared" si="144"/>
        <v>102.2</v>
      </c>
      <c r="CC125" s="49">
        <f t="shared" si="145"/>
        <v>28.7</v>
      </c>
      <c r="CD125" s="8">
        <f t="shared" si="146"/>
        <v>670.81543336120512</v>
      </c>
      <c r="CE125" s="8">
        <f t="shared" si="147"/>
        <v>2131.4805973152088</v>
      </c>
      <c r="CF125" s="8">
        <f t="shared" si="148"/>
        <v>83947.758872375489</v>
      </c>
    </row>
    <row r="126" spans="1:84">
      <c r="A126" s="7">
        <f>'Monthly Data'!A126</f>
        <v>44682</v>
      </c>
      <c r="B126" s="6">
        <f>'Monthly Data'!B126</f>
        <v>2022</v>
      </c>
      <c r="C126" s="6">
        <f t="shared" si="127"/>
        <v>5</v>
      </c>
      <c r="D126" s="8">
        <f>'Monthly Data'!D126</f>
        <v>9694580.7971229069</v>
      </c>
      <c r="E126" s="1">
        <f>'Monthly Data'!E126</f>
        <v>514053.25015234383</v>
      </c>
      <c r="F126" s="8">
        <f>'Monthly Data'!F126</f>
        <v>10208634.047275251</v>
      </c>
      <c r="G126" s="8">
        <f>'Monthly Data'!G126</f>
        <v>3502521.4758304525</v>
      </c>
      <c r="H126" s="1">
        <f>'Monthly Data'!H126</f>
        <v>286369.4106814274</v>
      </c>
      <c r="I126" s="8">
        <f>'Monthly Data'!I126</f>
        <v>3788890.88651188</v>
      </c>
      <c r="J126" s="8">
        <f>'Monthly Data'!J126</f>
        <v>10219323.04060223</v>
      </c>
      <c r="K126" s="1">
        <f>'Monthly Data'!K126</f>
        <v>700585.57138649421</v>
      </c>
      <c r="L126" s="8">
        <f>'Monthly Data'!L126</f>
        <v>10919908.611988723</v>
      </c>
      <c r="M126" s="8">
        <f>'Monthly Data'!M126</f>
        <v>80962.821380882102</v>
      </c>
      <c r="N126" s="8">
        <f>'Monthly Data'!N126</f>
        <v>33054.944549862958</v>
      </c>
      <c r="O126" s="5">
        <f>'Monthly Data'!O126</f>
        <v>26792.880000000005</v>
      </c>
      <c r="P126" s="5">
        <f>'Monthly Data'!P126</f>
        <v>285.85000000000002</v>
      </c>
      <c r="Q126" s="8">
        <f>'Monthly Data'!Q126</f>
        <v>16626</v>
      </c>
      <c r="R126" s="8">
        <f>'Monthly Data'!R126</f>
        <v>1814</v>
      </c>
      <c r="S126" s="8">
        <f>'Monthly Data'!S126</f>
        <v>125</v>
      </c>
      <c r="T126" s="8">
        <f>'Monthly Data'!T126</f>
        <v>3261</v>
      </c>
      <c r="U126" s="8">
        <f>'Monthly Data'!U126</f>
        <v>30</v>
      </c>
      <c r="V126" s="41">
        <f>Weather!C246</f>
        <v>14.316129032258067</v>
      </c>
      <c r="W126" s="42">
        <f>Weather!D246</f>
        <v>244.3</v>
      </c>
      <c r="X126" s="42">
        <f>Weather!E246</f>
        <v>6.1</v>
      </c>
      <c r="Y126" s="42">
        <f>Weather!F246</f>
        <v>190.8</v>
      </c>
      <c r="Z126" s="42">
        <f>Weather!G246</f>
        <v>14.6</v>
      </c>
      <c r="AA126" s="42">
        <f>Weather!H246</f>
        <v>144.1</v>
      </c>
      <c r="AB126" s="42">
        <f>Weather!I246</f>
        <v>29.9</v>
      </c>
      <c r="AC126" s="42">
        <f>Weather!J246</f>
        <v>103</v>
      </c>
      <c r="AD126" s="42">
        <f>Weather!K246</f>
        <v>50.8</v>
      </c>
      <c r="AE126" s="42">
        <f>Weather!L246</f>
        <v>64.2</v>
      </c>
      <c r="AF126" s="42">
        <f>Weather!M246</f>
        <v>74</v>
      </c>
      <c r="AG126" s="42">
        <f>Weather!N246</f>
        <v>32.5</v>
      </c>
      <c r="AH126" s="42">
        <f>Weather!O246</f>
        <v>104.3</v>
      </c>
      <c r="AI126" s="42">
        <f>Weather!P246</f>
        <v>9.1999999999999993</v>
      </c>
      <c r="AJ126" s="42">
        <f>Weather!Q246</f>
        <v>143</v>
      </c>
      <c r="AK126" s="42">
        <f>Weather!R246</f>
        <v>1.7</v>
      </c>
      <c r="AL126" s="42">
        <f>Weather!S246</f>
        <v>197.5</v>
      </c>
      <c r="AM126" s="39">
        <f>Economic!C126</f>
        <v>779145</v>
      </c>
      <c r="AN126" s="39">
        <f>Economic!D126</f>
        <v>7765</v>
      </c>
      <c r="AO126" s="39">
        <f>Economic!E126</f>
        <v>7738.6</v>
      </c>
      <c r="AP126" s="39">
        <f>Economic!F126</f>
        <v>123</v>
      </c>
      <c r="AQ126" s="39">
        <f>Economic!G126</f>
        <v>122.9</v>
      </c>
      <c r="AR126" s="43">
        <f t="shared" si="102"/>
        <v>31</v>
      </c>
      <c r="AS126" s="43">
        <v>21</v>
      </c>
      <c r="AT126" s="43">
        <f t="shared" si="124"/>
        <v>125</v>
      </c>
      <c r="AU126" s="43">
        <f t="shared" ref="AU126:BH126" si="153">AU114</f>
        <v>0</v>
      </c>
      <c r="AV126" s="43">
        <f t="shared" si="153"/>
        <v>0</v>
      </c>
      <c r="AW126" s="43">
        <f t="shared" si="153"/>
        <v>0</v>
      </c>
      <c r="AX126" s="43">
        <f t="shared" si="153"/>
        <v>0</v>
      </c>
      <c r="AY126" s="43">
        <f t="shared" si="153"/>
        <v>1</v>
      </c>
      <c r="AZ126" s="43">
        <f t="shared" si="153"/>
        <v>0</v>
      </c>
      <c r="BA126" s="43">
        <f t="shared" si="153"/>
        <v>0</v>
      </c>
      <c r="BB126" s="43">
        <f t="shared" si="153"/>
        <v>0</v>
      </c>
      <c r="BC126" s="43">
        <f t="shared" si="153"/>
        <v>0</v>
      </c>
      <c r="BD126" s="43">
        <f t="shared" si="153"/>
        <v>0</v>
      </c>
      <c r="BE126" s="43">
        <f t="shared" si="153"/>
        <v>0</v>
      </c>
      <c r="BF126" s="43">
        <f t="shared" si="153"/>
        <v>0</v>
      </c>
      <c r="BG126" s="43">
        <f t="shared" si="153"/>
        <v>1</v>
      </c>
      <c r="BH126" s="43">
        <f t="shared" si="153"/>
        <v>0</v>
      </c>
      <c r="BI126" s="43">
        <f t="shared" si="129"/>
        <v>1</v>
      </c>
      <c r="BJ126" s="44">
        <v>1</v>
      </c>
      <c r="BK126" s="177">
        <f t="shared" si="150"/>
        <v>0.25</v>
      </c>
      <c r="BL126" s="47">
        <v>0</v>
      </c>
      <c r="BM126" s="43">
        <f t="shared" si="75"/>
        <v>0</v>
      </c>
      <c r="BN126" s="49">
        <f t="shared" si="130"/>
        <v>244.3</v>
      </c>
      <c r="BO126" s="49">
        <f t="shared" si="131"/>
        <v>6.1</v>
      </c>
      <c r="BP126" s="49">
        <f t="shared" si="132"/>
        <v>190.8</v>
      </c>
      <c r="BQ126" s="49">
        <f t="shared" si="133"/>
        <v>14.6</v>
      </c>
      <c r="BR126" s="49">
        <f t="shared" si="134"/>
        <v>144.1</v>
      </c>
      <c r="BS126" s="49">
        <f t="shared" si="135"/>
        <v>29.9</v>
      </c>
      <c r="BT126" s="49">
        <f t="shared" si="136"/>
        <v>103</v>
      </c>
      <c r="BU126" s="49">
        <f t="shared" si="137"/>
        <v>50.8</v>
      </c>
      <c r="BV126" s="49">
        <f t="shared" si="138"/>
        <v>64.2</v>
      </c>
      <c r="BW126" s="49">
        <f t="shared" si="139"/>
        <v>74</v>
      </c>
      <c r="BX126" s="49">
        <f t="shared" si="140"/>
        <v>32.5</v>
      </c>
      <c r="BY126" s="49">
        <f t="shared" si="141"/>
        <v>104.3</v>
      </c>
      <c r="BZ126" s="49">
        <f t="shared" si="142"/>
        <v>9.1999999999999993</v>
      </c>
      <c r="CA126" s="49">
        <f t="shared" si="143"/>
        <v>143</v>
      </c>
      <c r="CB126" s="49">
        <f t="shared" si="144"/>
        <v>1.7</v>
      </c>
      <c r="CC126" s="49">
        <f t="shared" si="145"/>
        <v>197.5</v>
      </c>
      <c r="CD126" s="8">
        <f t="shared" si="146"/>
        <v>614.01624246813731</v>
      </c>
      <c r="CE126" s="8">
        <f t="shared" si="147"/>
        <v>2088.6939837441455</v>
      </c>
      <c r="CF126" s="8">
        <f t="shared" si="148"/>
        <v>87359.268895909787</v>
      </c>
    </row>
    <row r="127" spans="1:84">
      <c r="A127" s="7">
        <f>'Monthly Data'!A127</f>
        <v>44713</v>
      </c>
      <c r="B127" s="6">
        <f>'Monthly Data'!B127</f>
        <v>2022</v>
      </c>
      <c r="C127" s="6">
        <f t="shared" si="127"/>
        <v>6</v>
      </c>
      <c r="D127" s="8">
        <f>'Monthly Data'!D127</f>
        <v>9809452.2010768466</v>
      </c>
      <c r="E127" s="1">
        <f>'Monthly Data'!E127</f>
        <v>514053.25015234383</v>
      </c>
      <c r="F127" s="8">
        <f>'Monthly Data'!F127</f>
        <v>10323505.45122919</v>
      </c>
      <c r="G127" s="8">
        <f>'Monthly Data'!G127</f>
        <v>3579336.4952542619</v>
      </c>
      <c r="H127" s="1">
        <f>'Monthly Data'!H127</f>
        <v>286369.4106814274</v>
      </c>
      <c r="I127" s="8">
        <f>'Monthly Data'!I127</f>
        <v>3865705.9059356893</v>
      </c>
      <c r="J127" s="8">
        <f>'Monthly Data'!J127</f>
        <v>10241584.608569901</v>
      </c>
      <c r="K127" s="1">
        <f>'Monthly Data'!K127</f>
        <v>700585.57138649421</v>
      </c>
      <c r="L127" s="8">
        <f>'Monthly Data'!L127</f>
        <v>10942170.179956395</v>
      </c>
      <c r="M127" s="8">
        <f>'Monthly Data'!M127</f>
        <v>72347.566729917788</v>
      </c>
      <c r="N127" s="8">
        <f>'Monthly Data'!N127</f>
        <v>32983.935001957783</v>
      </c>
      <c r="O127" s="5">
        <f>'Monthly Data'!O127</f>
        <v>26619.030000000002</v>
      </c>
      <c r="P127" s="5">
        <f>'Monthly Data'!P127</f>
        <v>285.85000000000002</v>
      </c>
      <c r="Q127" s="8">
        <f>'Monthly Data'!Q127</f>
        <v>16647</v>
      </c>
      <c r="R127" s="8">
        <f>'Monthly Data'!R127</f>
        <v>1815</v>
      </c>
      <c r="S127" s="8">
        <f>'Monthly Data'!S127</f>
        <v>125</v>
      </c>
      <c r="T127" s="8">
        <f>'Monthly Data'!T127</f>
        <v>3261</v>
      </c>
      <c r="U127" s="8">
        <f>'Monthly Data'!U127</f>
        <v>30</v>
      </c>
      <c r="V127" s="41">
        <f>Weather!C247</f>
        <v>17.244999999999997</v>
      </c>
      <c r="W127" s="42">
        <f>Weather!D247</f>
        <v>147.69999999999999</v>
      </c>
      <c r="X127" s="42">
        <f>Weather!E247</f>
        <v>5</v>
      </c>
      <c r="Y127" s="42">
        <f>Weather!F247</f>
        <v>97</v>
      </c>
      <c r="Z127" s="42">
        <f>Weather!G247</f>
        <v>14.3</v>
      </c>
      <c r="AA127" s="42">
        <f>Weather!H247</f>
        <v>50.9</v>
      </c>
      <c r="AB127" s="42">
        <f>Weather!I247</f>
        <v>28.3</v>
      </c>
      <c r="AC127" s="42">
        <f>Weather!J247</f>
        <v>19.600000000000001</v>
      </c>
      <c r="AD127" s="42">
        <f>Weather!K247</f>
        <v>57</v>
      </c>
      <c r="AE127" s="42">
        <f>Weather!L247</f>
        <v>4.3</v>
      </c>
      <c r="AF127" s="42">
        <f>Weather!M247</f>
        <v>101.7</v>
      </c>
      <c r="AG127" s="42">
        <f>Weather!N247</f>
        <v>0</v>
      </c>
      <c r="AH127" s="42">
        <f>Weather!O247</f>
        <v>157.4</v>
      </c>
      <c r="AI127" s="42">
        <f>Weather!P247</f>
        <v>0</v>
      </c>
      <c r="AJ127" s="42">
        <f>Weather!Q247</f>
        <v>217.4</v>
      </c>
      <c r="AK127" s="42">
        <f>Weather!R247</f>
        <v>0</v>
      </c>
      <c r="AL127" s="42">
        <f>Weather!S247</f>
        <v>277.39999999999998</v>
      </c>
      <c r="AM127" s="39">
        <f>Economic!C127</f>
        <v>779145</v>
      </c>
      <c r="AN127" s="39">
        <f>Economic!D127</f>
        <v>7761.1</v>
      </c>
      <c r="AO127" s="39">
        <f>Economic!E127</f>
        <v>7809.2</v>
      </c>
      <c r="AP127" s="39">
        <f>Economic!F127</f>
        <v>124.1</v>
      </c>
      <c r="AQ127" s="39">
        <f>Economic!G127</f>
        <v>126.4</v>
      </c>
      <c r="AR127" s="43">
        <f t="shared" si="102"/>
        <v>30</v>
      </c>
      <c r="AS127" s="43">
        <v>22</v>
      </c>
      <c r="AT127" s="43">
        <f t="shared" si="124"/>
        <v>126</v>
      </c>
      <c r="AU127" s="43">
        <f t="shared" ref="AU127:BH127" si="154">AU115</f>
        <v>0</v>
      </c>
      <c r="AV127" s="43">
        <f t="shared" si="154"/>
        <v>0</v>
      </c>
      <c r="AW127" s="43">
        <f t="shared" si="154"/>
        <v>0</v>
      </c>
      <c r="AX127" s="43">
        <f t="shared" si="154"/>
        <v>0</v>
      </c>
      <c r="AY127" s="43">
        <f t="shared" si="154"/>
        <v>0</v>
      </c>
      <c r="AZ127" s="43">
        <f t="shared" si="154"/>
        <v>1</v>
      </c>
      <c r="BA127" s="43">
        <f t="shared" si="154"/>
        <v>0</v>
      </c>
      <c r="BB127" s="43">
        <f t="shared" si="154"/>
        <v>0</v>
      </c>
      <c r="BC127" s="43">
        <f t="shared" si="154"/>
        <v>0</v>
      </c>
      <c r="BD127" s="43">
        <f t="shared" si="154"/>
        <v>0</v>
      </c>
      <c r="BE127" s="43">
        <f t="shared" si="154"/>
        <v>0</v>
      </c>
      <c r="BF127" s="43">
        <f t="shared" si="154"/>
        <v>0</v>
      </c>
      <c r="BG127" s="43">
        <f t="shared" si="154"/>
        <v>0</v>
      </c>
      <c r="BH127" s="43">
        <f t="shared" si="154"/>
        <v>0</v>
      </c>
      <c r="BI127" s="43">
        <f t="shared" si="129"/>
        <v>0</v>
      </c>
      <c r="BJ127" s="44">
        <v>1</v>
      </c>
      <c r="BK127" s="177">
        <f t="shared" si="150"/>
        <v>0.25</v>
      </c>
      <c r="BL127" s="47">
        <v>0</v>
      </c>
      <c r="BM127" s="43">
        <f t="shared" si="75"/>
        <v>0</v>
      </c>
      <c r="BN127" s="49">
        <f t="shared" si="130"/>
        <v>147.69999999999999</v>
      </c>
      <c r="BO127" s="49">
        <f t="shared" si="131"/>
        <v>5</v>
      </c>
      <c r="BP127" s="49">
        <f t="shared" si="132"/>
        <v>97</v>
      </c>
      <c r="BQ127" s="49">
        <f t="shared" si="133"/>
        <v>14.3</v>
      </c>
      <c r="BR127" s="49">
        <f t="shared" si="134"/>
        <v>50.9</v>
      </c>
      <c r="BS127" s="49">
        <f t="shared" si="135"/>
        <v>28.3</v>
      </c>
      <c r="BT127" s="49">
        <f t="shared" si="136"/>
        <v>19.600000000000001</v>
      </c>
      <c r="BU127" s="49">
        <f t="shared" si="137"/>
        <v>57</v>
      </c>
      <c r="BV127" s="49">
        <f t="shared" si="138"/>
        <v>4.3</v>
      </c>
      <c r="BW127" s="49">
        <f t="shared" si="139"/>
        <v>101.7</v>
      </c>
      <c r="BX127" s="49">
        <f t="shared" si="140"/>
        <v>0</v>
      </c>
      <c r="BY127" s="49">
        <f t="shared" si="141"/>
        <v>157.4</v>
      </c>
      <c r="BZ127" s="49">
        <f t="shared" si="142"/>
        <v>0</v>
      </c>
      <c r="CA127" s="49">
        <f t="shared" si="143"/>
        <v>217.4</v>
      </c>
      <c r="CB127" s="49">
        <f t="shared" si="144"/>
        <v>0</v>
      </c>
      <c r="CC127" s="49">
        <f t="shared" si="145"/>
        <v>277.39999999999998</v>
      </c>
      <c r="CD127" s="8">
        <f t="shared" si="146"/>
        <v>620.14209474555116</v>
      </c>
      <c r="CE127" s="8">
        <f t="shared" si="147"/>
        <v>2129.8655129122253</v>
      </c>
      <c r="CF127" s="8">
        <f t="shared" si="148"/>
        <v>87537.361439651155</v>
      </c>
    </row>
    <row r="128" spans="1:84">
      <c r="A128" s="7">
        <f>'Monthly Data'!A128</f>
        <v>44743</v>
      </c>
      <c r="B128" s="6">
        <f>'Monthly Data'!B128</f>
        <v>2022</v>
      </c>
      <c r="C128" s="6">
        <f t="shared" si="127"/>
        <v>7</v>
      </c>
      <c r="D128" s="8">
        <f>'Monthly Data'!D128</f>
        <v>11378786.989411291</v>
      </c>
      <c r="E128" s="1">
        <f>'Monthly Data'!E128</f>
        <v>514053.25015234383</v>
      </c>
      <c r="F128" s="8">
        <f>'Monthly Data'!F128</f>
        <v>11892840.239563635</v>
      </c>
      <c r="G128" s="8">
        <f>'Monthly Data'!G128</f>
        <v>3909538.887876207</v>
      </c>
      <c r="H128" s="1">
        <f>'Monthly Data'!H128</f>
        <v>286369.4106814274</v>
      </c>
      <c r="I128" s="8">
        <f>'Monthly Data'!I128</f>
        <v>4195908.2985576345</v>
      </c>
      <c r="J128" s="8">
        <f>'Monthly Data'!J128</f>
        <v>10322518.993328698</v>
      </c>
      <c r="K128" s="1">
        <f>'Monthly Data'!K128</f>
        <v>700585.57138649421</v>
      </c>
      <c r="L128" s="8">
        <f>'Monthly Data'!L128</f>
        <v>11023104.564715192</v>
      </c>
      <c r="M128" s="8">
        <f>'Monthly Data'!M128</f>
        <v>77624.838920514434</v>
      </c>
      <c r="N128" s="8">
        <f>'Monthly Data'!N128</f>
        <v>33054.944549862958</v>
      </c>
      <c r="O128" s="5">
        <f>'Monthly Data'!O128</f>
        <v>27231.300000000003</v>
      </c>
      <c r="P128" s="5">
        <f>'Monthly Data'!P128</f>
        <v>285.85000000000002</v>
      </c>
      <c r="Q128" s="8">
        <f>'Monthly Data'!Q128</f>
        <v>16670</v>
      </c>
      <c r="R128" s="8">
        <f>'Monthly Data'!R128</f>
        <v>1818</v>
      </c>
      <c r="S128" s="8">
        <f>'Monthly Data'!S128</f>
        <v>125</v>
      </c>
      <c r="T128" s="8">
        <f>'Monthly Data'!T128</f>
        <v>3261</v>
      </c>
      <c r="U128" s="8">
        <f>'Monthly Data'!U128</f>
        <v>30</v>
      </c>
      <c r="V128" s="41">
        <f>Weather!C248</f>
        <v>20.067741935483873</v>
      </c>
      <c r="W128" s="42">
        <f>Weather!D248</f>
        <v>76.5</v>
      </c>
      <c r="X128" s="42">
        <f>Weather!E248</f>
        <v>16.600000000000001</v>
      </c>
      <c r="Y128" s="42">
        <f>Weather!F248</f>
        <v>38.5</v>
      </c>
      <c r="Z128" s="42">
        <f>Weather!G248</f>
        <v>40.6</v>
      </c>
      <c r="AA128" s="42">
        <f>Weather!H248</f>
        <v>10.5</v>
      </c>
      <c r="AB128" s="42">
        <f>Weather!I248</f>
        <v>74.599999999999994</v>
      </c>
      <c r="AC128" s="42">
        <f>Weather!J248</f>
        <v>0</v>
      </c>
      <c r="AD128" s="42">
        <f>Weather!K248</f>
        <v>126.1</v>
      </c>
      <c r="AE128" s="42">
        <f>Weather!L248</f>
        <v>0</v>
      </c>
      <c r="AF128" s="42">
        <f>Weather!M248</f>
        <v>188.1</v>
      </c>
      <c r="AG128" s="42">
        <f>Weather!N248</f>
        <v>0</v>
      </c>
      <c r="AH128" s="42">
        <f>Weather!O248</f>
        <v>250.1</v>
      </c>
      <c r="AI128" s="42">
        <f>Weather!P248</f>
        <v>0</v>
      </c>
      <c r="AJ128" s="42">
        <f>Weather!Q248</f>
        <v>312.10000000000002</v>
      </c>
      <c r="AK128" s="42">
        <f>Weather!R248</f>
        <v>0</v>
      </c>
      <c r="AL128" s="42">
        <f>Weather!S248</f>
        <v>374.1</v>
      </c>
      <c r="AM128" s="39">
        <f>Economic!C128</f>
        <v>779145</v>
      </c>
      <c r="AN128" s="39">
        <f>Economic!D128</f>
        <v>7756.4</v>
      </c>
      <c r="AO128" s="39">
        <f>Economic!E128</f>
        <v>7843.6</v>
      </c>
      <c r="AP128" s="39">
        <f>Economic!F128</f>
        <v>126.1</v>
      </c>
      <c r="AQ128" s="39">
        <f>Economic!G128</f>
        <v>128.80000000000001</v>
      </c>
      <c r="AR128" s="43">
        <f t="shared" si="102"/>
        <v>31</v>
      </c>
      <c r="AS128" s="43">
        <v>20</v>
      </c>
      <c r="AT128" s="43">
        <f t="shared" si="124"/>
        <v>127</v>
      </c>
      <c r="AU128" s="43">
        <f t="shared" ref="AU128:BH128" si="155">AU116</f>
        <v>0</v>
      </c>
      <c r="AV128" s="43">
        <f t="shared" si="155"/>
        <v>0</v>
      </c>
      <c r="AW128" s="43">
        <f t="shared" si="155"/>
        <v>0</v>
      </c>
      <c r="AX128" s="43">
        <f t="shared" si="155"/>
        <v>0</v>
      </c>
      <c r="AY128" s="43">
        <f t="shared" si="155"/>
        <v>0</v>
      </c>
      <c r="AZ128" s="43">
        <f t="shared" si="155"/>
        <v>0</v>
      </c>
      <c r="BA128" s="43">
        <f t="shared" si="155"/>
        <v>1</v>
      </c>
      <c r="BB128" s="43">
        <f t="shared" si="155"/>
        <v>0</v>
      </c>
      <c r="BC128" s="43">
        <f t="shared" si="155"/>
        <v>0</v>
      </c>
      <c r="BD128" s="43">
        <f t="shared" si="155"/>
        <v>0</v>
      </c>
      <c r="BE128" s="43">
        <f t="shared" si="155"/>
        <v>0</v>
      </c>
      <c r="BF128" s="43">
        <f t="shared" si="155"/>
        <v>0</v>
      </c>
      <c r="BG128" s="43">
        <f t="shared" si="155"/>
        <v>0</v>
      </c>
      <c r="BH128" s="43">
        <f t="shared" si="155"/>
        <v>0</v>
      </c>
      <c r="BI128" s="43">
        <f t="shared" si="129"/>
        <v>0</v>
      </c>
      <c r="BJ128" s="44">
        <v>1</v>
      </c>
      <c r="BK128" s="177">
        <f t="shared" si="150"/>
        <v>0.25</v>
      </c>
      <c r="BL128" s="47">
        <v>0</v>
      </c>
      <c r="BM128" s="43">
        <f t="shared" si="75"/>
        <v>0</v>
      </c>
      <c r="BN128" s="49">
        <f t="shared" si="130"/>
        <v>76.5</v>
      </c>
      <c r="BO128" s="49">
        <f t="shared" si="131"/>
        <v>16.600000000000001</v>
      </c>
      <c r="BP128" s="49">
        <f t="shared" si="132"/>
        <v>38.5</v>
      </c>
      <c r="BQ128" s="49">
        <f t="shared" si="133"/>
        <v>40.6</v>
      </c>
      <c r="BR128" s="49">
        <f t="shared" si="134"/>
        <v>10.5</v>
      </c>
      <c r="BS128" s="49">
        <f t="shared" si="135"/>
        <v>74.599999999999994</v>
      </c>
      <c r="BT128" s="49">
        <f t="shared" si="136"/>
        <v>0</v>
      </c>
      <c r="BU128" s="49">
        <f t="shared" si="137"/>
        <v>126.1</v>
      </c>
      <c r="BV128" s="49">
        <f t="shared" si="138"/>
        <v>0</v>
      </c>
      <c r="BW128" s="49">
        <f t="shared" si="139"/>
        <v>188.1</v>
      </c>
      <c r="BX128" s="49">
        <f t="shared" si="140"/>
        <v>0</v>
      </c>
      <c r="BY128" s="49">
        <f t="shared" si="141"/>
        <v>250.1</v>
      </c>
      <c r="BZ128" s="49">
        <f t="shared" si="142"/>
        <v>0</v>
      </c>
      <c r="CA128" s="49">
        <f t="shared" si="143"/>
        <v>312.10000000000002</v>
      </c>
      <c r="CB128" s="49">
        <f t="shared" si="144"/>
        <v>0</v>
      </c>
      <c r="CC128" s="49">
        <f t="shared" si="145"/>
        <v>374.1</v>
      </c>
      <c r="CD128" s="8">
        <f t="shared" si="146"/>
        <v>713.42772882805252</v>
      </c>
      <c r="CE128" s="8">
        <f t="shared" si="147"/>
        <v>2307.9803622429231</v>
      </c>
      <c r="CF128" s="8">
        <f t="shared" si="148"/>
        <v>88184.836517721531</v>
      </c>
    </row>
    <row r="129" spans="1:84">
      <c r="A129" s="7">
        <f>'Monthly Data'!A129</f>
        <v>44774</v>
      </c>
      <c r="B129" s="6">
        <f>'Monthly Data'!B129</f>
        <v>2022</v>
      </c>
      <c r="C129" s="6">
        <f t="shared" si="127"/>
        <v>8</v>
      </c>
      <c r="D129" s="8">
        <f>'Monthly Data'!D129</f>
        <v>11801112.162802909</v>
      </c>
      <c r="E129" s="1">
        <f>'Monthly Data'!E129</f>
        <v>514053.25015234383</v>
      </c>
      <c r="F129" s="8">
        <f>'Monthly Data'!F129</f>
        <v>12315165.412955252</v>
      </c>
      <c r="G129" s="8">
        <f>'Monthly Data'!G129</f>
        <v>4024477.5450362675</v>
      </c>
      <c r="H129" s="1">
        <f>'Monthly Data'!H129</f>
        <v>286369.4106814274</v>
      </c>
      <c r="I129" s="8">
        <f>'Monthly Data'!I129</f>
        <v>4310846.9557176949</v>
      </c>
      <c r="J129" s="8">
        <f>'Monthly Data'!J129</f>
        <v>10683363.433805969</v>
      </c>
      <c r="K129" s="1">
        <f>'Monthly Data'!K129</f>
        <v>700585.57138649421</v>
      </c>
      <c r="L129" s="8">
        <f>'Monthly Data'!L129</f>
        <v>11383949.005192462</v>
      </c>
      <c r="M129" s="8">
        <f>'Monthly Data'!M129</f>
        <v>87754.916418180175</v>
      </c>
      <c r="N129" s="8">
        <f>'Monthly Data'!N129</f>
        <v>33019.439775910374</v>
      </c>
      <c r="O129" s="5">
        <f>'Monthly Data'!O129</f>
        <v>27191.85</v>
      </c>
      <c r="P129" s="5">
        <f>'Monthly Data'!P129</f>
        <v>285.85000000000002</v>
      </c>
      <c r="Q129" s="8">
        <f>'Monthly Data'!Q129</f>
        <v>16679</v>
      </c>
      <c r="R129" s="8">
        <f>'Monthly Data'!R129</f>
        <v>1818</v>
      </c>
      <c r="S129" s="8">
        <f>'Monthly Data'!S129</f>
        <v>125</v>
      </c>
      <c r="T129" s="8">
        <f>'Monthly Data'!T129</f>
        <v>3270</v>
      </c>
      <c r="U129" s="8">
        <f>'Monthly Data'!U129</f>
        <v>30</v>
      </c>
      <c r="V129" s="41">
        <f>Weather!C249</f>
        <v>20.609677419354842</v>
      </c>
      <c r="W129" s="42">
        <f>Weather!D249</f>
        <v>61.4</v>
      </c>
      <c r="X129" s="42">
        <f>Weather!E249</f>
        <v>18.3</v>
      </c>
      <c r="Y129" s="42">
        <f>Weather!F249</f>
        <v>25.2</v>
      </c>
      <c r="Z129" s="42">
        <f>Weather!G249</f>
        <v>44.1</v>
      </c>
      <c r="AA129" s="42">
        <f>Weather!H249</f>
        <v>5.0999999999999996</v>
      </c>
      <c r="AB129" s="42">
        <f>Weather!I249</f>
        <v>86</v>
      </c>
      <c r="AC129" s="42">
        <f>Weather!J249</f>
        <v>0</v>
      </c>
      <c r="AD129" s="42">
        <f>Weather!K249</f>
        <v>142.9</v>
      </c>
      <c r="AE129" s="42">
        <f>Weather!L249</f>
        <v>0</v>
      </c>
      <c r="AF129" s="42">
        <f>Weather!M249</f>
        <v>204.9</v>
      </c>
      <c r="AG129" s="42">
        <f>Weather!N249</f>
        <v>0</v>
      </c>
      <c r="AH129" s="42">
        <f>Weather!O249</f>
        <v>266.89999999999998</v>
      </c>
      <c r="AI129" s="42">
        <f>Weather!P249</f>
        <v>0</v>
      </c>
      <c r="AJ129" s="42">
        <f>Weather!Q249</f>
        <v>328.9</v>
      </c>
      <c r="AK129" s="42">
        <f>Weather!R249</f>
        <v>0</v>
      </c>
      <c r="AL129" s="42">
        <f>Weather!S249</f>
        <v>390.9</v>
      </c>
      <c r="AM129" s="39">
        <f>Economic!C129</f>
        <v>779145</v>
      </c>
      <c r="AN129" s="39">
        <f>Economic!D129</f>
        <v>7746.5</v>
      </c>
      <c r="AO129" s="39">
        <f>Economic!E129</f>
        <v>7825.4</v>
      </c>
      <c r="AP129" s="39">
        <f>Economic!F129</f>
        <v>126.8</v>
      </c>
      <c r="AQ129" s="39">
        <f>Economic!G129</f>
        <v>130.30000000000001</v>
      </c>
      <c r="AR129" s="43">
        <f t="shared" si="102"/>
        <v>31</v>
      </c>
      <c r="AS129" s="43">
        <v>22</v>
      </c>
      <c r="AT129" s="43">
        <f t="shared" si="124"/>
        <v>128</v>
      </c>
      <c r="AU129" s="43">
        <f t="shared" ref="AU129:BH129" si="156">AU117</f>
        <v>0</v>
      </c>
      <c r="AV129" s="43">
        <f t="shared" si="156"/>
        <v>0</v>
      </c>
      <c r="AW129" s="43">
        <f t="shared" si="156"/>
        <v>0</v>
      </c>
      <c r="AX129" s="43">
        <f t="shared" si="156"/>
        <v>0</v>
      </c>
      <c r="AY129" s="43">
        <f t="shared" si="156"/>
        <v>0</v>
      </c>
      <c r="AZ129" s="43">
        <f t="shared" si="156"/>
        <v>0</v>
      </c>
      <c r="BA129" s="43">
        <f t="shared" si="156"/>
        <v>0</v>
      </c>
      <c r="BB129" s="43">
        <f t="shared" si="156"/>
        <v>1</v>
      </c>
      <c r="BC129" s="43">
        <f t="shared" si="156"/>
        <v>0</v>
      </c>
      <c r="BD129" s="43">
        <f t="shared" si="156"/>
        <v>0</v>
      </c>
      <c r="BE129" s="43">
        <f t="shared" si="156"/>
        <v>0</v>
      </c>
      <c r="BF129" s="43">
        <f t="shared" si="156"/>
        <v>0</v>
      </c>
      <c r="BG129" s="43">
        <f t="shared" si="156"/>
        <v>0</v>
      </c>
      <c r="BH129" s="43">
        <f t="shared" si="156"/>
        <v>0</v>
      </c>
      <c r="BI129" s="43">
        <f t="shared" si="129"/>
        <v>0</v>
      </c>
      <c r="BJ129" s="44">
        <v>1</v>
      </c>
      <c r="BK129" s="177">
        <f t="shared" si="150"/>
        <v>0.25</v>
      </c>
      <c r="BL129" s="47">
        <v>0</v>
      </c>
      <c r="BM129" s="43">
        <f t="shared" si="75"/>
        <v>0</v>
      </c>
      <c r="BN129" s="49">
        <f t="shared" si="130"/>
        <v>61.4</v>
      </c>
      <c r="BO129" s="49">
        <f t="shared" si="131"/>
        <v>18.3</v>
      </c>
      <c r="BP129" s="49">
        <f t="shared" si="132"/>
        <v>25.2</v>
      </c>
      <c r="BQ129" s="49">
        <f t="shared" si="133"/>
        <v>44.1</v>
      </c>
      <c r="BR129" s="49">
        <f t="shared" si="134"/>
        <v>5.0999999999999996</v>
      </c>
      <c r="BS129" s="49">
        <f t="shared" si="135"/>
        <v>86</v>
      </c>
      <c r="BT129" s="49">
        <f t="shared" si="136"/>
        <v>0</v>
      </c>
      <c r="BU129" s="49">
        <f t="shared" si="137"/>
        <v>142.9</v>
      </c>
      <c r="BV129" s="49">
        <f t="shared" si="138"/>
        <v>0</v>
      </c>
      <c r="BW129" s="49">
        <f t="shared" si="139"/>
        <v>204.9</v>
      </c>
      <c r="BX129" s="49">
        <f t="shared" si="140"/>
        <v>0</v>
      </c>
      <c r="BY129" s="49">
        <f t="shared" si="141"/>
        <v>266.89999999999998</v>
      </c>
      <c r="BZ129" s="49">
        <f t="shared" si="142"/>
        <v>0</v>
      </c>
      <c r="CA129" s="49">
        <f t="shared" si="143"/>
        <v>328.9</v>
      </c>
      <c r="CB129" s="49">
        <f t="shared" si="144"/>
        <v>0</v>
      </c>
      <c r="CC129" s="49">
        <f t="shared" si="145"/>
        <v>390.9</v>
      </c>
      <c r="CD129" s="8">
        <f t="shared" si="146"/>
        <v>738.36353576085207</v>
      </c>
      <c r="CE129" s="8">
        <f t="shared" si="147"/>
        <v>2371.2029459393261</v>
      </c>
      <c r="CF129" s="8">
        <f t="shared" si="148"/>
        <v>91071.592041539698</v>
      </c>
    </row>
    <row r="130" spans="1:84">
      <c r="A130" s="7">
        <f>'Monthly Data'!A130</f>
        <v>44805</v>
      </c>
      <c r="B130" s="6">
        <f>'Monthly Data'!B130</f>
        <v>2022</v>
      </c>
      <c r="C130" s="6">
        <f t="shared" ref="C130:C133" si="157">MONTH(A130)</f>
        <v>9</v>
      </c>
      <c r="D130" s="8">
        <f>'Monthly Data'!D130</f>
        <v>9529641.5840808935</v>
      </c>
      <c r="E130" s="1">
        <f>'Monthly Data'!E130</f>
        <v>514053.25015234383</v>
      </c>
      <c r="F130" s="8">
        <f>'Monthly Data'!F130</f>
        <v>10043694.834233237</v>
      </c>
      <c r="G130" s="8">
        <f>'Monthly Data'!G130</f>
        <v>3534817.1311010993</v>
      </c>
      <c r="H130" s="1">
        <f>'Monthly Data'!H130</f>
        <v>286369.4106814274</v>
      </c>
      <c r="I130" s="8">
        <f>'Monthly Data'!I130</f>
        <v>3821186.5417825268</v>
      </c>
      <c r="J130" s="8">
        <f>'Monthly Data'!J130</f>
        <v>10328133.159407582</v>
      </c>
      <c r="K130" s="1">
        <f>'Monthly Data'!K130</f>
        <v>700585.57138649421</v>
      </c>
      <c r="L130" s="8">
        <f>'Monthly Data'!L130</f>
        <v>11028718.730794076</v>
      </c>
      <c r="M130" s="8">
        <f>'Monthly Data'!M130</f>
        <v>98007.934048171257</v>
      </c>
      <c r="N130" s="8">
        <f>'Monthly Data'!N130</f>
        <v>32983.935001957769</v>
      </c>
      <c r="O130" s="5">
        <f>'Monthly Data'!O130</f>
        <v>26663.790000000008</v>
      </c>
      <c r="P130" s="5">
        <f>'Monthly Data'!P130</f>
        <v>287.16000000000003</v>
      </c>
      <c r="Q130" s="8">
        <f>'Monthly Data'!Q130</f>
        <v>16722</v>
      </c>
      <c r="R130" s="8">
        <f>'Monthly Data'!R130</f>
        <v>1814</v>
      </c>
      <c r="S130" s="8">
        <f>'Monthly Data'!S130</f>
        <v>126</v>
      </c>
      <c r="T130" s="8">
        <f>'Monthly Data'!T130</f>
        <v>3270</v>
      </c>
      <c r="U130" s="8">
        <f>'Monthly Data'!U130</f>
        <v>30</v>
      </c>
      <c r="V130" s="41">
        <f>Weather!C250</f>
        <v>17.009999999999998</v>
      </c>
      <c r="W130" s="42">
        <f>Weather!D250</f>
        <v>154</v>
      </c>
      <c r="X130" s="42">
        <f>Weather!E250</f>
        <v>4.3</v>
      </c>
      <c r="Y130" s="42">
        <f>Weather!F250</f>
        <v>109.4</v>
      </c>
      <c r="Z130" s="42">
        <f>Weather!G250</f>
        <v>19.7</v>
      </c>
      <c r="AA130" s="42">
        <f>Weather!H250</f>
        <v>67.599999999999994</v>
      </c>
      <c r="AB130" s="42">
        <f>Weather!I250</f>
        <v>37.9</v>
      </c>
      <c r="AC130" s="42">
        <f>Weather!J250</f>
        <v>37.5</v>
      </c>
      <c r="AD130" s="42">
        <f>Weather!K250</f>
        <v>67.8</v>
      </c>
      <c r="AE130" s="42">
        <f>Weather!L250</f>
        <v>18</v>
      </c>
      <c r="AF130" s="42">
        <f>Weather!M250</f>
        <v>108.3</v>
      </c>
      <c r="AG130" s="42">
        <f>Weather!N250</f>
        <v>4.8</v>
      </c>
      <c r="AH130" s="42">
        <f>Weather!O250</f>
        <v>155.1</v>
      </c>
      <c r="AI130" s="42">
        <f>Weather!P250</f>
        <v>0.1</v>
      </c>
      <c r="AJ130" s="42">
        <f>Weather!Q250</f>
        <v>210.4</v>
      </c>
      <c r="AK130" s="42">
        <f>Weather!R250</f>
        <v>0</v>
      </c>
      <c r="AL130" s="42">
        <f>Weather!S250</f>
        <v>270.3</v>
      </c>
      <c r="AM130" s="39">
        <f>Economic!C130</f>
        <v>779145</v>
      </c>
      <c r="AN130" s="39">
        <f>Economic!D130</f>
        <v>7738.7</v>
      </c>
      <c r="AO130" s="39">
        <f>Economic!E130</f>
        <v>7766.7</v>
      </c>
      <c r="AP130" s="39">
        <f>Economic!F130</f>
        <v>126.9</v>
      </c>
      <c r="AQ130" s="39">
        <f>Economic!G130</f>
        <v>129.69999999999999</v>
      </c>
      <c r="AR130" s="43">
        <f t="shared" si="102"/>
        <v>30</v>
      </c>
      <c r="AS130" s="43">
        <v>20</v>
      </c>
      <c r="AT130" s="43">
        <f t="shared" si="124"/>
        <v>129</v>
      </c>
      <c r="AU130" s="43">
        <f t="shared" ref="AU130:BH130" si="158">AU118</f>
        <v>0</v>
      </c>
      <c r="AV130" s="43">
        <f t="shared" si="158"/>
        <v>0</v>
      </c>
      <c r="AW130" s="43">
        <f t="shared" si="158"/>
        <v>0</v>
      </c>
      <c r="AX130" s="43">
        <f t="shared" si="158"/>
        <v>0</v>
      </c>
      <c r="AY130" s="43">
        <f t="shared" si="158"/>
        <v>0</v>
      </c>
      <c r="AZ130" s="43">
        <f t="shared" si="158"/>
        <v>0</v>
      </c>
      <c r="BA130" s="43">
        <f t="shared" si="158"/>
        <v>0</v>
      </c>
      <c r="BB130" s="43">
        <f t="shared" si="158"/>
        <v>0</v>
      </c>
      <c r="BC130" s="43">
        <f t="shared" si="158"/>
        <v>1</v>
      </c>
      <c r="BD130" s="43">
        <f t="shared" si="158"/>
        <v>0</v>
      </c>
      <c r="BE130" s="43">
        <f t="shared" si="158"/>
        <v>0</v>
      </c>
      <c r="BF130" s="43">
        <f t="shared" si="158"/>
        <v>0</v>
      </c>
      <c r="BG130" s="43">
        <f t="shared" si="158"/>
        <v>0</v>
      </c>
      <c r="BH130" s="43">
        <f t="shared" si="158"/>
        <v>1</v>
      </c>
      <c r="BI130" s="43">
        <f t="shared" ref="BI130:BI133" si="159">BG130+BH130</f>
        <v>1</v>
      </c>
      <c r="BJ130" s="44">
        <v>1</v>
      </c>
      <c r="BK130" s="177">
        <f t="shared" si="150"/>
        <v>0.25</v>
      </c>
      <c r="BL130" s="47">
        <v>0</v>
      </c>
      <c r="BM130" s="43">
        <f t="shared" si="75"/>
        <v>0</v>
      </c>
      <c r="BN130" s="49">
        <f t="shared" ref="BN130:BN133" si="160">$BJ130*W130</f>
        <v>154</v>
      </c>
      <c r="BO130" s="49">
        <f t="shared" ref="BO130:BO133" si="161">$BJ130*X130</f>
        <v>4.3</v>
      </c>
      <c r="BP130" s="49">
        <f t="shared" ref="BP130:BP133" si="162">$BJ130*Y130</f>
        <v>109.4</v>
      </c>
      <c r="BQ130" s="49">
        <f t="shared" ref="BQ130:BQ133" si="163">$BJ130*Z130</f>
        <v>19.7</v>
      </c>
      <c r="BR130" s="49">
        <f t="shared" ref="BR130:BR133" si="164">$BJ130*AA130</f>
        <v>67.599999999999994</v>
      </c>
      <c r="BS130" s="49">
        <f t="shared" ref="BS130:BS133" si="165">$BJ130*AB130</f>
        <v>37.9</v>
      </c>
      <c r="BT130" s="49">
        <f t="shared" ref="BT130:BT133" si="166">$BJ130*AC130</f>
        <v>37.5</v>
      </c>
      <c r="BU130" s="49">
        <f t="shared" ref="BU130:BU133" si="167">$BJ130*AD130</f>
        <v>67.8</v>
      </c>
      <c r="BV130" s="49">
        <f t="shared" ref="BV130:BV133" si="168">$BJ130*AE130</f>
        <v>18</v>
      </c>
      <c r="BW130" s="49">
        <f t="shared" ref="BW130:BW133" si="169">$BJ130*AF130</f>
        <v>108.3</v>
      </c>
      <c r="BX130" s="49">
        <f t="shared" ref="BX130:BX133" si="170">$BJ130*AG130</f>
        <v>4.8</v>
      </c>
      <c r="BY130" s="49">
        <f t="shared" ref="BY130:BY133" si="171">$BJ130*AH130</f>
        <v>155.1</v>
      </c>
      <c r="BZ130" s="49">
        <f t="shared" ref="BZ130:BZ133" si="172">$BJ130*AI130</f>
        <v>0.1</v>
      </c>
      <c r="CA130" s="49">
        <f t="shared" ref="CA130:CA133" si="173">$BJ130*AJ130</f>
        <v>210.4</v>
      </c>
      <c r="CB130" s="49">
        <f t="shared" ref="CB130:CB133" si="174">$BJ130*AK130</f>
        <v>0</v>
      </c>
      <c r="CC130" s="49">
        <f t="shared" ref="CC130:CC133" si="175">$BJ130*AL130</f>
        <v>270.3</v>
      </c>
      <c r="CD130" s="8">
        <f t="shared" ref="CD130:CD133" si="176">F130/Q130</f>
        <v>600.62760640074373</v>
      </c>
      <c r="CE130" s="8">
        <f t="shared" ref="CE130:CE133" si="177">I130/R130</f>
        <v>2106.4975423277433</v>
      </c>
      <c r="CF130" s="8">
        <f t="shared" ref="CF130:CF133" si="178">L130/S130</f>
        <v>87529.513736460925</v>
      </c>
    </row>
    <row r="131" spans="1:84">
      <c r="A131" s="7">
        <f>'Monthly Data'!A131</f>
        <v>44835</v>
      </c>
      <c r="B131" s="6">
        <f>'Monthly Data'!B131</f>
        <v>2022</v>
      </c>
      <c r="C131" s="6">
        <f t="shared" si="157"/>
        <v>10</v>
      </c>
      <c r="D131" s="8">
        <f>'Monthly Data'!D131</f>
        <v>9475179.0803979356</v>
      </c>
      <c r="E131" s="1">
        <f>'Monthly Data'!E131</f>
        <v>514053.25015234383</v>
      </c>
      <c r="F131" s="8">
        <f>'Monthly Data'!F131</f>
        <v>9989232.3305502795</v>
      </c>
      <c r="G131" s="8">
        <f>'Monthly Data'!G131</f>
        <v>3424866.3854432101</v>
      </c>
      <c r="H131" s="1">
        <f>'Monthly Data'!H131</f>
        <v>286369.4106814274</v>
      </c>
      <c r="I131" s="8">
        <f>'Monthly Data'!I131</f>
        <v>3711235.7961246376</v>
      </c>
      <c r="J131" s="8">
        <f>'Monthly Data'!J131</f>
        <v>10345061.588906959</v>
      </c>
      <c r="K131" s="1">
        <f>'Monthly Data'!K131</f>
        <v>700585.57138649421</v>
      </c>
      <c r="L131" s="8">
        <f>'Monthly Data'!L131</f>
        <v>11045647.160293452</v>
      </c>
      <c r="M131" s="8">
        <f>'Monthly Data'!M131</f>
        <v>114972.91472144415</v>
      </c>
      <c r="N131" s="8">
        <f>'Monthly Data'!N131</f>
        <v>32705.337610312945</v>
      </c>
      <c r="O131" s="5">
        <f>'Monthly Data'!O131</f>
        <v>25360.71000000001</v>
      </c>
      <c r="P131" s="5">
        <f>'Monthly Data'!P131</f>
        <v>287.16000000000003</v>
      </c>
      <c r="Q131" s="8">
        <f>'Monthly Data'!Q131</f>
        <v>16696</v>
      </c>
      <c r="R131" s="8">
        <f>'Monthly Data'!R131</f>
        <v>1817</v>
      </c>
      <c r="S131" s="8">
        <f>'Monthly Data'!S131</f>
        <v>126</v>
      </c>
      <c r="T131" s="8">
        <f>'Monthly Data'!T131</f>
        <v>3270</v>
      </c>
      <c r="U131" s="8">
        <f>'Monthly Data'!U131</f>
        <v>30</v>
      </c>
      <c r="V131" s="41">
        <f>Weather!C251</f>
        <v>10.370967741935486</v>
      </c>
      <c r="W131" s="42">
        <f>Weather!D251</f>
        <v>360.5</v>
      </c>
      <c r="X131" s="42">
        <f>Weather!E251</f>
        <v>0</v>
      </c>
      <c r="Y131" s="42">
        <f>Weather!F251</f>
        <v>298.5</v>
      </c>
      <c r="Z131" s="42">
        <f>Weather!G251</f>
        <v>0</v>
      </c>
      <c r="AA131" s="42">
        <f>Weather!H251</f>
        <v>237.9</v>
      </c>
      <c r="AB131" s="42">
        <f>Weather!I251</f>
        <v>1.4</v>
      </c>
      <c r="AC131" s="42">
        <f>Weather!J251</f>
        <v>181.2</v>
      </c>
      <c r="AD131" s="42">
        <f>Weather!K251</f>
        <v>6.7</v>
      </c>
      <c r="AE131" s="42">
        <f>Weather!L251</f>
        <v>129.6</v>
      </c>
      <c r="AF131" s="42">
        <f>Weather!M251</f>
        <v>17.100000000000001</v>
      </c>
      <c r="AG131" s="42">
        <f>Weather!N251</f>
        <v>81.599999999999994</v>
      </c>
      <c r="AH131" s="42">
        <f>Weather!O251</f>
        <v>31.1</v>
      </c>
      <c r="AI131" s="42">
        <f>Weather!P251</f>
        <v>42.2</v>
      </c>
      <c r="AJ131" s="42">
        <f>Weather!Q251</f>
        <v>53.7</v>
      </c>
      <c r="AK131" s="42">
        <f>Weather!R251</f>
        <v>14.8</v>
      </c>
      <c r="AL131" s="42">
        <f>Weather!S251</f>
        <v>88.3</v>
      </c>
      <c r="AM131" s="39">
        <f>Economic!C131</f>
        <v>779145</v>
      </c>
      <c r="AN131" s="39">
        <f>Economic!D131</f>
        <v>7731.5</v>
      </c>
      <c r="AO131" s="39">
        <f>Economic!E131</f>
        <v>7743.5</v>
      </c>
      <c r="AP131" s="39">
        <f>Economic!F131</f>
        <v>124.3</v>
      </c>
      <c r="AQ131" s="39">
        <f>Economic!G131</f>
        <v>127.9</v>
      </c>
      <c r="AR131" s="43">
        <f t="shared" si="102"/>
        <v>31</v>
      </c>
      <c r="AS131" s="43">
        <v>20</v>
      </c>
      <c r="AT131" s="43">
        <f t="shared" si="124"/>
        <v>130</v>
      </c>
      <c r="AU131" s="43">
        <f t="shared" ref="AU131:BH131" si="179">AU119</f>
        <v>0</v>
      </c>
      <c r="AV131" s="43">
        <f t="shared" si="179"/>
        <v>0</v>
      </c>
      <c r="AW131" s="43">
        <f t="shared" si="179"/>
        <v>0</v>
      </c>
      <c r="AX131" s="43">
        <f t="shared" si="179"/>
        <v>0</v>
      </c>
      <c r="AY131" s="43">
        <f t="shared" si="179"/>
        <v>0</v>
      </c>
      <c r="AZ131" s="43">
        <f t="shared" si="179"/>
        <v>0</v>
      </c>
      <c r="BA131" s="43">
        <f t="shared" si="179"/>
        <v>0</v>
      </c>
      <c r="BB131" s="43">
        <f t="shared" si="179"/>
        <v>0</v>
      </c>
      <c r="BC131" s="43">
        <f t="shared" si="179"/>
        <v>0</v>
      </c>
      <c r="BD131" s="43">
        <f t="shared" si="179"/>
        <v>1</v>
      </c>
      <c r="BE131" s="43">
        <f t="shared" si="179"/>
        <v>0</v>
      </c>
      <c r="BF131" s="43">
        <f t="shared" si="179"/>
        <v>0</v>
      </c>
      <c r="BG131" s="43">
        <f t="shared" si="179"/>
        <v>0</v>
      </c>
      <c r="BH131" s="43">
        <f t="shared" si="179"/>
        <v>1</v>
      </c>
      <c r="BI131" s="43">
        <f t="shared" si="159"/>
        <v>1</v>
      </c>
      <c r="BJ131" s="44">
        <v>1</v>
      </c>
      <c r="BK131" s="177">
        <f t="shared" si="150"/>
        <v>0.25</v>
      </c>
      <c r="BL131" s="47">
        <v>0</v>
      </c>
      <c r="BM131" s="43">
        <f t="shared" si="75"/>
        <v>0</v>
      </c>
      <c r="BN131" s="49">
        <f t="shared" si="160"/>
        <v>360.5</v>
      </c>
      <c r="BO131" s="49">
        <f t="shared" si="161"/>
        <v>0</v>
      </c>
      <c r="BP131" s="49">
        <f t="shared" si="162"/>
        <v>298.5</v>
      </c>
      <c r="BQ131" s="49">
        <f t="shared" si="163"/>
        <v>0</v>
      </c>
      <c r="BR131" s="49">
        <f t="shared" si="164"/>
        <v>237.9</v>
      </c>
      <c r="BS131" s="49">
        <f t="shared" si="165"/>
        <v>1.4</v>
      </c>
      <c r="BT131" s="49">
        <f t="shared" si="166"/>
        <v>181.2</v>
      </c>
      <c r="BU131" s="49">
        <f t="shared" si="167"/>
        <v>6.7</v>
      </c>
      <c r="BV131" s="49">
        <f t="shared" si="168"/>
        <v>129.6</v>
      </c>
      <c r="BW131" s="49">
        <f t="shared" si="169"/>
        <v>17.100000000000001</v>
      </c>
      <c r="BX131" s="49">
        <f t="shared" si="170"/>
        <v>81.599999999999994</v>
      </c>
      <c r="BY131" s="49">
        <f t="shared" si="171"/>
        <v>31.1</v>
      </c>
      <c r="BZ131" s="49">
        <f t="shared" si="172"/>
        <v>42.2</v>
      </c>
      <c r="CA131" s="49">
        <f t="shared" si="173"/>
        <v>53.7</v>
      </c>
      <c r="CB131" s="49">
        <f t="shared" si="174"/>
        <v>14.8</v>
      </c>
      <c r="CC131" s="49">
        <f t="shared" si="175"/>
        <v>88.3</v>
      </c>
      <c r="CD131" s="8">
        <f t="shared" si="176"/>
        <v>598.30093019587207</v>
      </c>
      <c r="CE131" s="8">
        <f t="shared" si="177"/>
        <v>2042.5073176250069</v>
      </c>
      <c r="CF131" s="8">
        <f t="shared" si="178"/>
        <v>87663.86635153534</v>
      </c>
    </row>
    <row r="132" spans="1:84">
      <c r="A132" s="7">
        <f>'Monthly Data'!A132</f>
        <v>44866</v>
      </c>
      <c r="B132" s="6">
        <f>'Monthly Data'!B132</f>
        <v>2022</v>
      </c>
      <c r="C132" s="6">
        <f t="shared" si="157"/>
        <v>11</v>
      </c>
      <c r="D132" s="8">
        <f>'Monthly Data'!D132</f>
        <v>10521075.68956654</v>
      </c>
      <c r="E132" s="1">
        <f>'Monthly Data'!E132</f>
        <v>514053.25015234383</v>
      </c>
      <c r="F132" s="8">
        <f>'Monthly Data'!F132</f>
        <v>11035128.939718883</v>
      </c>
      <c r="G132" s="8">
        <f>'Monthly Data'!G132</f>
        <v>3759181.4401974236</v>
      </c>
      <c r="H132" s="1">
        <f>'Monthly Data'!H132</f>
        <v>286369.4106814274</v>
      </c>
      <c r="I132" s="8">
        <f>'Monthly Data'!I132</f>
        <v>4045550.850878851</v>
      </c>
      <c r="J132" s="8">
        <f>'Monthly Data'!J132</f>
        <v>10476624.503401155</v>
      </c>
      <c r="K132" s="1">
        <f>'Monthly Data'!K132</f>
        <v>700585.57138649421</v>
      </c>
      <c r="L132" s="8">
        <f>'Monthly Data'!L132</f>
        <v>11177210.074787648</v>
      </c>
      <c r="M132" s="8">
        <f>'Monthly Data'!M132</f>
        <v>122947.06224712108</v>
      </c>
      <c r="N132" s="8">
        <f>'Monthly Data'!N132</f>
        <v>32623.062949911149</v>
      </c>
      <c r="O132" s="5">
        <f>'Monthly Data'!O132</f>
        <v>25620.190000000002</v>
      </c>
      <c r="P132" s="5">
        <f>'Monthly Data'!P132</f>
        <v>287.16000000000003</v>
      </c>
      <c r="Q132" s="8">
        <f>'Monthly Data'!Q132</f>
        <v>16694</v>
      </c>
      <c r="R132" s="8">
        <f>'Monthly Data'!R132</f>
        <v>1819</v>
      </c>
      <c r="S132" s="8">
        <f>'Monthly Data'!S132</f>
        <v>126</v>
      </c>
      <c r="T132" s="8">
        <f>'Monthly Data'!T132</f>
        <v>3270</v>
      </c>
      <c r="U132" s="8">
        <f>'Monthly Data'!U132</f>
        <v>30</v>
      </c>
      <c r="V132" s="41">
        <f>Weather!C252</f>
        <v>6.003333333333333</v>
      </c>
      <c r="W132" s="42">
        <f>Weather!D252</f>
        <v>479.9</v>
      </c>
      <c r="X132" s="42">
        <f>Weather!E252</f>
        <v>0</v>
      </c>
      <c r="Y132" s="42">
        <f>Weather!F252</f>
        <v>420.9</v>
      </c>
      <c r="Z132" s="42">
        <f>Weather!G252</f>
        <v>1</v>
      </c>
      <c r="AA132" s="42">
        <f>Weather!H252</f>
        <v>365</v>
      </c>
      <c r="AB132" s="42">
        <f>Weather!I252</f>
        <v>5.0999999999999996</v>
      </c>
      <c r="AC132" s="42">
        <f>Weather!J252</f>
        <v>311</v>
      </c>
      <c r="AD132" s="42">
        <f>Weather!K252</f>
        <v>11.1</v>
      </c>
      <c r="AE132" s="42">
        <f>Weather!L252</f>
        <v>257.39999999999998</v>
      </c>
      <c r="AF132" s="42">
        <f>Weather!M252</f>
        <v>17.5</v>
      </c>
      <c r="AG132" s="42">
        <f>Weather!N252</f>
        <v>208.2</v>
      </c>
      <c r="AH132" s="42">
        <f>Weather!O252</f>
        <v>28.3</v>
      </c>
      <c r="AI132" s="42">
        <f>Weather!P252</f>
        <v>162.1</v>
      </c>
      <c r="AJ132" s="42">
        <f>Weather!Q252</f>
        <v>42.2</v>
      </c>
      <c r="AK132" s="42">
        <f>Weather!R252</f>
        <v>121.5</v>
      </c>
      <c r="AL132" s="42">
        <f>Weather!S252</f>
        <v>61.6</v>
      </c>
      <c r="AM132" s="39">
        <f>Economic!C132</f>
        <v>779145</v>
      </c>
      <c r="AN132" s="39">
        <f>Economic!D132</f>
        <v>7736.9</v>
      </c>
      <c r="AO132" s="39">
        <f>Economic!E132</f>
        <v>7738.9</v>
      </c>
      <c r="AP132" s="39">
        <f>Economic!F132</f>
        <v>125.5</v>
      </c>
      <c r="AQ132" s="39">
        <f>Economic!G132</f>
        <v>127.7</v>
      </c>
      <c r="AR132" s="43">
        <f t="shared" si="102"/>
        <v>30</v>
      </c>
      <c r="AS132" s="43">
        <v>22</v>
      </c>
      <c r="AT132" s="43">
        <f t="shared" si="124"/>
        <v>131</v>
      </c>
      <c r="AU132" s="43">
        <f t="shared" ref="AU132:BH132" si="180">AU120</f>
        <v>0</v>
      </c>
      <c r="AV132" s="43">
        <f t="shared" si="180"/>
        <v>0</v>
      </c>
      <c r="AW132" s="43">
        <f t="shared" si="180"/>
        <v>0</v>
      </c>
      <c r="AX132" s="43">
        <f t="shared" si="180"/>
        <v>0</v>
      </c>
      <c r="AY132" s="43">
        <f t="shared" si="180"/>
        <v>0</v>
      </c>
      <c r="AZ132" s="43">
        <f t="shared" si="180"/>
        <v>0</v>
      </c>
      <c r="BA132" s="43">
        <f t="shared" si="180"/>
        <v>0</v>
      </c>
      <c r="BB132" s="43">
        <f t="shared" si="180"/>
        <v>0</v>
      </c>
      <c r="BC132" s="43">
        <f t="shared" si="180"/>
        <v>0</v>
      </c>
      <c r="BD132" s="43">
        <f t="shared" si="180"/>
        <v>0</v>
      </c>
      <c r="BE132" s="43">
        <f t="shared" si="180"/>
        <v>1</v>
      </c>
      <c r="BF132" s="43">
        <f t="shared" si="180"/>
        <v>0</v>
      </c>
      <c r="BG132" s="43">
        <f t="shared" si="180"/>
        <v>0</v>
      </c>
      <c r="BH132" s="43">
        <f t="shared" si="180"/>
        <v>1</v>
      </c>
      <c r="BI132" s="43">
        <f t="shared" si="159"/>
        <v>1</v>
      </c>
      <c r="BJ132" s="44">
        <v>1</v>
      </c>
      <c r="BK132" s="177">
        <f t="shared" si="150"/>
        <v>0.25</v>
      </c>
      <c r="BL132" s="47">
        <v>0</v>
      </c>
      <c r="BM132" s="43">
        <f t="shared" si="75"/>
        <v>0</v>
      </c>
      <c r="BN132" s="49">
        <f t="shared" si="160"/>
        <v>479.9</v>
      </c>
      <c r="BO132" s="49">
        <f t="shared" si="161"/>
        <v>0</v>
      </c>
      <c r="BP132" s="49">
        <f t="shared" si="162"/>
        <v>420.9</v>
      </c>
      <c r="BQ132" s="49">
        <f t="shared" si="163"/>
        <v>1</v>
      </c>
      <c r="BR132" s="49">
        <f t="shared" si="164"/>
        <v>365</v>
      </c>
      <c r="BS132" s="49">
        <f t="shared" si="165"/>
        <v>5.0999999999999996</v>
      </c>
      <c r="BT132" s="49">
        <f t="shared" si="166"/>
        <v>311</v>
      </c>
      <c r="BU132" s="49">
        <f t="shared" si="167"/>
        <v>11.1</v>
      </c>
      <c r="BV132" s="49">
        <f t="shared" si="168"/>
        <v>257.39999999999998</v>
      </c>
      <c r="BW132" s="49">
        <f t="shared" si="169"/>
        <v>17.5</v>
      </c>
      <c r="BX132" s="49">
        <f t="shared" si="170"/>
        <v>208.2</v>
      </c>
      <c r="BY132" s="49">
        <f t="shared" si="171"/>
        <v>28.3</v>
      </c>
      <c r="BZ132" s="49">
        <f t="shared" si="172"/>
        <v>162.1</v>
      </c>
      <c r="CA132" s="49">
        <f t="shared" si="173"/>
        <v>42.2</v>
      </c>
      <c r="CB132" s="49">
        <f t="shared" si="174"/>
        <v>121.5</v>
      </c>
      <c r="CC132" s="49">
        <f t="shared" si="175"/>
        <v>61.6</v>
      </c>
      <c r="CD132" s="8">
        <f t="shared" si="176"/>
        <v>661.02365758469409</v>
      </c>
      <c r="CE132" s="8">
        <f t="shared" si="177"/>
        <v>2224.0521445183349</v>
      </c>
      <c r="CF132" s="8">
        <f t="shared" si="178"/>
        <v>88708.016466568632</v>
      </c>
    </row>
    <row r="133" spans="1:84">
      <c r="A133" s="7">
        <f>'Monthly Data'!A133</f>
        <v>44896</v>
      </c>
      <c r="B133" s="6">
        <f>'Monthly Data'!B133</f>
        <v>2022</v>
      </c>
      <c r="C133" s="6">
        <f t="shared" si="157"/>
        <v>12</v>
      </c>
      <c r="D133" s="8">
        <f>'Monthly Data'!D133</f>
        <v>13447826.60696169</v>
      </c>
      <c r="E133" s="1">
        <f>'Monthly Data'!E133</f>
        <v>514053.25015234383</v>
      </c>
      <c r="F133" s="8">
        <f>'Monthly Data'!F133</f>
        <v>13961879.857114034</v>
      </c>
      <c r="G133" s="8">
        <f>'Monthly Data'!G133</f>
        <v>4370701.4292690214</v>
      </c>
      <c r="H133" s="1">
        <f>'Monthly Data'!H133</f>
        <v>286369.4106814274</v>
      </c>
      <c r="I133" s="8">
        <f>'Monthly Data'!I133</f>
        <v>4657070.8399504488</v>
      </c>
      <c r="J133" s="8">
        <f>'Monthly Data'!J133</f>
        <v>10311737.817849258</v>
      </c>
      <c r="K133" s="1">
        <f>'Monthly Data'!K133</f>
        <v>700585.57138649421</v>
      </c>
      <c r="L133" s="8">
        <f>'Monthly Data'!L133</f>
        <v>11012323.389235752</v>
      </c>
      <c r="M133" s="8">
        <f>'Monthly Data'!M133</f>
        <v>134189.93874682492</v>
      </c>
      <c r="N133" s="8">
        <f>'Monthly Data'!N133</f>
        <v>32693.295593506227</v>
      </c>
      <c r="O133" s="5">
        <f>'Monthly Data'!O133</f>
        <v>26643.7</v>
      </c>
      <c r="P133" s="5">
        <f>'Monthly Data'!P133</f>
        <v>287.16000000000003</v>
      </c>
      <c r="Q133" s="8">
        <f>'Monthly Data'!Q133</f>
        <v>16750</v>
      </c>
      <c r="R133" s="8">
        <f>'Monthly Data'!R133</f>
        <v>1821</v>
      </c>
      <c r="S133" s="8">
        <f>'Monthly Data'!S133</f>
        <v>126</v>
      </c>
      <c r="T133" s="8">
        <f>'Monthly Data'!T133</f>
        <v>3270</v>
      </c>
      <c r="U133" s="8">
        <f>'Monthly Data'!U133</f>
        <v>30</v>
      </c>
      <c r="V133" s="41">
        <f>Weather!C253</f>
        <v>-0.31290322580645158</v>
      </c>
      <c r="W133" s="42">
        <f>Weather!D253</f>
        <v>691.7</v>
      </c>
      <c r="X133" s="42">
        <f>Weather!E253</f>
        <v>0</v>
      </c>
      <c r="Y133" s="42">
        <f>Weather!F253</f>
        <v>629.70000000000005</v>
      </c>
      <c r="Z133" s="42">
        <f>Weather!G253</f>
        <v>0</v>
      </c>
      <c r="AA133" s="42">
        <f>Weather!H253</f>
        <v>567.70000000000005</v>
      </c>
      <c r="AB133" s="42">
        <f>Weather!I253</f>
        <v>0</v>
      </c>
      <c r="AC133" s="42">
        <f>Weather!J253</f>
        <v>505.7</v>
      </c>
      <c r="AD133" s="42">
        <f>Weather!K253</f>
        <v>0</v>
      </c>
      <c r="AE133" s="42">
        <f>Weather!L253</f>
        <v>443.7</v>
      </c>
      <c r="AF133" s="42">
        <f>Weather!M253</f>
        <v>0</v>
      </c>
      <c r="AG133" s="42">
        <f>Weather!N253</f>
        <v>381.7</v>
      </c>
      <c r="AH133" s="42">
        <f>Weather!O253</f>
        <v>0</v>
      </c>
      <c r="AI133" s="42">
        <f>Weather!P253</f>
        <v>319.7</v>
      </c>
      <c r="AJ133" s="42">
        <f>Weather!Q253</f>
        <v>0</v>
      </c>
      <c r="AK133" s="42">
        <f>Weather!R253</f>
        <v>258.3</v>
      </c>
      <c r="AL133" s="42">
        <f>Weather!S253</f>
        <v>0.6</v>
      </c>
      <c r="AM133" s="39">
        <f>Economic!C133</f>
        <v>779145</v>
      </c>
      <c r="AN133" s="39">
        <f>Economic!D133</f>
        <v>7760.9</v>
      </c>
      <c r="AO133" s="39">
        <f>Economic!E133</f>
        <v>7777.2</v>
      </c>
      <c r="AP133" s="39">
        <f>Economic!F133</f>
        <v>129</v>
      </c>
      <c r="AQ133" s="39">
        <f>Economic!G133</f>
        <v>129.6</v>
      </c>
      <c r="AR133" s="43">
        <f t="shared" si="102"/>
        <v>31</v>
      </c>
      <c r="AS133" s="43">
        <v>20</v>
      </c>
      <c r="AT133" s="43">
        <f t="shared" si="124"/>
        <v>132</v>
      </c>
      <c r="AU133" s="43">
        <f t="shared" ref="AU133:BH133" si="181">AU121</f>
        <v>0</v>
      </c>
      <c r="AV133" s="43">
        <f t="shared" si="181"/>
        <v>0</v>
      </c>
      <c r="AW133" s="43">
        <f t="shared" si="181"/>
        <v>0</v>
      </c>
      <c r="AX133" s="43">
        <f t="shared" si="181"/>
        <v>0</v>
      </c>
      <c r="AY133" s="43">
        <f t="shared" si="181"/>
        <v>0</v>
      </c>
      <c r="AZ133" s="43">
        <f t="shared" si="181"/>
        <v>0</v>
      </c>
      <c r="BA133" s="43">
        <f t="shared" si="181"/>
        <v>0</v>
      </c>
      <c r="BB133" s="43">
        <f t="shared" si="181"/>
        <v>0</v>
      </c>
      <c r="BC133" s="43">
        <f t="shared" si="181"/>
        <v>0</v>
      </c>
      <c r="BD133" s="43">
        <f t="shared" si="181"/>
        <v>0</v>
      </c>
      <c r="BE133" s="43">
        <f t="shared" si="181"/>
        <v>0</v>
      </c>
      <c r="BF133" s="43">
        <f t="shared" si="181"/>
        <v>1</v>
      </c>
      <c r="BG133" s="43">
        <f t="shared" si="181"/>
        <v>0</v>
      </c>
      <c r="BH133" s="43">
        <f t="shared" si="181"/>
        <v>0</v>
      </c>
      <c r="BI133" s="43">
        <f t="shared" si="159"/>
        <v>0</v>
      </c>
      <c r="BJ133" s="44">
        <v>1</v>
      </c>
      <c r="BK133" s="177">
        <f t="shared" si="150"/>
        <v>0.25</v>
      </c>
      <c r="BL133" s="47">
        <v>0</v>
      </c>
      <c r="BM133" s="43">
        <f t="shared" si="75"/>
        <v>0</v>
      </c>
      <c r="BN133" s="49">
        <f t="shared" si="160"/>
        <v>691.7</v>
      </c>
      <c r="BO133" s="49">
        <f t="shared" si="161"/>
        <v>0</v>
      </c>
      <c r="BP133" s="49">
        <f t="shared" si="162"/>
        <v>629.70000000000005</v>
      </c>
      <c r="BQ133" s="49">
        <f t="shared" si="163"/>
        <v>0</v>
      </c>
      <c r="BR133" s="49">
        <f t="shared" si="164"/>
        <v>567.70000000000005</v>
      </c>
      <c r="BS133" s="49">
        <f t="shared" si="165"/>
        <v>0</v>
      </c>
      <c r="BT133" s="49">
        <f t="shared" si="166"/>
        <v>505.7</v>
      </c>
      <c r="BU133" s="49">
        <f t="shared" si="167"/>
        <v>0</v>
      </c>
      <c r="BV133" s="49">
        <f t="shared" si="168"/>
        <v>443.7</v>
      </c>
      <c r="BW133" s="49">
        <f t="shared" si="169"/>
        <v>0</v>
      </c>
      <c r="BX133" s="49">
        <f t="shared" si="170"/>
        <v>381.7</v>
      </c>
      <c r="BY133" s="49">
        <f t="shared" si="171"/>
        <v>0</v>
      </c>
      <c r="BZ133" s="49">
        <f t="shared" si="172"/>
        <v>319.7</v>
      </c>
      <c r="CA133" s="49">
        <f t="shared" si="173"/>
        <v>0</v>
      </c>
      <c r="CB133" s="49">
        <f t="shared" si="174"/>
        <v>258.3</v>
      </c>
      <c r="CC133" s="49">
        <f t="shared" si="175"/>
        <v>0.6</v>
      </c>
      <c r="CD133" s="8">
        <f t="shared" si="176"/>
        <v>833.54506609636019</v>
      </c>
      <c r="CE133" s="8">
        <f t="shared" si="177"/>
        <v>2557.4249532951394</v>
      </c>
      <c r="CF133" s="8">
        <f t="shared" si="178"/>
        <v>87399.391978061525</v>
      </c>
    </row>
    <row r="134" spans="1:84">
      <c r="O134" s="9"/>
      <c r="P134" s="9"/>
    </row>
    <row r="135" spans="1:84">
      <c r="O135" s="9"/>
      <c r="P135" s="9"/>
    </row>
    <row r="136" spans="1:84">
      <c r="O136" s="9"/>
      <c r="P136" s="9"/>
    </row>
    <row r="137" spans="1:84">
      <c r="O137" s="9"/>
      <c r="P137" s="9"/>
    </row>
    <row r="138" spans="1:84">
      <c r="O138" s="9"/>
      <c r="P138" s="9"/>
    </row>
    <row r="139" spans="1:84">
      <c r="O139" s="9"/>
      <c r="P139" s="9"/>
    </row>
    <row r="140" spans="1:84">
      <c r="O140" s="9"/>
      <c r="P140" s="9"/>
    </row>
    <row r="141" spans="1:84">
      <c r="O141" s="9"/>
      <c r="P141" s="9"/>
    </row>
    <row r="142" spans="1:84">
      <c r="O142" s="9"/>
      <c r="P142" s="9"/>
    </row>
    <row r="143" spans="1:84">
      <c r="O143" s="9"/>
      <c r="P143" s="9"/>
    </row>
    <row r="144" spans="1:84">
      <c r="O144" s="9"/>
      <c r="P144" s="9"/>
    </row>
    <row r="145" spans="15:16">
      <c r="O145" s="9"/>
      <c r="P145" s="9"/>
    </row>
    <row r="146" spans="15:16">
      <c r="O146" s="9"/>
      <c r="P146" s="9"/>
    </row>
    <row r="147" spans="15:16">
      <c r="O147" s="9"/>
      <c r="P147" s="9"/>
    </row>
    <row r="148" spans="15:16">
      <c r="O148" s="9"/>
      <c r="P148" s="9"/>
    </row>
    <row r="149" spans="15:16">
      <c r="O149" s="9"/>
      <c r="P149" s="9"/>
    </row>
    <row r="150" spans="15:16">
      <c r="O150" s="9"/>
      <c r="P150" s="9"/>
    </row>
    <row r="151" spans="15:16">
      <c r="O151" s="9"/>
      <c r="P151" s="9"/>
    </row>
    <row r="152" spans="15:16">
      <c r="O152" s="9"/>
      <c r="P152" s="9"/>
    </row>
    <row r="153" spans="15:16">
      <c r="O153" s="9"/>
      <c r="P153" s="9"/>
    </row>
    <row r="154" spans="15:16">
      <c r="O154" s="9"/>
      <c r="P154" s="9"/>
    </row>
    <row r="155" spans="15:16">
      <c r="O155" s="9"/>
      <c r="P155" s="9"/>
    </row>
    <row r="156" spans="15:16">
      <c r="O156" s="9"/>
      <c r="P156" s="9"/>
    </row>
    <row r="157" spans="15:16">
      <c r="O157" s="9"/>
      <c r="P157" s="9"/>
    </row>
    <row r="158" spans="15:16">
      <c r="O158" s="9"/>
      <c r="P158" s="9"/>
    </row>
    <row r="159" spans="15:16">
      <c r="O159" s="9"/>
      <c r="P159" s="9"/>
    </row>
    <row r="160" spans="15:16">
      <c r="O160" s="9"/>
      <c r="P160" s="9"/>
    </row>
    <row r="161" spans="15:16">
      <c r="O161" s="9"/>
      <c r="P161" s="9"/>
    </row>
    <row r="162" spans="15:16">
      <c r="O162" s="9"/>
      <c r="P162" s="9"/>
    </row>
    <row r="163" spans="15:16">
      <c r="O163" s="9"/>
      <c r="P163" s="9"/>
    </row>
    <row r="164" spans="15:16">
      <c r="O164" s="9"/>
      <c r="P164" s="9"/>
    </row>
    <row r="165" spans="15:16">
      <c r="O165" s="9"/>
      <c r="P165" s="9"/>
    </row>
    <row r="166" spans="15:16">
      <c r="O166" s="9"/>
      <c r="P166" s="9"/>
    </row>
    <row r="167" spans="15:16">
      <c r="O167" s="9"/>
      <c r="P167" s="9"/>
    </row>
    <row r="168" spans="15:16">
      <c r="O168" s="9"/>
      <c r="P168" s="9"/>
    </row>
    <row r="169" spans="15:16">
      <c r="O169" s="9"/>
      <c r="P169" s="9"/>
    </row>
    <row r="170" spans="15:16">
      <c r="O170" s="9"/>
      <c r="P170" s="9"/>
    </row>
    <row r="171" spans="15:16">
      <c r="O171" s="9"/>
      <c r="P171" s="9"/>
    </row>
    <row r="172" spans="15:16">
      <c r="O172" s="9"/>
      <c r="P172" s="9"/>
    </row>
    <row r="173" spans="15:16">
      <c r="O173" s="9"/>
      <c r="P173" s="9"/>
    </row>
    <row r="174" spans="15:16">
      <c r="O174" s="9"/>
      <c r="P174" s="9"/>
    </row>
    <row r="175" spans="15:16">
      <c r="O175" s="9"/>
      <c r="P175" s="9"/>
    </row>
    <row r="176" spans="15:16">
      <c r="O176" s="9"/>
      <c r="P176" s="9"/>
    </row>
    <row r="177" spans="15:16">
      <c r="O177" s="9"/>
      <c r="P177" s="9"/>
    </row>
    <row r="178" spans="15:16">
      <c r="O178" s="9"/>
      <c r="P178" s="9"/>
    </row>
    <row r="179" spans="15:16">
      <c r="O179" s="9"/>
      <c r="P179" s="9"/>
    </row>
    <row r="180" spans="15:16">
      <c r="O180" s="9"/>
      <c r="P180" s="9"/>
    </row>
    <row r="181" spans="15:16">
      <c r="O181" s="9"/>
      <c r="P181" s="9"/>
    </row>
    <row r="182" spans="15:16">
      <c r="O182" s="9"/>
      <c r="P182" s="9"/>
    </row>
    <row r="183" spans="15:16">
      <c r="O183" s="9"/>
      <c r="P183" s="9"/>
    </row>
    <row r="184" spans="15:16">
      <c r="O184" s="9"/>
      <c r="P184" s="9"/>
    </row>
    <row r="185" spans="15:16">
      <c r="O185" s="9"/>
      <c r="P185" s="9"/>
    </row>
    <row r="186" spans="15:16">
      <c r="O186" s="9"/>
      <c r="P186" s="9"/>
    </row>
    <row r="187" spans="15:16">
      <c r="O187" s="9"/>
      <c r="P187" s="9"/>
    </row>
    <row r="188" spans="15:16">
      <c r="O188" s="9"/>
      <c r="P188" s="9"/>
    </row>
    <row r="189" spans="15:16">
      <c r="O189" s="9"/>
      <c r="P189" s="9"/>
    </row>
    <row r="190" spans="15:16">
      <c r="O190" s="9"/>
      <c r="P190" s="9"/>
    </row>
    <row r="191" spans="15:16">
      <c r="O191" s="9"/>
      <c r="P191" s="9"/>
    </row>
    <row r="192" spans="15:16">
      <c r="O192" s="9"/>
      <c r="P192" s="9"/>
    </row>
    <row r="193" spans="15:16">
      <c r="O193" s="9"/>
      <c r="P193" s="9"/>
    </row>
    <row r="194" spans="15:16">
      <c r="O194" s="9"/>
      <c r="P194" s="9"/>
    </row>
    <row r="195" spans="15:16">
      <c r="O195" s="9"/>
      <c r="P195" s="9"/>
    </row>
    <row r="196" spans="15:16">
      <c r="O196" s="9"/>
      <c r="P196" s="9"/>
    </row>
    <row r="197" spans="15:16">
      <c r="O197" s="9"/>
      <c r="P197" s="9"/>
    </row>
    <row r="198" spans="15:16">
      <c r="O198" s="9"/>
      <c r="P198" s="9"/>
    </row>
    <row r="199" spans="15:16">
      <c r="O199" s="9"/>
      <c r="P199" s="9"/>
    </row>
    <row r="200" spans="15:16">
      <c r="O200" s="9"/>
      <c r="P200" s="9"/>
    </row>
    <row r="201" spans="15:16">
      <c r="O201" s="9"/>
      <c r="P201" s="9"/>
    </row>
    <row r="202" spans="15:16">
      <c r="O202" s="9"/>
      <c r="P202" s="9"/>
    </row>
    <row r="203" spans="15:16">
      <c r="O203" s="9"/>
      <c r="P203" s="9"/>
    </row>
    <row r="204" spans="15:16">
      <c r="O204" s="9"/>
      <c r="P204" s="9"/>
    </row>
    <row r="205" spans="15:16">
      <c r="O205" s="9"/>
      <c r="P205" s="9"/>
    </row>
    <row r="206" spans="15:16">
      <c r="O206" s="9"/>
      <c r="P206" s="9"/>
    </row>
    <row r="207" spans="15:16">
      <c r="O207" s="9"/>
      <c r="P207" s="9"/>
    </row>
    <row r="208" spans="15:16">
      <c r="O208" s="9"/>
      <c r="P208" s="9"/>
    </row>
    <row r="209" spans="15:16">
      <c r="O209" s="9"/>
      <c r="P209" s="9"/>
    </row>
    <row r="210" spans="15:16">
      <c r="O210" s="9"/>
      <c r="P210" s="9"/>
    </row>
    <row r="211" spans="15:16">
      <c r="O211" s="9"/>
      <c r="P211" s="9"/>
    </row>
    <row r="212" spans="15:16">
      <c r="O212" s="9"/>
      <c r="P212" s="9"/>
    </row>
    <row r="213" spans="15:16">
      <c r="O213" s="9"/>
      <c r="P213" s="9"/>
    </row>
    <row r="214" spans="15:16">
      <c r="O214" s="9"/>
      <c r="P214" s="9"/>
    </row>
    <row r="215" spans="15:16">
      <c r="O215" s="9"/>
      <c r="P215" s="9"/>
    </row>
    <row r="216" spans="15:16">
      <c r="O216" s="9"/>
      <c r="P216" s="9"/>
    </row>
    <row r="217" spans="15:16">
      <c r="O217" s="9"/>
      <c r="P217" s="9"/>
    </row>
    <row r="218" spans="15:16">
      <c r="O218" s="9"/>
      <c r="P218" s="9"/>
    </row>
    <row r="219" spans="15:16">
      <c r="O219" s="9"/>
      <c r="P219" s="9"/>
    </row>
    <row r="220" spans="15:16">
      <c r="O220" s="9"/>
      <c r="P220" s="9"/>
    </row>
    <row r="221" spans="15:16">
      <c r="O221" s="9"/>
      <c r="P221" s="9"/>
    </row>
    <row r="222" spans="15:16">
      <c r="O222" s="9"/>
      <c r="P222" s="9"/>
    </row>
    <row r="223" spans="15:16">
      <c r="O223" s="9"/>
      <c r="P223" s="9"/>
    </row>
    <row r="224" spans="15:16">
      <c r="O224" s="9"/>
      <c r="P224" s="9"/>
    </row>
    <row r="225" spans="15:16">
      <c r="O225" s="9"/>
      <c r="P225" s="9"/>
    </row>
    <row r="226" spans="15:16">
      <c r="O226" s="9"/>
      <c r="P226" s="9"/>
    </row>
    <row r="227" spans="15:16">
      <c r="O227" s="9"/>
      <c r="P227" s="9"/>
    </row>
    <row r="228" spans="15:16">
      <c r="O228" s="9"/>
      <c r="P228" s="9"/>
    </row>
    <row r="229" spans="15:16">
      <c r="O229" s="9"/>
      <c r="P229" s="9"/>
    </row>
    <row r="230" spans="15:16">
      <c r="O230" s="9"/>
      <c r="P230" s="9"/>
    </row>
    <row r="231" spans="15:16">
      <c r="O231" s="9"/>
      <c r="P231" s="9"/>
    </row>
    <row r="232" spans="15:16">
      <c r="O232" s="9"/>
      <c r="P232" s="9"/>
    </row>
    <row r="233" spans="15:16">
      <c r="O233" s="9"/>
      <c r="P233" s="9"/>
    </row>
    <row r="234" spans="15:16">
      <c r="O234" s="9"/>
      <c r="P234" s="9"/>
    </row>
    <row r="235" spans="15:16">
      <c r="O235" s="9"/>
      <c r="P235" s="9"/>
    </row>
    <row r="236" spans="15:16">
      <c r="O236" s="9"/>
      <c r="P236" s="9"/>
    </row>
    <row r="237" spans="15:16">
      <c r="O237" s="9"/>
      <c r="P237" s="9"/>
    </row>
    <row r="238" spans="15:16">
      <c r="O238" s="9"/>
      <c r="P238" s="9"/>
    </row>
    <row r="239" spans="15:16">
      <c r="O239" s="9"/>
      <c r="P239" s="9"/>
    </row>
    <row r="240" spans="15:16">
      <c r="O240" s="9"/>
      <c r="P240" s="9"/>
    </row>
    <row r="241" spans="15:16">
      <c r="O241" s="9"/>
      <c r="P241" s="9"/>
    </row>
    <row r="242" spans="15:16">
      <c r="O242" s="9"/>
      <c r="P242" s="9"/>
    </row>
    <row r="243" spans="15:16">
      <c r="O243" s="9"/>
      <c r="P243" s="9"/>
    </row>
    <row r="244" spans="15:16">
      <c r="O244" s="9"/>
      <c r="P244" s="9"/>
    </row>
    <row r="245" spans="15:16">
      <c r="O245" s="9"/>
      <c r="P245" s="9"/>
    </row>
    <row r="246" spans="15:16">
      <c r="O246" s="9"/>
      <c r="P246" s="9"/>
    </row>
    <row r="247" spans="15:16">
      <c r="O247" s="9"/>
      <c r="P247" s="9"/>
    </row>
    <row r="248" spans="15:16">
      <c r="O248" s="9"/>
      <c r="P248" s="9"/>
    </row>
    <row r="249" spans="15:16">
      <c r="O249" s="9"/>
      <c r="P249" s="9"/>
    </row>
    <row r="250" spans="15:16">
      <c r="O250" s="9"/>
      <c r="P250" s="9"/>
    </row>
    <row r="251" spans="15:16">
      <c r="O251" s="9"/>
      <c r="P251" s="9"/>
    </row>
    <row r="252" spans="15:16">
      <c r="O252" s="9"/>
      <c r="P252" s="9"/>
    </row>
    <row r="253" spans="15:16">
      <c r="O253" s="9"/>
      <c r="P253" s="9"/>
    </row>
    <row r="254" spans="15:16">
      <c r="O254" s="9"/>
      <c r="P254" s="9"/>
    </row>
    <row r="255" spans="15:16">
      <c r="O255" s="9"/>
      <c r="P255" s="9"/>
    </row>
    <row r="256" spans="15:16">
      <c r="O256" s="9"/>
      <c r="P256" s="9"/>
    </row>
    <row r="257" spans="15:16">
      <c r="O257" s="9"/>
      <c r="P257" s="9"/>
    </row>
    <row r="258" spans="15:16">
      <c r="O258" s="9"/>
      <c r="P258" s="9"/>
    </row>
    <row r="259" spans="15:16">
      <c r="O259" s="9"/>
      <c r="P259" s="9"/>
    </row>
    <row r="260" spans="15:16">
      <c r="O260" s="9"/>
      <c r="P260" s="9"/>
    </row>
    <row r="261" spans="15:16">
      <c r="O261" s="9"/>
      <c r="P261" s="9"/>
    </row>
    <row r="262" spans="15:16">
      <c r="O262" s="9"/>
      <c r="P262" s="9"/>
    </row>
    <row r="263" spans="15:16">
      <c r="O263" s="9"/>
      <c r="P263" s="9"/>
    </row>
    <row r="264" spans="15:16">
      <c r="O264" s="9"/>
      <c r="P264" s="9"/>
    </row>
    <row r="265" spans="15:16">
      <c r="O265" s="9"/>
      <c r="P265" s="9"/>
    </row>
    <row r="266" spans="15:16">
      <c r="O266" s="9"/>
      <c r="P266" s="9"/>
    </row>
    <row r="267" spans="15:16">
      <c r="O267" s="9"/>
      <c r="P267" s="9"/>
    </row>
    <row r="268" spans="15:16">
      <c r="O268" s="9"/>
      <c r="P268" s="9"/>
    </row>
    <row r="269" spans="15:16">
      <c r="O269" s="9"/>
    </row>
    <row r="270" spans="15:16">
      <c r="O270" s="9"/>
    </row>
    <row r="271" spans="15:16">
      <c r="O271" s="9"/>
    </row>
    <row r="272" spans="15:16">
      <c r="O272" s="9"/>
    </row>
    <row r="273" spans="15:15">
      <c r="O273" s="9"/>
    </row>
    <row r="274" spans="15:15">
      <c r="O274" s="9"/>
    </row>
    <row r="275" spans="15:15">
      <c r="O275" s="9"/>
    </row>
    <row r="276" spans="15:15">
      <c r="O276" s="9"/>
    </row>
    <row r="277" spans="15:15">
      <c r="O277" s="9"/>
    </row>
    <row r="278" spans="15:15">
      <c r="O278" s="9"/>
    </row>
    <row r="279" spans="15:15">
      <c r="O279" s="9"/>
    </row>
    <row r="280" spans="15:15">
      <c r="O280" s="9"/>
    </row>
    <row r="281" spans="15:15">
      <c r="O281" s="9"/>
    </row>
    <row r="282" spans="15:15">
      <c r="O282" s="9"/>
    </row>
    <row r="283" spans="15:15">
      <c r="O283" s="9"/>
    </row>
    <row r="284" spans="15:15">
      <c r="O284" s="9"/>
    </row>
    <row r="285" spans="15:15">
      <c r="O285" s="9"/>
    </row>
    <row r="286" spans="15:15">
      <c r="O286" s="9"/>
    </row>
    <row r="287" spans="15:15">
      <c r="O287" s="9"/>
    </row>
    <row r="288" spans="15:15">
      <c r="O288" s="9"/>
    </row>
    <row r="289" spans="15:15">
      <c r="O289" s="9"/>
    </row>
    <row r="290" spans="15:15">
      <c r="O290" s="9"/>
    </row>
    <row r="291" spans="15:15">
      <c r="O291" s="9"/>
    </row>
    <row r="292" spans="15:15">
      <c r="O292" s="9"/>
    </row>
    <row r="293" spans="15:15">
      <c r="O293" s="9"/>
    </row>
    <row r="294" spans="15:15">
      <c r="O294" s="9"/>
    </row>
    <row r="295" spans="15:15">
      <c r="O295" s="9"/>
    </row>
    <row r="296" spans="15:15">
      <c r="O296" s="9"/>
    </row>
    <row r="297" spans="15:15">
      <c r="O297" s="9"/>
    </row>
    <row r="298" spans="15:15">
      <c r="O298" s="9"/>
    </row>
    <row r="299" spans="15:15">
      <c r="O299" s="9"/>
    </row>
    <row r="300" spans="15:15">
      <c r="O300" s="9"/>
    </row>
    <row r="301" spans="15:15">
      <c r="O301" s="9"/>
    </row>
    <row r="302" spans="15:15">
      <c r="O302" s="9"/>
    </row>
    <row r="303" spans="15:15">
      <c r="O303" s="9"/>
    </row>
    <row r="304" spans="15:15">
      <c r="O304" s="9"/>
    </row>
    <row r="305" spans="15:15">
      <c r="O305" s="9"/>
    </row>
    <row r="306" spans="15:15">
      <c r="O306" s="9"/>
    </row>
    <row r="307" spans="15:15">
      <c r="O307" s="9"/>
    </row>
    <row r="308" spans="15:15">
      <c r="O308" s="9"/>
    </row>
    <row r="309" spans="15:15">
      <c r="O309" s="9"/>
    </row>
    <row r="310" spans="15:15">
      <c r="O310" s="9"/>
    </row>
    <row r="311" spans="15:15">
      <c r="O311" s="9"/>
    </row>
    <row r="312" spans="15:15">
      <c r="O312" s="9"/>
    </row>
    <row r="313" spans="15:15">
      <c r="O313" s="9"/>
    </row>
    <row r="314" spans="15:15">
      <c r="O314" s="9"/>
    </row>
    <row r="315" spans="15:15">
      <c r="O315" s="9"/>
    </row>
    <row r="316" spans="15:15">
      <c r="O316" s="9"/>
    </row>
    <row r="317" spans="15:15">
      <c r="O317" s="9"/>
    </row>
    <row r="318" spans="15:15">
      <c r="O318" s="9"/>
    </row>
    <row r="319" spans="15:15">
      <c r="O319" s="9"/>
    </row>
    <row r="320" spans="15:15">
      <c r="O320" s="9"/>
    </row>
    <row r="321" spans="15:15">
      <c r="O321" s="9"/>
    </row>
    <row r="322" spans="15:15">
      <c r="O322" s="9"/>
    </row>
    <row r="323" spans="15:15">
      <c r="O323" s="9"/>
    </row>
    <row r="324" spans="15:15">
      <c r="O324" s="9"/>
    </row>
    <row r="325" spans="15:15">
      <c r="O325" s="9"/>
    </row>
    <row r="326" spans="15:15">
      <c r="O326" s="9"/>
    </row>
    <row r="327" spans="15:15">
      <c r="O327" s="9"/>
    </row>
    <row r="328" spans="15:15">
      <c r="O328" s="9"/>
    </row>
    <row r="329" spans="15:15">
      <c r="O329" s="9"/>
    </row>
    <row r="330" spans="15:15">
      <c r="O330" s="9"/>
    </row>
    <row r="331" spans="15:15">
      <c r="O331" s="9"/>
    </row>
    <row r="332" spans="15:15">
      <c r="O332" s="9"/>
    </row>
    <row r="333" spans="15:15">
      <c r="O333" s="9"/>
    </row>
    <row r="334" spans="15:15">
      <c r="O334" s="9"/>
    </row>
    <row r="335" spans="15:15">
      <c r="O335" s="9"/>
    </row>
    <row r="336" spans="15:15">
      <c r="O336" s="9"/>
    </row>
    <row r="337" spans="15:15">
      <c r="O337" s="9"/>
    </row>
    <row r="338" spans="15:15">
      <c r="O338" s="9"/>
    </row>
    <row r="339" spans="15:15">
      <c r="O339" s="9"/>
    </row>
    <row r="340" spans="15:15">
      <c r="O340" s="9"/>
    </row>
    <row r="341" spans="15:15">
      <c r="O341" s="9"/>
    </row>
    <row r="342" spans="15:15">
      <c r="O342" s="9"/>
    </row>
    <row r="343" spans="15:15">
      <c r="O343" s="9"/>
    </row>
    <row r="344" spans="15:15">
      <c r="O344" s="9"/>
    </row>
    <row r="345" spans="15:15">
      <c r="O345" s="9"/>
    </row>
    <row r="346" spans="15:15">
      <c r="O346" s="9"/>
    </row>
    <row r="347" spans="15:15">
      <c r="O347" s="9"/>
    </row>
    <row r="348" spans="15:15">
      <c r="O348" s="9"/>
    </row>
    <row r="349" spans="15:15">
      <c r="O349" s="9"/>
    </row>
    <row r="350" spans="15:15">
      <c r="O350" s="9"/>
    </row>
    <row r="351" spans="15:15">
      <c r="O351" s="9"/>
    </row>
    <row r="352" spans="15:15">
      <c r="O352" s="9"/>
    </row>
    <row r="353" spans="15:15">
      <c r="O353" s="9"/>
    </row>
    <row r="354" spans="15:15">
      <c r="O354" s="9"/>
    </row>
    <row r="355" spans="15:15">
      <c r="O355" s="9"/>
    </row>
    <row r="356" spans="15:15">
      <c r="O356" s="9"/>
    </row>
    <row r="357" spans="15:15">
      <c r="O357" s="9"/>
    </row>
    <row r="358" spans="15:15">
      <c r="O358" s="9"/>
    </row>
    <row r="359" spans="15:15">
      <c r="O359" s="9"/>
    </row>
    <row r="360" spans="15:15">
      <c r="O360" s="9"/>
    </row>
    <row r="361" spans="15:15">
      <c r="O361" s="9"/>
    </row>
    <row r="362" spans="15:15">
      <c r="O362" s="9"/>
    </row>
    <row r="363" spans="15:15">
      <c r="O363" s="9"/>
    </row>
    <row r="364" spans="15:15">
      <c r="O364" s="9"/>
    </row>
    <row r="365" spans="15:15">
      <c r="O365" s="9"/>
    </row>
    <row r="366" spans="15:15">
      <c r="O366" s="9"/>
    </row>
    <row r="367" spans="15:15">
      <c r="O367" s="9"/>
    </row>
    <row r="368" spans="15:15">
      <c r="O368" s="9"/>
    </row>
    <row r="369" spans="15:15">
      <c r="O369" s="9"/>
    </row>
    <row r="370" spans="15:15">
      <c r="O370" s="9"/>
    </row>
    <row r="371" spans="15:15">
      <c r="O371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045E-8255-4525-818C-5102132D578D}">
  <sheetPr>
    <tabColor rgb="FFFF0000"/>
  </sheetPr>
  <dimension ref="B2:S18"/>
  <sheetViews>
    <sheetView workbookViewId="0">
      <selection activeCell="U14" sqref="U14"/>
    </sheetView>
  </sheetViews>
  <sheetFormatPr defaultRowHeight="12.75"/>
  <cols>
    <col min="3" max="3" width="15" bestFit="1" customWidth="1"/>
    <col min="4" max="4" width="15.7109375" customWidth="1"/>
    <col min="10" max="10" width="13.85546875" customWidth="1"/>
    <col min="11" max="11" width="13.7109375" customWidth="1"/>
    <col min="17" max="17" width="13.85546875" customWidth="1"/>
    <col min="18" max="18" width="14.28515625" customWidth="1"/>
  </cols>
  <sheetData>
    <row r="2" spans="2:19">
      <c r="B2" s="242" t="s">
        <v>89</v>
      </c>
      <c r="C2" s="242"/>
      <c r="D2" s="242"/>
      <c r="I2" s="242" t="s">
        <v>152</v>
      </c>
      <c r="J2" s="242"/>
      <c r="K2" s="242"/>
      <c r="P2" s="242" t="s">
        <v>153</v>
      </c>
      <c r="Q2" s="242"/>
      <c r="R2" s="242"/>
    </row>
    <row r="3" spans="2:19" ht="15">
      <c r="B3" s="102" t="s">
        <v>10</v>
      </c>
      <c r="C3" s="104" t="s">
        <v>151</v>
      </c>
      <c r="D3" s="103" t="s">
        <v>149</v>
      </c>
      <c r="E3" s="102" t="s">
        <v>150</v>
      </c>
      <c r="I3" s="102" t="s">
        <v>10</v>
      </c>
      <c r="J3" s="104" t="s">
        <v>151</v>
      </c>
      <c r="K3" s="103" t="s">
        <v>149</v>
      </c>
      <c r="L3" s="102" t="s">
        <v>150</v>
      </c>
      <c r="P3" s="102" t="s">
        <v>10</v>
      </c>
      <c r="Q3" s="104" t="s">
        <v>151</v>
      </c>
      <c r="R3" s="103" t="s">
        <v>149</v>
      </c>
      <c r="S3" s="102" t="s">
        <v>150</v>
      </c>
    </row>
    <row r="4" spans="2:19">
      <c r="B4">
        <v>2012</v>
      </c>
      <c r="C4" s="8">
        <f>SUMIFS(Residential!$D:$D,Residential!$B:$B,'Model Summary'!B4)</f>
        <v>116259185.99955964</v>
      </c>
      <c r="D4" s="8">
        <f>SUMIFS(Residential!$U:$U,Residential!$B:$B,'Model Summary'!B4)</f>
        <v>115563355.02072303</v>
      </c>
      <c r="E4" s="91">
        <f t="shared" ref="E4:E15" si="0">ABS((D4-C4)/C4)</f>
        <v>5.9851698844618313E-3</v>
      </c>
      <c r="I4">
        <v>2012</v>
      </c>
      <c r="J4" s="8">
        <f>SUMIFS(GSlt50!$D:$D,GSlt50!$B:$B,'Model Summary'!I4)</f>
        <v>47300955.913410679</v>
      </c>
      <c r="K4" s="8">
        <f>SUMIFS(GSlt50!$Q:$Q,GSlt50!$B:$B,'Model Summary'!I4)</f>
        <v>48944056.880471736</v>
      </c>
      <c r="L4" s="91">
        <f t="shared" ref="L4:L15" si="1">ABS((K4-J4)/J4)</f>
        <v>3.4737161973405463E-2</v>
      </c>
      <c r="P4">
        <v>2012</v>
      </c>
      <c r="Q4" s="8">
        <f>SUMIFS(GSgt50!$D:$D,GSgt50!$B:$B,'Model Summary'!P4)</f>
        <v>135499673.70033383</v>
      </c>
      <c r="R4" s="8">
        <f>SUMIFS(GSgt50!$U:$U,GSgt50!$B:$B,'Model Summary'!P4)</f>
        <v>134886481.97443449</v>
      </c>
      <c r="S4" s="91">
        <f t="shared" ref="S4:S15" si="2">ABS((R4-Q4)/Q4)</f>
        <v>4.5254110888521496E-3</v>
      </c>
    </row>
    <row r="5" spans="2:19">
      <c r="B5">
        <f t="shared" ref="B5:B14" si="3">B4+1</f>
        <v>2013</v>
      </c>
      <c r="C5" s="8">
        <f>SUMIFS(Residential!$D:$D,Residential!$B:$B,'Model Summary'!B5)</f>
        <v>121667910.4500396</v>
      </c>
      <c r="D5" s="8">
        <f>SUMIFS(Residential!$U:$U,Residential!$B:$B,'Model Summary'!B5)</f>
        <v>120470491.92290227</v>
      </c>
      <c r="E5" s="91">
        <f t="shared" si="0"/>
        <v>9.8416955030144887E-3</v>
      </c>
      <c r="I5">
        <f t="shared" ref="I5:I10" si="4">I4+1</f>
        <v>2013</v>
      </c>
      <c r="J5" s="8">
        <f>SUMIFS(GSlt50!$D:$D,GSlt50!$B:$B,'Model Summary'!I5)</f>
        <v>49189696.778905213</v>
      </c>
      <c r="K5" s="8">
        <f>SUMIFS(GSlt50!$Q:$Q,GSlt50!$B:$B,'Model Summary'!I5)</f>
        <v>49477185.990334719</v>
      </c>
      <c r="L5" s="91">
        <f t="shared" si="1"/>
        <v>5.844500581528184E-3</v>
      </c>
      <c r="P5">
        <f t="shared" ref="P5:P10" si="5">P4+1</f>
        <v>2013</v>
      </c>
      <c r="Q5" s="8">
        <f>SUMIFS(GSgt50!$D:$D,GSgt50!$B:$B,'Model Summary'!P5)</f>
        <v>119060557.80676265</v>
      </c>
      <c r="R5" s="8">
        <f>SUMIFS(GSgt50!$U:$U,GSgt50!$B:$B,'Model Summary'!P5)</f>
        <v>122661604.0591573</v>
      </c>
      <c r="S5" s="91">
        <f t="shared" si="2"/>
        <v>3.0245501270363667E-2</v>
      </c>
    </row>
    <row r="6" spans="2:19">
      <c r="B6">
        <f t="shared" si="3"/>
        <v>2014</v>
      </c>
      <c r="C6" s="8">
        <f>SUMIFS(Residential!$D:$D,Residential!$B:$B,'Model Summary'!B6)</f>
        <v>123418601.83523293</v>
      </c>
      <c r="D6" s="8">
        <f>SUMIFS(Residential!$U:$U,Residential!$B:$B,'Model Summary'!B6)</f>
        <v>122767249.3082543</v>
      </c>
      <c r="E6" s="91">
        <f t="shared" si="0"/>
        <v>5.27758795913277E-3</v>
      </c>
      <c r="I6">
        <f t="shared" si="4"/>
        <v>2014</v>
      </c>
      <c r="J6" s="8">
        <f>SUMIFS(GSlt50!$D:$D,GSlt50!$B:$B,'Model Summary'!I6)</f>
        <v>49579267.559930004</v>
      </c>
      <c r="K6" s="8">
        <f>SUMIFS(GSlt50!$Q:$Q,GSlt50!$B:$B,'Model Summary'!I6)</f>
        <v>49727094.204800308</v>
      </c>
      <c r="L6" s="91">
        <f t="shared" si="1"/>
        <v>2.9816222010866727E-3</v>
      </c>
      <c r="P6">
        <f t="shared" si="5"/>
        <v>2014</v>
      </c>
      <c r="Q6" s="8">
        <f>SUMIFS(GSgt50!$D:$D,GSgt50!$B:$B,'Model Summary'!P6)</f>
        <v>120267042.72437717</v>
      </c>
      <c r="R6" s="8">
        <f>SUMIFS(GSgt50!$U:$U,GSgt50!$B:$B,'Model Summary'!P6)</f>
        <v>124399112.10173409</v>
      </c>
      <c r="S6" s="91">
        <f t="shared" si="2"/>
        <v>3.4357453910516575E-2</v>
      </c>
    </row>
    <row r="7" spans="2:19">
      <c r="B7">
        <f t="shared" si="3"/>
        <v>2015</v>
      </c>
      <c r="C7" s="8">
        <f>SUMIFS(Residential!$D:$D,Residential!$B:$B,'Model Summary'!B7)</f>
        <v>121502966.31220472</v>
      </c>
      <c r="D7" s="8">
        <f>SUMIFS(Residential!$U:$U,Residential!$B:$B,'Model Summary'!B7)</f>
        <v>123133421.37135439</v>
      </c>
      <c r="E7" s="91">
        <f t="shared" si="0"/>
        <v>1.3419055588817274E-2</v>
      </c>
      <c r="I7">
        <f t="shared" si="4"/>
        <v>2015</v>
      </c>
      <c r="J7" s="8">
        <f>SUMIFS(GSlt50!$D:$D,GSlt50!$B:$B,'Model Summary'!I7)</f>
        <v>48835654.62582469</v>
      </c>
      <c r="K7" s="8">
        <f>SUMIFS(GSlt50!$Q:$Q,GSlt50!$B:$B,'Model Summary'!I7)</f>
        <v>49690647.134511553</v>
      </c>
      <c r="L7" s="91">
        <f t="shared" si="1"/>
        <v>1.7507546796244559E-2</v>
      </c>
      <c r="P7">
        <f t="shared" si="5"/>
        <v>2015</v>
      </c>
      <c r="Q7" s="8">
        <f>SUMIFS(GSgt50!$D:$D,GSgt50!$B:$B,'Model Summary'!P7)</f>
        <v>127778037.04342282</v>
      </c>
      <c r="R7" s="8">
        <f>SUMIFS(GSgt50!$U:$U,GSgt50!$B:$B,'Model Summary'!P7)</f>
        <v>126064200.4413012</v>
      </c>
      <c r="S7" s="91">
        <f t="shared" si="2"/>
        <v>1.3412607062817909E-2</v>
      </c>
    </row>
    <row r="8" spans="2:19">
      <c r="B8">
        <f t="shared" si="3"/>
        <v>2016</v>
      </c>
      <c r="C8" s="8">
        <f>SUMIFS(Residential!$D:$D,Residential!$B:$B,'Model Summary'!B8)</f>
        <v>121752962.61463043</v>
      </c>
      <c r="D8" s="8">
        <f>SUMIFS(Residential!$U:$U,Residential!$B:$B,'Model Summary'!B8)</f>
        <v>124287578.26089238</v>
      </c>
      <c r="E8" s="91">
        <f t="shared" si="0"/>
        <v>2.0817691757402654E-2</v>
      </c>
      <c r="I8">
        <f t="shared" si="4"/>
        <v>2016</v>
      </c>
      <c r="J8" s="8">
        <f>SUMIFS(GSlt50!$D:$D,GSlt50!$B:$B,'Model Summary'!I8)</f>
        <v>49685006.185670987</v>
      </c>
      <c r="K8" s="8">
        <f>SUMIFS(GSlt50!$Q:$Q,GSlt50!$B:$B,'Model Summary'!I8)</f>
        <v>49563546.7434984</v>
      </c>
      <c r="L8" s="91">
        <f t="shared" si="1"/>
        <v>2.4445894545871158E-3</v>
      </c>
      <c r="P8">
        <f t="shared" si="5"/>
        <v>2016</v>
      </c>
      <c r="Q8" s="8">
        <f>SUMIFS(GSgt50!$D:$D,GSgt50!$B:$B,'Model Summary'!P8)</f>
        <v>132504631.84816419</v>
      </c>
      <c r="R8" s="8">
        <f>SUMIFS(GSgt50!$U:$U,GSgt50!$B:$B,'Model Summary'!P8)</f>
        <v>127864202.35847263</v>
      </c>
      <c r="S8" s="91">
        <f t="shared" si="2"/>
        <v>3.5020885119012142E-2</v>
      </c>
    </row>
    <row r="9" spans="2:19">
      <c r="B9">
        <f t="shared" si="3"/>
        <v>2017</v>
      </c>
      <c r="C9" s="8">
        <f>SUMIFS(Residential!$D:$D,Residential!$B:$B,'Model Summary'!B9)</f>
        <v>121679899.81260221</v>
      </c>
      <c r="D9" s="8">
        <f>SUMIFS(Residential!$U:$U,Residential!$B:$B,'Model Summary'!B9)</f>
        <v>124153459.75480488</v>
      </c>
      <c r="E9" s="91">
        <f t="shared" si="0"/>
        <v>2.0328418629635404E-2</v>
      </c>
      <c r="I9">
        <f t="shared" si="4"/>
        <v>2017</v>
      </c>
      <c r="J9" s="8">
        <f>SUMIFS(GSlt50!$D:$D,GSlt50!$B:$B,'Model Summary'!I9)</f>
        <v>48194435.190106712</v>
      </c>
      <c r="K9" s="8">
        <f>SUMIFS(GSlt50!$Q:$Q,GSlt50!$B:$B,'Model Summary'!I9)</f>
        <v>48962205.141976528</v>
      </c>
      <c r="L9" s="91">
        <f t="shared" si="1"/>
        <v>1.593067641194024E-2</v>
      </c>
      <c r="P9">
        <f t="shared" si="5"/>
        <v>2017</v>
      </c>
      <c r="Q9" s="8">
        <f>SUMIFS(GSgt50!$D:$D,GSgt50!$B:$B,'Model Summary'!P9)</f>
        <v>129704100.44997838</v>
      </c>
      <c r="R9" s="8">
        <f>SUMIFS(GSgt50!$U:$U,GSgt50!$B:$B,'Model Summary'!P9)</f>
        <v>128884160.20025493</v>
      </c>
      <c r="S9" s="91">
        <f t="shared" si="2"/>
        <v>6.3216216517354212E-3</v>
      </c>
    </row>
    <row r="10" spans="2:19">
      <c r="B10">
        <f t="shared" si="3"/>
        <v>2018</v>
      </c>
      <c r="C10" s="8">
        <f>SUMIFS(Residential!$D:$D,Residential!$B:$B,'Model Summary'!B10)</f>
        <v>133945646.92123963</v>
      </c>
      <c r="D10" s="8">
        <f>SUMIFS(Residential!$U:$U,Residential!$B:$B,'Model Summary'!B10)</f>
        <v>131115741.54270598</v>
      </c>
      <c r="E10" s="91">
        <f t="shared" si="0"/>
        <v>2.1127266496369514E-2</v>
      </c>
      <c r="I10">
        <f t="shared" si="4"/>
        <v>2018</v>
      </c>
      <c r="J10" s="8">
        <f>SUMIFS(GSlt50!$D:$D,GSlt50!$B:$B,'Model Summary'!I10)</f>
        <v>50320734.801917121</v>
      </c>
      <c r="K10" s="8">
        <f>SUMIFS(GSlt50!$Q:$Q,GSlt50!$B:$B,'Model Summary'!I10)</f>
        <v>49980149.183944359</v>
      </c>
      <c r="L10" s="91">
        <f t="shared" si="1"/>
        <v>6.7682957992057334E-3</v>
      </c>
      <c r="P10">
        <f t="shared" si="5"/>
        <v>2018</v>
      </c>
      <c r="Q10" s="8">
        <f>SUMIFS(GSgt50!$D:$D,GSgt50!$B:$B,'Model Summary'!P10)</f>
        <v>136765173.22040319</v>
      </c>
      <c r="R10" s="8">
        <f>SUMIFS(GSgt50!$U:$U,GSgt50!$B:$B,'Model Summary'!P10)</f>
        <v>132474237.7843595</v>
      </c>
      <c r="S10" s="91">
        <f t="shared" si="2"/>
        <v>3.1374474473327064E-2</v>
      </c>
    </row>
    <row r="11" spans="2:19">
      <c r="B11">
        <f>B10+1</f>
        <v>2019</v>
      </c>
      <c r="C11" s="8">
        <f>SUMIFS(Residential!$D:$D,Residential!$B:$B,'Model Summary'!B11)</f>
        <v>133206959.71744621</v>
      </c>
      <c r="D11" s="8">
        <f>SUMIFS(Residential!$U:$U,Residential!$B:$B,'Model Summary'!B11)</f>
        <v>132079265.12830512</v>
      </c>
      <c r="E11" s="91">
        <f t="shared" si="0"/>
        <v>8.4657332584807191E-3</v>
      </c>
      <c r="I11">
        <f>I10+1</f>
        <v>2019</v>
      </c>
      <c r="J11" s="8">
        <f>SUMIFS(GSlt50!$D:$D,GSlt50!$B:$B,'Model Summary'!I11)</f>
        <v>49773171.551554158</v>
      </c>
      <c r="K11" s="8">
        <f>SUMIFS(GSlt50!$Q:$Q,GSlt50!$B:$B,'Model Summary'!I11)</f>
        <v>49489360.925950177</v>
      </c>
      <c r="L11" s="91">
        <f t="shared" si="1"/>
        <v>5.7020803930490013E-3</v>
      </c>
      <c r="P11">
        <f>P10+1</f>
        <v>2019</v>
      </c>
      <c r="Q11" s="8">
        <f>SUMIFS(GSgt50!$D:$D,GSgt50!$B:$B,'Model Summary'!P11)</f>
        <v>133722150.61988592</v>
      </c>
      <c r="R11" s="8">
        <f>SUMIFS(GSgt50!$U:$U,GSgt50!$B:$B,'Model Summary'!P11)</f>
        <v>133582371.88031454</v>
      </c>
      <c r="S11" s="91">
        <f t="shared" si="2"/>
        <v>1.0452923388041221E-3</v>
      </c>
    </row>
    <row r="12" spans="2:19">
      <c r="B12">
        <f t="shared" si="3"/>
        <v>2020</v>
      </c>
      <c r="C12" s="8">
        <f>SUMIFS(Residential!$D:$D,Residential!$B:$B,'Model Summary'!B12)</f>
        <v>142034261.03903431</v>
      </c>
      <c r="D12" s="8">
        <f>SUMIFS(Residential!$U:$U,Residential!$B:$B,'Model Summary'!B12)</f>
        <v>140914329.20132089</v>
      </c>
      <c r="E12" s="91">
        <f t="shared" si="0"/>
        <v>7.8849414889104619E-3</v>
      </c>
      <c r="I12">
        <f t="shared" ref="I12:I14" si="6">I11+1</f>
        <v>2020</v>
      </c>
      <c r="J12" s="8">
        <f>SUMIFS(GSlt50!$D:$D,GSlt50!$B:$B,'Model Summary'!I12)</f>
        <v>45787968.442482114</v>
      </c>
      <c r="K12" s="8">
        <f>SUMIFS(GSlt50!$Q:$Q,GSlt50!$B:$B,'Model Summary'!I12)</f>
        <v>46588126.652972788</v>
      </c>
      <c r="L12" s="91">
        <f t="shared" si="1"/>
        <v>1.7475294006455335E-2</v>
      </c>
      <c r="P12">
        <f t="shared" ref="P12:P14" si="7">P11+1</f>
        <v>2020</v>
      </c>
      <c r="Q12" s="8">
        <f>SUMIFS(GSgt50!$D:$D,GSgt50!$B:$B,'Model Summary'!P12)</f>
        <v>123558126.85019588</v>
      </c>
      <c r="R12" s="8">
        <f>SUMIFS(GSgt50!$U:$U,GSgt50!$B:$B,'Model Summary'!P12)</f>
        <v>122279907.50138174</v>
      </c>
      <c r="S12" s="91">
        <f t="shared" si="2"/>
        <v>1.0345085195115341E-2</v>
      </c>
    </row>
    <row r="13" spans="2:19">
      <c r="B13">
        <f t="shared" si="3"/>
        <v>2021</v>
      </c>
      <c r="C13" s="8">
        <f>SUMIFS(Residential!$D:$D,Residential!$B:$B,'Model Summary'!B13)</f>
        <v>143115525.9220123</v>
      </c>
      <c r="D13" s="8">
        <f>SUMIFS(Residential!$U:$U,Residential!$B:$B,'Model Summary'!B13)</f>
        <v>142647751.72697324</v>
      </c>
      <c r="E13" s="91">
        <f t="shared" si="0"/>
        <v>3.2685076760572231E-3</v>
      </c>
      <c r="I13">
        <f t="shared" si="6"/>
        <v>2021</v>
      </c>
      <c r="J13" s="8">
        <f>SUMIFS(GSlt50!$D:$D,GSlt50!$B:$B,'Model Summary'!I13)</f>
        <v>47772152.723321147</v>
      </c>
      <c r="K13" s="8">
        <f>SUMIFS(GSlt50!$Q:$Q,GSlt50!$B:$B,'Model Summary'!I13)</f>
        <v>46412137.361591481</v>
      </c>
      <c r="L13" s="91">
        <f t="shared" si="1"/>
        <v>2.8468789539512249E-2</v>
      </c>
      <c r="P13">
        <f t="shared" si="7"/>
        <v>2021</v>
      </c>
      <c r="Q13" s="8">
        <f>SUMIFS(GSgt50!$D:$D,GSgt50!$B:$B,'Model Summary'!P13)</f>
        <v>130114373.49132907</v>
      </c>
      <c r="R13" s="8">
        <f>SUMIFS(GSgt50!$U:$U,GSgt50!$B:$B,'Model Summary'!P13)</f>
        <v>133056414.23483235</v>
      </c>
      <c r="S13" s="91">
        <f t="shared" si="2"/>
        <v>2.2611189406367409E-2</v>
      </c>
    </row>
    <row r="14" spans="2:19">
      <c r="B14">
        <f t="shared" si="3"/>
        <v>2022</v>
      </c>
      <c r="C14" s="8">
        <f>SUMIFS(Residential!$D:$D,Residential!$B:$B,'Model Summary'!B14)</f>
        <v>144920173.19847897</v>
      </c>
      <c r="D14" s="8">
        <f>SUMIFS(Residential!$U:$U,Residential!$B:$B,'Model Summary'!B14)</f>
        <v>146453467.85406679</v>
      </c>
      <c r="E14" s="91">
        <f t="shared" si="0"/>
        <v>1.0580270653471143E-2</v>
      </c>
      <c r="I14">
        <f t="shared" si="6"/>
        <v>2022</v>
      </c>
      <c r="J14" s="8">
        <f>SUMIFS(GSlt50!$D:$D,GSlt50!$B:$B,'Model Summary'!I14)</f>
        <v>50212448.24574466</v>
      </c>
      <c r="K14" s="8">
        <f>SUMIFS(GSlt50!$Q:$Q,GSlt50!$B:$B,'Model Summary'!I14)</f>
        <v>48116551.276509687</v>
      </c>
      <c r="L14" s="91">
        <f t="shared" ref="L14" si="8">ABS((K14-J14)/J14)</f>
        <v>4.1740585103069411E-2</v>
      </c>
      <c r="P14">
        <f t="shared" si="7"/>
        <v>2022</v>
      </c>
      <c r="Q14" s="8">
        <f>SUMIFS(GSgt50!$D:$D,GSgt50!$B:$B,'Model Summary'!P14)</f>
        <v>133060744.26873694</v>
      </c>
      <c r="R14" s="8">
        <f>SUMIFS(GSgt50!$U:$U,GSgt50!$B:$B,'Model Summary'!P14)</f>
        <v>136080417.81905678</v>
      </c>
      <c r="S14" s="91">
        <f t="shared" ref="S14" si="9">ABS((R14-Q14)/Q14)</f>
        <v>2.2693947541892096E-2</v>
      </c>
    </row>
    <row r="15" spans="2:19">
      <c r="B15" s="36" t="s">
        <v>146</v>
      </c>
      <c r="C15" s="1">
        <f>SUM(C4:C13)</f>
        <v>1278583920.624002</v>
      </c>
      <c r="D15" s="1">
        <f>SUM(D4:D13)</f>
        <v>1277132643.2382364</v>
      </c>
      <c r="E15" s="91">
        <f t="shared" si="0"/>
        <v>1.1350661949958427E-3</v>
      </c>
      <c r="I15" s="36" t="s">
        <v>146</v>
      </c>
      <c r="J15" s="1">
        <f>SUM(J4:J13)</f>
        <v>486439043.77312279</v>
      </c>
      <c r="K15" s="1">
        <f>SUM(K4:K13)</f>
        <v>488834510.220052</v>
      </c>
      <c r="L15" s="91">
        <f t="shared" si="1"/>
        <v>4.924494605425777E-3</v>
      </c>
      <c r="P15" s="36" t="s">
        <v>146</v>
      </c>
      <c r="Q15" s="1">
        <f>SUM(Q4:Q13)</f>
        <v>1288973867.7548532</v>
      </c>
      <c r="R15" s="1">
        <f>SUM(R4:R13)</f>
        <v>1286152692.5362427</v>
      </c>
      <c r="S15" s="91">
        <f t="shared" si="2"/>
        <v>2.1886985370188107E-3</v>
      </c>
    </row>
    <row r="17" spans="2:19" ht="15">
      <c r="B17" s="243" t="s">
        <v>147</v>
      </c>
      <c r="C17" s="243"/>
      <c r="D17" s="243"/>
      <c r="E17" s="101">
        <f>AVERAGE(E4:E13)</f>
        <v>1.1641606824228235E-2</v>
      </c>
      <c r="I17" s="243" t="s">
        <v>147</v>
      </c>
      <c r="J17" s="243"/>
      <c r="K17" s="243"/>
      <c r="L17" s="101">
        <f>AVERAGE(L4:L13)</f>
        <v>1.3786055715701457E-2</v>
      </c>
      <c r="P17" s="243" t="s">
        <v>147</v>
      </c>
      <c r="Q17" s="243"/>
      <c r="R17" s="243"/>
      <c r="S17" s="101">
        <f>AVERAGE(S4:S13)</f>
        <v>1.892595215169118E-2</v>
      </c>
    </row>
    <row r="18" spans="2:19" ht="15">
      <c r="B18" s="243" t="s">
        <v>148</v>
      </c>
      <c r="C18" s="243"/>
      <c r="D18" s="243"/>
      <c r="E18" s="91">
        <f>Residential!W134</f>
        <v>2.4854451527700307E-2</v>
      </c>
      <c r="I18" s="243" t="s">
        <v>148</v>
      </c>
      <c r="J18" s="243"/>
      <c r="K18" s="243"/>
      <c r="L18" s="91">
        <f>GSlt50!S134</f>
        <v>2.5924395261487022E-2</v>
      </c>
      <c r="P18" s="243" t="s">
        <v>148</v>
      </c>
      <c r="Q18" s="243"/>
      <c r="R18" s="243"/>
      <c r="S18" s="91">
        <f>GSgt50!W134</f>
        <v>2.9366932156093737E-2</v>
      </c>
    </row>
  </sheetData>
  <mergeCells count="9">
    <mergeCell ref="P2:R2"/>
    <mergeCell ref="P17:R17"/>
    <mergeCell ref="P18:R18"/>
    <mergeCell ref="B17:D17"/>
    <mergeCell ref="B18:D18"/>
    <mergeCell ref="B2:D2"/>
    <mergeCell ref="I2:K2"/>
    <mergeCell ref="I17:K17"/>
    <mergeCell ref="I18:K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E549-B347-48E6-AB1E-A6998FCEE899}">
  <sheetPr>
    <tabColor theme="4" tint="0.79998168889431442"/>
  </sheetPr>
  <dimension ref="A1:AL193"/>
  <sheetViews>
    <sheetView topLeftCell="J1" workbookViewId="0">
      <selection activeCell="Z12" sqref="Z12"/>
    </sheetView>
  </sheetViews>
  <sheetFormatPr defaultRowHeight="12.75"/>
  <cols>
    <col min="4" max="4" width="14" bestFit="1" customWidth="1"/>
    <col min="5" max="10" width="9.28515625" bestFit="1" customWidth="1"/>
    <col min="11" max="11" width="10.28515625" bestFit="1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  <col min="18" max="19" width="11.140625" customWidth="1"/>
    <col min="20" max="20" width="12.28515625" bestFit="1" customWidth="1"/>
    <col min="21" max="21" width="13.42578125" bestFit="1" customWidth="1"/>
    <col min="26" max="26" width="13.28515625" customWidth="1"/>
    <col min="27" max="27" width="13.42578125" customWidth="1"/>
    <col min="28" max="28" width="12.5703125" bestFit="1" customWidth="1"/>
    <col min="29" max="29" width="12" bestFit="1" customWidth="1"/>
    <col min="30" max="30" width="10.28515625" bestFit="1" customWidth="1"/>
    <col min="31" max="34" width="10.85546875" bestFit="1" customWidth="1"/>
    <col min="35" max="35" width="10.28515625" bestFit="1" customWidth="1"/>
    <col min="36" max="37" width="10.85546875" bestFit="1" customWidth="1"/>
    <col min="38" max="38" width="12.85546875" customWidth="1"/>
  </cols>
  <sheetData>
    <row r="1" spans="1:29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Dataset!F1</f>
        <v>Res_NoCDM</v>
      </c>
      <c r="E1" t="str">
        <f>Dataset!AC1</f>
        <v>HDD16</v>
      </c>
      <c r="F1" t="str">
        <f>Dataset!AD1</f>
        <v>CDD16</v>
      </c>
      <c r="G1" t="str">
        <f>Dataset!AR1</f>
        <v>MonthDays</v>
      </c>
      <c r="H1" t="str">
        <f>Dataset!BI1</f>
        <v>Shoulder</v>
      </c>
      <c r="I1" t="str">
        <f>Dataset!BT1</f>
        <v>COVIDHDD16</v>
      </c>
      <c r="J1" t="str">
        <f>Dataset!BU1</f>
        <v>COVIDCDD16</v>
      </c>
      <c r="K1" t="str">
        <f>Dataset!Q1</f>
        <v>Res Cust</v>
      </c>
      <c r="M1" t="str">
        <f>Y8</f>
        <v>const</v>
      </c>
      <c r="N1" t="str">
        <f t="shared" ref="N1:T1" si="0">E1</f>
        <v>HDD16</v>
      </c>
      <c r="O1" t="str">
        <f t="shared" si="0"/>
        <v>CDD16</v>
      </c>
      <c r="P1" t="str">
        <f t="shared" si="0"/>
        <v>MonthDays</v>
      </c>
      <c r="Q1" t="str">
        <f t="shared" si="0"/>
        <v>Shoulder</v>
      </c>
      <c r="R1" t="str">
        <f t="shared" si="0"/>
        <v>COVIDHDD16</v>
      </c>
      <c r="S1" t="str">
        <f t="shared" si="0"/>
        <v>COVIDCDD16</v>
      </c>
      <c r="T1" t="str">
        <f t="shared" si="0"/>
        <v>Res Cust</v>
      </c>
      <c r="U1" s="36" t="s">
        <v>154</v>
      </c>
    </row>
    <row r="2" spans="1:29">
      <c r="A2" s="7">
        <f>Dataset!A2</f>
        <v>40909</v>
      </c>
      <c r="B2">
        <f>Dataset!B2</f>
        <v>2012</v>
      </c>
      <c r="C2">
        <f>Dataset!C2</f>
        <v>1</v>
      </c>
      <c r="D2" s="8">
        <f>Dataset!F2</f>
        <v>12835036.897295507</v>
      </c>
      <c r="E2" s="105">
        <f ca="1">Weather!BP61</f>
        <v>653.76</v>
      </c>
      <c r="F2" s="105">
        <f ca="1">Weather!BQ61</f>
        <v>0</v>
      </c>
      <c r="G2" s="8">
        <f>Dataset!AR2</f>
        <v>31</v>
      </c>
      <c r="H2" s="8">
        <f>Dataset!BI2</f>
        <v>0</v>
      </c>
      <c r="I2" s="8">
        <f>Dataset!BT2</f>
        <v>0</v>
      </c>
      <c r="J2" s="8">
        <f>Dataset!BU2</f>
        <v>0</v>
      </c>
      <c r="K2" s="8">
        <f>Dataset!Q2</f>
        <v>13894</v>
      </c>
      <c r="M2" s="8">
        <f t="shared" ref="M2:M33" si="1">$Z$8</f>
        <v>-10912807.3521106</v>
      </c>
      <c r="N2" s="1">
        <f t="shared" ref="N2:N33" ca="1" si="2">E2*$Z$9</f>
        <v>5926934.3568642922</v>
      </c>
      <c r="O2" s="1">
        <f t="shared" ref="O2:O33" ca="1" si="3">F2*$Z$10</f>
        <v>0</v>
      </c>
      <c r="P2" s="1">
        <f t="shared" ref="P2:P33" si="4">G2*$Z$11</f>
        <v>8995165.3121503219</v>
      </c>
      <c r="Q2" s="1">
        <f>H2*$Z$12</f>
        <v>0</v>
      </c>
      <c r="R2" s="1">
        <f>I2*$Z$13</f>
        <v>0</v>
      </c>
      <c r="S2" s="1">
        <f>J2*$Z$14</f>
        <v>0</v>
      </c>
      <c r="T2" s="1">
        <f>K2*$Z$15</f>
        <v>9036564.4324683361</v>
      </c>
      <c r="U2" s="1">
        <f t="shared" ref="U2:U33" ca="1" si="5">SUM(M2:T2)</f>
        <v>13045856.74937235</v>
      </c>
    </row>
    <row r="3" spans="1:29">
      <c r="A3" s="7">
        <f>Dataset!A3</f>
        <v>40940</v>
      </c>
      <c r="B3">
        <f>Dataset!B3</f>
        <v>2012</v>
      </c>
      <c r="C3">
        <f>Dataset!C3</f>
        <v>2</v>
      </c>
      <c r="D3" s="8">
        <f>Dataset!F3</f>
        <v>11205056.640343329</v>
      </c>
      <c r="E3" s="105">
        <f ca="1">Weather!BP62</f>
        <v>591.25000000000011</v>
      </c>
      <c r="F3" s="105">
        <f ca="1">Weather!BQ62</f>
        <v>0</v>
      </c>
      <c r="G3" s="8">
        <f>Dataset!AR3</f>
        <v>29</v>
      </c>
      <c r="H3" s="8">
        <f>Dataset!BI3</f>
        <v>0</v>
      </c>
      <c r="I3" s="8">
        <f>Dataset!BT3</f>
        <v>0</v>
      </c>
      <c r="J3" s="8">
        <f>Dataset!BU3</f>
        <v>0</v>
      </c>
      <c r="K3" s="8">
        <f>Dataset!Q3</f>
        <v>13839</v>
      </c>
      <c r="M3" s="8">
        <f t="shared" si="1"/>
        <v>-10912807.3521106</v>
      </c>
      <c r="N3" s="1">
        <f t="shared" ca="1" si="2"/>
        <v>5360223.8413118171</v>
      </c>
      <c r="O3" s="1">
        <f t="shared" ca="1" si="3"/>
        <v>0</v>
      </c>
      <c r="P3" s="1">
        <f t="shared" si="4"/>
        <v>8414832.0662051402</v>
      </c>
      <c r="Q3" s="1">
        <f t="shared" ref="Q3:Q66" si="6">H3*$Z$12</f>
        <v>0</v>
      </c>
      <c r="R3" s="1">
        <f t="shared" ref="R3:R66" si="7">I3*$Z$13</f>
        <v>0</v>
      </c>
      <c r="S3" s="1">
        <f t="shared" ref="S3:S66" si="8">J3*$Z$14</f>
        <v>0</v>
      </c>
      <c r="T3" s="1">
        <f t="shared" ref="T3:T66" si="9">K3*$Z$15</f>
        <v>9000792.8012760412</v>
      </c>
      <c r="U3" s="1">
        <f t="shared" ca="1" si="5"/>
        <v>11863041.356682397</v>
      </c>
      <c r="Y3" t="s">
        <v>265</v>
      </c>
    </row>
    <row r="4" spans="1:29">
      <c r="A4" s="7">
        <f>Dataset!A4</f>
        <v>40969</v>
      </c>
      <c r="B4">
        <f>Dataset!B4</f>
        <v>2012</v>
      </c>
      <c r="C4">
        <f>Dataset!C4</f>
        <v>3</v>
      </c>
      <c r="D4" s="8">
        <f>Dataset!F4</f>
        <v>10119268.207390437</v>
      </c>
      <c r="E4" s="105">
        <f ca="1">Weather!BP63</f>
        <v>515.66</v>
      </c>
      <c r="F4" s="105">
        <f ca="1">Weather!BQ63</f>
        <v>0</v>
      </c>
      <c r="G4" s="8">
        <f>Dataset!AR4</f>
        <v>31</v>
      </c>
      <c r="H4" s="8">
        <f>Dataset!BI4</f>
        <v>1</v>
      </c>
      <c r="I4" s="8">
        <f>Dataset!BT4</f>
        <v>0</v>
      </c>
      <c r="J4" s="8">
        <f>Dataset!BU4</f>
        <v>0</v>
      </c>
      <c r="K4" s="8">
        <f>Dataset!Q4</f>
        <v>13913</v>
      </c>
      <c r="M4" s="8">
        <f t="shared" si="1"/>
        <v>-10912807.3521106</v>
      </c>
      <c r="N4" s="1">
        <f t="shared" ca="1" si="2"/>
        <v>4674931.1222170843</v>
      </c>
      <c r="O4" s="1">
        <f t="shared" ca="1" si="3"/>
        <v>0</v>
      </c>
      <c r="P4" s="1">
        <f t="shared" si="4"/>
        <v>8995165.3121503219</v>
      </c>
      <c r="Q4" s="1">
        <f t="shared" si="6"/>
        <v>-625705.00273567101</v>
      </c>
      <c r="R4" s="1">
        <f t="shared" si="7"/>
        <v>0</v>
      </c>
      <c r="S4" s="1">
        <f t="shared" si="8"/>
        <v>0</v>
      </c>
      <c r="T4" s="1">
        <f t="shared" si="9"/>
        <v>9048921.9050620385</v>
      </c>
      <c r="U4" s="1">
        <f t="shared" ca="1" si="5"/>
        <v>11180505.984583173</v>
      </c>
      <c r="Y4" t="s">
        <v>241</v>
      </c>
    </row>
    <row r="5" spans="1:29">
      <c r="A5" s="7">
        <f>Dataset!A5</f>
        <v>41000</v>
      </c>
      <c r="B5">
        <f>Dataset!B5</f>
        <v>2012</v>
      </c>
      <c r="C5">
        <f>Dataset!C5</f>
        <v>4</v>
      </c>
      <c r="D5" s="8">
        <f>Dataset!F5</f>
        <v>8486413.1439419594</v>
      </c>
      <c r="E5" s="105">
        <f ca="1">Weather!BP64</f>
        <v>322.11</v>
      </c>
      <c r="F5" s="105">
        <f ca="1">Weather!BQ64</f>
        <v>0.73</v>
      </c>
      <c r="G5" s="8">
        <f>Dataset!AR5</f>
        <v>30</v>
      </c>
      <c r="H5" s="8">
        <f>Dataset!BI5</f>
        <v>1</v>
      </c>
      <c r="I5" s="8">
        <f>Dataset!BT5</f>
        <v>0</v>
      </c>
      <c r="J5" s="8">
        <f>Dataset!BU5</f>
        <v>0</v>
      </c>
      <c r="K5" s="8">
        <f>Dataset!Q5</f>
        <v>13930</v>
      </c>
      <c r="M5" s="8">
        <f t="shared" si="1"/>
        <v>-10912807.3521106</v>
      </c>
      <c r="N5" s="1">
        <f t="shared" ca="1" si="2"/>
        <v>2920222.7509935717</v>
      </c>
      <c r="O5" s="1">
        <f t="shared" ca="1" si="3"/>
        <v>11079.435809776092</v>
      </c>
      <c r="P5" s="1">
        <f t="shared" si="4"/>
        <v>8704998.6891777311</v>
      </c>
      <c r="Q5" s="1">
        <f t="shared" si="6"/>
        <v>-625705.00273567101</v>
      </c>
      <c r="R5" s="1">
        <f t="shared" si="7"/>
        <v>0</v>
      </c>
      <c r="S5" s="1">
        <f t="shared" si="8"/>
        <v>0</v>
      </c>
      <c r="T5" s="1">
        <f t="shared" si="9"/>
        <v>9059978.5910669304</v>
      </c>
      <c r="U5" s="1">
        <f t="shared" ca="1" si="5"/>
        <v>9157767.1122017391</v>
      </c>
      <c r="Y5" t="s">
        <v>276</v>
      </c>
    </row>
    <row r="6" spans="1:29">
      <c r="A6" s="7">
        <f>Dataset!A6</f>
        <v>41030</v>
      </c>
      <c r="B6">
        <f>Dataset!B6</f>
        <v>2012</v>
      </c>
      <c r="C6">
        <f>Dataset!C6</f>
        <v>5</v>
      </c>
      <c r="D6" s="8">
        <f>Dataset!F6</f>
        <v>7934562.5191738447</v>
      </c>
      <c r="E6" s="105">
        <f ca="1">Weather!BP65</f>
        <v>141.16000000000003</v>
      </c>
      <c r="F6" s="105">
        <f ca="1">Weather!BQ65</f>
        <v>29.409999999999997</v>
      </c>
      <c r="G6" s="8">
        <f>Dataset!AR6</f>
        <v>31</v>
      </c>
      <c r="H6" s="8">
        <f>Dataset!BI6</f>
        <v>1</v>
      </c>
      <c r="I6" s="8">
        <f>Dataset!BT6</f>
        <v>0</v>
      </c>
      <c r="J6" s="8">
        <f>Dataset!BU6</f>
        <v>0</v>
      </c>
      <c r="K6" s="8">
        <f>Dataset!Q6</f>
        <v>13951</v>
      </c>
      <c r="M6" s="8">
        <f t="shared" si="1"/>
        <v>-10912807.3521106</v>
      </c>
      <c r="N6" s="1">
        <f t="shared" ca="1" si="2"/>
        <v>1279744.9428153508</v>
      </c>
      <c r="O6" s="1">
        <f t="shared" ca="1" si="3"/>
        <v>446364.66735002032</v>
      </c>
      <c r="P6" s="1">
        <f t="shared" si="4"/>
        <v>8995165.3121503219</v>
      </c>
      <c r="Q6" s="1">
        <f t="shared" si="6"/>
        <v>-625705.00273567101</v>
      </c>
      <c r="R6" s="1">
        <f t="shared" si="7"/>
        <v>0</v>
      </c>
      <c r="S6" s="1">
        <f t="shared" si="8"/>
        <v>0</v>
      </c>
      <c r="T6" s="1">
        <f t="shared" si="9"/>
        <v>9073636.8502494432</v>
      </c>
      <c r="U6" s="1">
        <f t="shared" ca="1" si="5"/>
        <v>8256399.417718865</v>
      </c>
    </row>
    <row r="7" spans="1:29">
      <c r="A7" s="7">
        <f>Dataset!A7</f>
        <v>41061</v>
      </c>
      <c r="B7">
        <f>Dataset!B7</f>
        <v>2012</v>
      </c>
      <c r="C7">
        <f>Dataset!C7</f>
        <v>6</v>
      </c>
      <c r="D7" s="8">
        <f>Dataset!F7</f>
        <v>8462272.1341112368</v>
      </c>
      <c r="E7" s="105">
        <f ca="1">Weather!BP66</f>
        <v>29.650000000000006</v>
      </c>
      <c r="F7" s="105">
        <f ca="1">Weather!BQ66</f>
        <v>65.02</v>
      </c>
      <c r="G7" s="8">
        <f>Dataset!AR7</f>
        <v>30</v>
      </c>
      <c r="H7" s="8">
        <f>Dataset!BI7</f>
        <v>0</v>
      </c>
      <c r="I7" s="8">
        <f>Dataset!BT7</f>
        <v>0</v>
      </c>
      <c r="J7" s="8">
        <f>Dataset!BU7</f>
        <v>0</v>
      </c>
      <c r="K7" s="8">
        <f>Dataset!Q7</f>
        <v>13951</v>
      </c>
      <c r="M7" s="8">
        <f t="shared" si="1"/>
        <v>-10912807.3521106</v>
      </c>
      <c r="N7" s="1">
        <f t="shared" ca="1" si="2"/>
        <v>268804.45986451651</v>
      </c>
      <c r="O7" s="1">
        <f t="shared" ca="1" si="3"/>
        <v>986828.65253649512</v>
      </c>
      <c r="P7" s="1">
        <f t="shared" si="4"/>
        <v>8704998.6891777311</v>
      </c>
      <c r="Q7" s="1">
        <f t="shared" si="6"/>
        <v>0</v>
      </c>
      <c r="R7" s="1">
        <f t="shared" si="7"/>
        <v>0</v>
      </c>
      <c r="S7" s="1">
        <f t="shared" si="8"/>
        <v>0</v>
      </c>
      <c r="T7" s="1">
        <f t="shared" si="9"/>
        <v>9073636.8502494432</v>
      </c>
      <c r="U7" s="1">
        <f t="shared" ca="1" si="5"/>
        <v>8121461.2997175846</v>
      </c>
      <c r="Z7" t="s">
        <v>120</v>
      </c>
      <c r="AA7" t="s">
        <v>121</v>
      </c>
      <c r="AB7" t="s">
        <v>122</v>
      </c>
      <c r="AC7" t="s">
        <v>123</v>
      </c>
    </row>
    <row r="8" spans="1:29">
      <c r="A8" s="7">
        <f>Dataset!A8</f>
        <v>41091</v>
      </c>
      <c r="B8">
        <f>Dataset!B8</f>
        <v>2012</v>
      </c>
      <c r="C8">
        <f>Dataset!C8</f>
        <v>7</v>
      </c>
      <c r="D8" s="8">
        <f>Dataset!F8</f>
        <v>9834219.661905311</v>
      </c>
      <c r="E8" s="105">
        <f ca="1">Weather!BP67</f>
        <v>1.36</v>
      </c>
      <c r="F8" s="105">
        <f ca="1">Weather!BQ67</f>
        <v>144.48999999999998</v>
      </c>
      <c r="G8" s="8">
        <f>Dataset!AR8</f>
        <v>31</v>
      </c>
      <c r="H8" s="8">
        <f>Dataset!BI8</f>
        <v>0</v>
      </c>
      <c r="I8" s="8">
        <f>Dataset!BT8</f>
        <v>0</v>
      </c>
      <c r="J8" s="8">
        <f>Dataset!BU8</f>
        <v>0</v>
      </c>
      <c r="K8" s="8">
        <f>Dataset!Q8</f>
        <v>14026</v>
      </c>
      <c r="M8" s="8">
        <f t="shared" si="1"/>
        <v>-10912807.3521106</v>
      </c>
      <c r="N8" s="1">
        <f t="shared" ca="1" si="2"/>
        <v>12329.648074729928</v>
      </c>
      <c r="O8" s="1">
        <f t="shared" ca="1" si="3"/>
        <v>2192969.4248692431</v>
      </c>
      <c r="P8" s="1">
        <f t="shared" si="4"/>
        <v>8995165.3121503219</v>
      </c>
      <c r="Q8" s="1">
        <f t="shared" si="6"/>
        <v>0</v>
      </c>
      <c r="R8" s="1">
        <f t="shared" si="7"/>
        <v>0</v>
      </c>
      <c r="S8" s="1">
        <f t="shared" si="8"/>
        <v>0</v>
      </c>
      <c r="T8" s="1">
        <f t="shared" si="9"/>
        <v>9122416.3473298457</v>
      </c>
      <c r="U8" s="1">
        <f t="shared" ca="1" si="5"/>
        <v>9410073.3803135399</v>
      </c>
      <c r="Y8" t="s">
        <v>124</v>
      </c>
      <c r="Z8" s="176">
        <v>-10912807.3521106</v>
      </c>
      <c r="AA8" s="176">
        <v>1336777.9611593699</v>
      </c>
      <c r="AB8" s="176">
        <v>-8.1635153100864208</v>
      </c>
      <c r="AC8" s="215">
        <v>3.1249597704763702E-13</v>
      </c>
    </row>
    <row r="9" spans="1:29">
      <c r="A9" s="7">
        <f>Dataset!A9</f>
        <v>41122</v>
      </c>
      <c r="B9">
        <f>Dataset!B9</f>
        <v>2012</v>
      </c>
      <c r="C9">
        <f>Dataset!C9</f>
        <v>8</v>
      </c>
      <c r="D9" s="8">
        <f>Dataset!F9</f>
        <v>9155450.6078168973</v>
      </c>
      <c r="E9" s="105">
        <f ca="1">Weather!BP68</f>
        <v>1.77</v>
      </c>
      <c r="F9" s="105">
        <f ca="1">Weather!BQ68</f>
        <v>137.61000000000004</v>
      </c>
      <c r="G9" s="8">
        <f>Dataset!AR9</f>
        <v>31</v>
      </c>
      <c r="H9" s="8">
        <f>Dataset!BI9</f>
        <v>0</v>
      </c>
      <c r="I9" s="8">
        <f>Dataset!BT9</f>
        <v>0</v>
      </c>
      <c r="J9" s="8">
        <f>Dataset!BU9</f>
        <v>0</v>
      </c>
      <c r="K9" s="8">
        <f>Dataset!Q9</f>
        <v>14008</v>
      </c>
      <c r="M9" s="8">
        <f t="shared" si="1"/>
        <v>-10912807.3521106</v>
      </c>
      <c r="N9" s="1">
        <f t="shared" ca="1" si="2"/>
        <v>16046.674332552922</v>
      </c>
      <c r="O9" s="1">
        <f t="shared" ca="1" si="3"/>
        <v>2088549.5366894363</v>
      </c>
      <c r="P9" s="1">
        <f t="shared" si="4"/>
        <v>8995165.3121503219</v>
      </c>
      <c r="Q9" s="1">
        <f t="shared" si="6"/>
        <v>0</v>
      </c>
      <c r="R9" s="1">
        <f t="shared" si="7"/>
        <v>0</v>
      </c>
      <c r="S9" s="1">
        <f t="shared" si="8"/>
        <v>0</v>
      </c>
      <c r="T9" s="1">
        <f t="shared" si="9"/>
        <v>9110709.2680305503</v>
      </c>
      <c r="U9" s="1">
        <f t="shared" ca="1" si="5"/>
        <v>9297663.4390922617</v>
      </c>
      <c r="Y9" t="s">
        <v>28</v>
      </c>
      <c r="Z9" s="176">
        <v>9065.9177020073002</v>
      </c>
      <c r="AA9" s="176">
        <v>226.04638809601201</v>
      </c>
      <c r="AB9" s="176">
        <v>40.106447965700703</v>
      </c>
      <c r="AC9" s="215">
        <v>7.3146794942243299E-73</v>
      </c>
    </row>
    <row r="10" spans="1:29">
      <c r="A10" s="7">
        <f>Dataset!A10</f>
        <v>41153</v>
      </c>
      <c r="B10">
        <f>Dataset!B10</f>
        <v>2012</v>
      </c>
      <c r="C10">
        <f>Dataset!C10</f>
        <v>9</v>
      </c>
      <c r="D10" s="8">
        <f>Dataset!F10</f>
        <v>7819973.5394460494</v>
      </c>
      <c r="E10" s="105">
        <f ca="1">Weather!BP69</f>
        <v>35.700000000000003</v>
      </c>
      <c r="F10" s="105">
        <f ca="1">Weather!BQ69</f>
        <v>64.09</v>
      </c>
      <c r="G10" s="8">
        <f>Dataset!AR10</f>
        <v>30</v>
      </c>
      <c r="H10" s="8">
        <f>Dataset!BI10</f>
        <v>1</v>
      </c>
      <c r="I10" s="8">
        <f>Dataset!BT10</f>
        <v>0</v>
      </c>
      <c r="J10" s="8">
        <f>Dataset!BU10</f>
        <v>0</v>
      </c>
      <c r="K10" s="8">
        <f>Dataset!Q10</f>
        <v>14087</v>
      </c>
      <c r="M10" s="8">
        <f t="shared" si="1"/>
        <v>-10912807.3521106</v>
      </c>
      <c r="N10" s="1">
        <f t="shared" ca="1" si="2"/>
        <v>323653.26196166064</v>
      </c>
      <c r="O10" s="1">
        <f t="shared" ca="1" si="3"/>
        <v>972713.75486102712</v>
      </c>
      <c r="P10" s="1">
        <f t="shared" si="4"/>
        <v>8704998.6891777311</v>
      </c>
      <c r="Q10" s="1">
        <f t="shared" si="6"/>
        <v>-625705.00273567101</v>
      </c>
      <c r="R10" s="1">
        <f t="shared" si="7"/>
        <v>0</v>
      </c>
      <c r="S10" s="1">
        <f t="shared" si="8"/>
        <v>0</v>
      </c>
      <c r="T10" s="1">
        <f t="shared" si="9"/>
        <v>9162090.3382885754</v>
      </c>
      <c r="U10" s="1">
        <f t="shared" ca="1" si="5"/>
        <v>7624943.689442724</v>
      </c>
      <c r="Y10" t="s">
        <v>29</v>
      </c>
      <c r="Z10" s="176">
        <v>15177.3093284604</v>
      </c>
      <c r="AA10" s="176">
        <v>1072.1923500584601</v>
      </c>
      <c r="AB10" s="176">
        <v>14.1553978888517</v>
      </c>
      <c r="AC10" s="215">
        <v>1.158859393068E-27</v>
      </c>
    </row>
    <row r="11" spans="1:29">
      <c r="A11" s="7">
        <f>Dataset!A11</f>
        <v>41183</v>
      </c>
      <c r="B11">
        <f>Dataset!B11</f>
        <v>2012</v>
      </c>
      <c r="C11">
        <f>Dataset!C11</f>
        <v>10</v>
      </c>
      <c r="D11" s="8">
        <f>Dataset!F11</f>
        <v>8490305.2491330653</v>
      </c>
      <c r="E11" s="105">
        <f ca="1">Weather!BP70</f>
        <v>173.91</v>
      </c>
      <c r="F11" s="105">
        <f ca="1">Weather!BQ70</f>
        <v>11.709999999999999</v>
      </c>
      <c r="G11" s="8">
        <f>Dataset!AR11</f>
        <v>31</v>
      </c>
      <c r="H11" s="8">
        <f>Dataset!BI11</f>
        <v>1</v>
      </c>
      <c r="I11" s="8">
        <f>Dataset!BT11</f>
        <v>0</v>
      </c>
      <c r="J11" s="8">
        <f>Dataset!BU11</f>
        <v>0</v>
      </c>
      <c r="K11" s="8">
        <f>Dataset!Q11</f>
        <v>14124</v>
      </c>
      <c r="M11" s="8">
        <f t="shared" si="1"/>
        <v>-10912807.3521106</v>
      </c>
      <c r="N11" s="1">
        <f t="shared" ca="1" si="2"/>
        <v>1576653.7475560897</v>
      </c>
      <c r="O11" s="1">
        <f t="shared" ca="1" si="3"/>
        <v>177726.29223627129</v>
      </c>
      <c r="P11" s="1">
        <f t="shared" si="4"/>
        <v>8995165.3121503219</v>
      </c>
      <c r="Q11" s="1">
        <f t="shared" si="6"/>
        <v>-625705.00273567101</v>
      </c>
      <c r="R11" s="1">
        <f t="shared" si="7"/>
        <v>0</v>
      </c>
      <c r="S11" s="1">
        <f t="shared" si="8"/>
        <v>0</v>
      </c>
      <c r="T11" s="1">
        <f t="shared" si="9"/>
        <v>9186154.8901815731</v>
      </c>
      <c r="U11" s="1">
        <f t="shared" ca="1" si="5"/>
        <v>8397187.887277985</v>
      </c>
      <c r="Y11" t="s">
        <v>74</v>
      </c>
      <c r="Z11" s="176">
        <v>290166.62297259102</v>
      </c>
      <c r="AA11" s="176">
        <v>32374.1134742867</v>
      </c>
      <c r="AB11" s="176">
        <v>8.9629210450212806</v>
      </c>
      <c r="AC11" s="215">
        <v>4.0080801259968798E-15</v>
      </c>
    </row>
    <row r="12" spans="1:29">
      <c r="A12" s="7">
        <f>Dataset!A12</f>
        <v>41214</v>
      </c>
      <c r="B12">
        <f>Dataset!B12</f>
        <v>2012</v>
      </c>
      <c r="C12">
        <f>Dataset!C12</f>
        <v>11</v>
      </c>
      <c r="D12" s="8">
        <f>Dataset!F12</f>
        <v>9864765.0115394779</v>
      </c>
      <c r="E12" s="105">
        <f ca="1">Weather!BP71</f>
        <v>358.74999999999994</v>
      </c>
      <c r="F12" s="105">
        <f ca="1">Weather!BQ71</f>
        <v>2.79</v>
      </c>
      <c r="G12" s="8">
        <f>Dataset!AR12</f>
        <v>30</v>
      </c>
      <c r="H12" s="8">
        <f>Dataset!BI12</f>
        <v>1</v>
      </c>
      <c r="I12" s="8">
        <f>Dataset!BT12</f>
        <v>0</v>
      </c>
      <c r="J12" s="8">
        <f>Dataset!BU12</f>
        <v>0</v>
      </c>
      <c r="K12" s="8">
        <f>Dataset!Q12</f>
        <v>14160</v>
      </c>
      <c r="M12" s="8">
        <f t="shared" si="1"/>
        <v>-10912807.3521106</v>
      </c>
      <c r="N12" s="1">
        <f t="shared" ca="1" si="2"/>
        <v>3252397.9755951185</v>
      </c>
      <c r="O12" s="1">
        <f t="shared" ca="1" si="3"/>
        <v>42344.693026404515</v>
      </c>
      <c r="P12" s="1">
        <f t="shared" si="4"/>
        <v>8704998.6891777311</v>
      </c>
      <c r="Q12" s="1">
        <f t="shared" si="6"/>
        <v>-625705.00273567101</v>
      </c>
      <c r="R12" s="1">
        <f t="shared" si="7"/>
        <v>0</v>
      </c>
      <c r="S12" s="1">
        <f t="shared" si="8"/>
        <v>0</v>
      </c>
      <c r="T12" s="1">
        <f t="shared" si="9"/>
        <v>9209569.0487801675</v>
      </c>
      <c r="U12" s="1">
        <f t="shared" ca="1" si="5"/>
        <v>9670798.0517331511</v>
      </c>
      <c r="Y12" t="s">
        <v>83</v>
      </c>
      <c r="Z12" s="176">
        <v>-625705.00273567101</v>
      </c>
      <c r="AA12" s="176">
        <v>74502.531134363904</v>
      </c>
      <c r="AB12" s="176">
        <v>-8.3984395323056091</v>
      </c>
      <c r="AC12" s="215">
        <v>8.7748518747468105E-14</v>
      </c>
    </row>
    <row r="13" spans="1:29">
      <c r="A13" s="7">
        <f>Dataset!A13</f>
        <v>41244</v>
      </c>
      <c r="B13">
        <f>Dataset!B13</f>
        <v>2012</v>
      </c>
      <c r="C13">
        <f>Dataset!C13</f>
        <v>12</v>
      </c>
      <c r="D13" s="8">
        <f>Dataset!F13</f>
        <v>12051862.387462528</v>
      </c>
      <c r="E13" s="105">
        <f ca="1">Weather!BP72</f>
        <v>526.03</v>
      </c>
      <c r="F13" s="105">
        <f ca="1">Weather!BQ72</f>
        <v>0</v>
      </c>
      <c r="G13" s="8">
        <f>Dataset!AR13</f>
        <v>31</v>
      </c>
      <c r="H13" s="8">
        <f>Dataset!BI13</f>
        <v>0</v>
      </c>
      <c r="I13" s="8">
        <f>Dataset!BT13</f>
        <v>0</v>
      </c>
      <c r="J13" s="8">
        <f>Dataset!BU13</f>
        <v>0</v>
      </c>
      <c r="K13" s="8">
        <f>Dataset!Q13</f>
        <v>14224.5</v>
      </c>
      <c r="M13" s="8">
        <f t="shared" si="1"/>
        <v>-10912807.3521106</v>
      </c>
      <c r="N13" s="1">
        <f t="shared" ca="1" si="2"/>
        <v>4768944.6887868997</v>
      </c>
      <c r="O13" s="1">
        <f t="shared" ca="1" si="3"/>
        <v>0</v>
      </c>
      <c r="P13" s="1">
        <f t="shared" si="4"/>
        <v>8995165.3121503219</v>
      </c>
      <c r="Q13" s="1">
        <f t="shared" si="6"/>
        <v>0</v>
      </c>
      <c r="R13" s="1">
        <f t="shared" si="7"/>
        <v>0</v>
      </c>
      <c r="S13" s="1">
        <f t="shared" si="8"/>
        <v>0</v>
      </c>
      <c r="T13" s="1">
        <f t="shared" si="9"/>
        <v>9251519.4162693135</v>
      </c>
      <c r="U13" s="1">
        <f t="shared" ca="1" si="5"/>
        <v>12102822.065095935</v>
      </c>
      <c r="Y13" t="s">
        <v>125</v>
      </c>
      <c r="Z13" s="176">
        <v>1250.11608530084</v>
      </c>
      <c r="AA13" s="176">
        <v>304.00305495926398</v>
      </c>
      <c r="AB13" s="176">
        <v>4.1121826406262496</v>
      </c>
      <c r="AC13" s="215">
        <v>7.0810440861006495E-5</v>
      </c>
    </row>
    <row r="14" spans="1:29">
      <c r="A14" s="7">
        <f>Dataset!A14</f>
        <v>41275</v>
      </c>
      <c r="B14">
        <f>Dataset!B14</f>
        <v>2013</v>
      </c>
      <c r="C14">
        <f>Dataset!C14</f>
        <v>1</v>
      </c>
      <c r="D14" s="8">
        <f>Dataset!F14</f>
        <v>13238499.251797339</v>
      </c>
      <c r="E14" s="105">
        <f t="shared" ref="E14:F14" ca="1" si="10">E2</f>
        <v>653.76</v>
      </c>
      <c r="F14" s="105">
        <f t="shared" ca="1" si="10"/>
        <v>0</v>
      </c>
      <c r="G14" s="8">
        <f>Dataset!AR14</f>
        <v>31</v>
      </c>
      <c r="H14" s="8">
        <f>Dataset!BI14</f>
        <v>0</v>
      </c>
      <c r="I14" s="8">
        <f>Dataset!BT14</f>
        <v>0</v>
      </c>
      <c r="J14" s="8">
        <f>Dataset!BU14</f>
        <v>0</v>
      </c>
      <c r="K14" s="8">
        <f>Dataset!Q14</f>
        <v>14224.5</v>
      </c>
      <c r="M14" s="8">
        <f t="shared" si="1"/>
        <v>-10912807.3521106</v>
      </c>
      <c r="N14" s="1">
        <f t="shared" ca="1" si="2"/>
        <v>5926934.3568642922</v>
      </c>
      <c r="O14" s="1">
        <f t="shared" ca="1" si="3"/>
        <v>0</v>
      </c>
      <c r="P14" s="1">
        <f t="shared" si="4"/>
        <v>8995165.3121503219</v>
      </c>
      <c r="Q14" s="1">
        <f t="shared" si="6"/>
        <v>0</v>
      </c>
      <c r="R14" s="1">
        <f t="shared" si="7"/>
        <v>0</v>
      </c>
      <c r="S14" s="1">
        <f t="shared" si="8"/>
        <v>0</v>
      </c>
      <c r="T14" s="1">
        <f t="shared" si="9"/>
        <v>9251519.4162693135</v>
      </c>
      <c r="U14" s="1">
        <f t="shared" ca="1" si="5"/>
        <v>13260811.733173328</v>
      </c>
      <c r="Y14" t="s">
        <v>126</v>
      </c>
      <c r="Z14" s="176">
        <v>9105.9522183291101</v>
      </c>
      <c r="AA14" s="176">
        <v>1271.3355986296001</v>
      </c>
      <c r="AB14" s="176">
        <v>7.1625086469258097</v>
      </c>
      <c r="AC14" s="215">
        <v>6.1750584480629994E-11</v>
      </c>
    </row>
    <row r="15" spans="1:29">
      <c r="A15" s="7">
        <f>Dataset!A15</f>
        <v>41306</v>
      </c>
      <c r="B15">
        <f>Dataset!B15</f>
        <v>2013</v>
      </c>
      <c r="C15">
        <f>Dataset!C15</f>
        <v>2</v>
      </c>
      <c r="D15" s="8">
        <f>Dataset!F15</f>
        <v>11955978.149376852</v>
      </c>
      <c r="E15" s="105">
        <f t="shared" ref="E15:F15" ca="1" si="11">E3</f>
        <v>591.25000000000011</v>
      </c>
      <c r="F15" s="105">
        <f t="shared" ca="1" si="11"/>
        <v>0</v>
      </c>
      <c r="G15" s="8">
        <f>Dataset!AR15</f>
        <v>28</v>
      </c>
      <c r="H15" s="8">
        <f>Dataset!BI15</f>
        <v>0</v>
      </c>
      <c r="I15" s="8">
        <f>Dataset!BT15</f>
        <v>0</v>
      </c>
      <c r="J15" s="8">
        <f>Dataset!BU15</f>
        <v>0</v>
      </c>
      <c r="K15" s="8">
        <f>Dataset!Q15</f>
        <v>14229</v>
      </c>
      <c r="M15" s="8">
        <f t="shared" si="1"/>
        <v>-10912807.3521106</v>
      </c>
      <c r="N15" s="1">
        <f t="shared" ca="1" si="2"/>
        <v>5360223.8413118171</v>
      </c>
      <c r="O15" s="1">
        <f t="shared" ca="1" si="3"/>
        <v>0</v>
      </c>
      <c r="P15" s="1">
        <f t="shared" si="4"/>
        <v>8124665.4432325484</v>
      </c>
      <c r="Q15" s="1">
        <f t="shared" si="6"/>
        <v>0</v>
      </c>
      <c r="R15" s="1">
        <f t="shared" si="7"/>
        <v>0</v>
      </c>
      <c r="S15" s="1">
        <f t="shared" si="8"/>
        <v>0</v>
      </c>
      <c r="T15" s="1">
        <f t="shared" si="9"/>
        <v>9254446.1860941388</v>
      </c>
      <c r="U15" s="1">
        <f t="shared" ca="1" si="5"/>
        <v>11826528.118527904</v>
      </c>
      <c r="Y15" t="s">
        <v>127</v>
      </c>
      <c r="Z15" s="176">
        <v>650.39329440537904</v>
      </c>
      <c r="AA15" s="176">
        <v>60.163561887442</v>
      </c>
      <c r="AB15" s="176">
        <v>10.8104186986498</v>
      </c>
      <c r="AC15" s="215">
        <v>1.3488752022094801E-19</v>
      </c>
    </row>
    <row r="16" spans="1:29">
      <c r="A16" s="7">
        <f>Dataset!A16</f>
        <v>41334</v>
      </c>
      <c r="B16">
        <f>Dataset!B16</f>
        <v>2013</v>
      </c>
      <c r="C16">
        <f>Dataset!C16</f>
        <v>3</v>
      </c>
      <c r="D16" s="8">
        <f>Dataset!F16</f>
        <v>11831367.633038756</v>
      </c>
      <c r="E16" s="105">
        <f t="shared" ref="E16:F16" ca="1" si="12">E4</f>
        <v>515.66</v>
      </c>
      <c r="F16" s="105">
        <f t="shared" ca="1" si="12"/>
        <v>0</v>
      </c>
      <c r="G16" s="8">
        <f>Dataset!AR16</f>
        <v>31</v>
      </c>
      <c r="H16" s="8">
        <f>Dataset!BI16</f>
        <v>1</v>
      </c>
      <c r="I16" s="8">
        <f>Dataset!BT16</f>
        <v>0</v>
      </c>
      <c r="J16" s="8">
        <f>Dataset!BU16</f>
        <v>0</v>
      </c>
      <c r="K16" s="8">
        <f>Dataset!Q16</f>
        <v>14244</v>
      </c>
      <c r="M16" s="8">
        <f t="shared" si="1"/>
        <v>-10912807.3521106</v>
      </c>
      <c r="N16" s="1">
        <f t="shared" ca="1" si="2"/>
        <v>4674931.1222170843</v>
      </c>
      <c r="O16" s="1">
        <f t="shared" ca="1" si="3"/>
        <v>0</v>
      </c>
      <c r="P16" s="1">
        <f t="shared" si="4"/>
        <v>8995165.3121503219</v>
      </c>
      <c r="Q16" s="1">
        <f t="shared" si="6"/>
        <v>-625705.00273567101</v>
      </c>
      <c r="R16" s="1">
        <f t="shared" si="7"/>
        <v>0</v>
      </c>
      <c r="S16" s="1">
        <f t="shared" si="8"/>
        <v>0</v>
      </c>
      <c r="T16" s="1">
        <f t="shared" si="9"/>
        <v>9264202.0855102185</v>
      </c>
      <c r="U16" s="1">
        <f t="shared" ca="1" si="5"/>
        <v>11395786.165031353</v>
      </c>
      <c r="Z16" s="8"/>
    </row>
    <row r="17" spans="1:28">
      <c r="A17" s="7">
        <f>Dataset!A17</f>
        <v>41365</v>
      </c>
      <c r="B17">
        <f>Dataset!B17</f>
        <v>2013</v>
      </c>
      <c r="C17">
        <f>Dataset!C17</f>
        <v>4</v>
      </c>
      <c r="D17" s="8">
        <f>Dataset!F17</f>
        <v>9249221.6547369249</v>
      </c>
      <c r="E17" s="105">
        <f t="shared" ref="E17:F17" ca="1" si="13">E5</f>
        <v>322.11</v>
      </c>
      <c r="F17" s="105">
        <f t="shared" ca="1" si="13"/>
        <v>0.73</v>
      </c>
      <c r="G17" s="8">
        <f>Dataset!AR17</f>
        <v>30</v>
      </c>
      <c r="H17" s="8">
        <f>Dataset!BI17</f>
        <v>1</v>
      </c>
      <c r="I17" s="8">
        <f>Dataset!BT17</f>
        <v>0</v>
      </c>
      <c r="J17" s="8">
        <f>Dataset!BU17</f>
        <v>0</v>
      </c>
      <c r="K17" s="8">
        <f>Dataset!Q17</f>
        <v>14259</v>
      </c>
      <c r="M17" s="8">
        <f t="shared" si="1"/>
        <v>-10912807.3521106</v>
      </c>
      <c r="N17" s="1">
        <f t="shared" ca="1" si="2"/>
        <v>2920222.7509935717</v>
      </c>
      <c r="O17" s="1">
        <f t="shared" ca="1" si="3"/>
        <v>11079.435809776092</v>
      </c>
      <c r="P17" s="1">
        <f t="shared" si="4"/>
        <v>8704998.6891777311</v>
      </c>
      <c r="Q17" s="1">
        <f t="shared" si="6"/>
        <v>-625705.00273567101</v>
      </c>
      <c r="R17" s="1">
        <f t="shared" si="7"/>
        <v>0</v>
      </c>
      <c r="S17" s="1">
        <f t="shared" si="8"/>
        <v>0</v>
      </c>
      <c r="T17" s="1">
        <f t="shared" si="9"/>
        <v>9273957.9849263001</v>
      </c>
      <c r="U17" s="1">
        <f t="shared" ca="1" si="5"/>
        <v>9371746.5060611088</v>
      </c>
      <c r="Y17" t="s">
        <v>128</v>
      </c>
    </row>
    <row r="18" spans="1:28">
      <c r="A18" s="7">
        <f>Dataset!A18</f>
        <v>41395</v>
      </c>
      <c r="B18">
        <f>Dataset!B18</f>
        <v>2013</v>
      </c>
      <c r="C18">
        <f>Dataset!C18</f>
        <v>5</v>
      </c>
      <c r="D18" s="8">
        <f>Dataset!F18</f>
        <v>8168918.4086054219</v>
      </c>
      <c r="E18" s="105">
        <f t="shared" ref="E18:F18" ca="1" si="14">E6</f>
        <v>141.16000000000003</v>
      </c>
      <c r="F18" s="105">
        <f t="shared" ca="1" si="14"/>
        <v>29.409999999999997</v>
      </c>
      <c r="G18" s="8">
        <f>Dataset!AR18</f>
        <v>31</v>
      </c>
      <c r="H18" s="8">
        <f>Dataset!BI18</f>
        <v>1</v>
      </c>
      <c r="I18" s="8">
        <f>Dataset!BT18</f>
        <v>0</v>
      </c>
      <c r="J18" s="8">
        <f>Dataset!BU18</f>
        <v>0</v>
      </c>
      <c r="K18" s="8">
        <f>Dataset!Q18</f>
        <v>14256</v>
      </c>
      <c r="M18" s="8">
        <f t="shared" si="1"/>
        <v>-10912807.3521106</v>
      </c>
      <c r="N18" s="1">
        <f t="shared" ca="1" si="2"/>
        <v>1279744.9428153508</v>
      </c>
      <c r="O18" s="1">
        <f t="shared" ca="1" si="3"/>
        <v>446364.66735002032</v>
      </c>
      <c r="P18" s="1">
        <f t="shared" si="4"/>
        <v>8995165.3121503219</v>
      </c>
      <c r="Q18" s="1">
        <f t="shared" si="6"/>
        <v>-625705.00273567101</v>
      </c>
      <c r="R18" s="1">
        <f t="shared" si="7"/>
        <v>0</v>
      </c>
      <c r="S18" s="1">
        <f t="shared" si="8"/>
        <v>0</v>
      </c>
      <c r="T18" s="1">
        <f t="shared" si="9"/>
        <v>9272006.8050430827</v>
      </c>
      <c r="U18" s="1">
        <f t="shared" ca="1" si="5"/>
        <v>8454769.3725125045</v>
      </c>
      <c r="Y18" t="s">
        <v>129</v>
      </c>
      <c r="Z18" s="8">
        <v>10784121.9228976</v>
      </c>
      <c r="AA18" s="1" t="s">
        <v>130</v>
      </c>
      <c r="AB18" s="8">
        <v>1989514.5452978499</v>
      </c>
    </row>
    <row r="19" spans="1:28">
      <c r="A19" s="7">
        <f>Dataset!A19</f>
        <v>41426</v>
      </c>
      <c r="B19">
        <f>Dataset!B19</f>
        <v>2013</v>
      </c>
      <c r="C19">
        <f>Dataset!C19</f>
        <v>6</v>
      </c>
      <c r="D19" s="8">
        <f>Dataset!F19</f>
        <v>8181008.6285014376</v>
      </c>
      <c r="E19" s="105">
        <f t="shared" ref="E19:F19" ca="1" si="15">E7</f>
        <v>29.650000000000006</v>
      </c>
      <c r="F19" s="105">
        <f t="shared" ca="1" si="15"/>
        <v>65.02</v>
      </c>
      <c r="G19" s="8">
        <f>Dataset!AR19</f>
        <v>30</v>
      </c>
      <c r="H19" s="8">
        <f>Dataset!BI19</f>
        <v>0</v>
      </c>
      <c r="I19" s="8">
        <f>Dataset!BT19</f>
        <v>0</v>
      </c>
      <c r="J19" s="8">
        <f>Dataset!BU19</f>
        <v>0</v>
      </c>
      <c r="K19" s="8">
        <f>Dataset!Q19</f>
        <v>14221</v>
      </c>
      <c r="M19" s="8">
        <f t="shared" si="1"/>
        <v>-10912807.3521106</v>
      </c>
      <c r="N19" s="1">
        <f t="shared" ca="1" si="2"/>
        <v>268804.45986451651</v>
      </c>
      <c r="O19" s="1">
        <f t="shared" ca="1" si="3"/>
        <v>986828.65253649512</v>
      </c>
      <c r="P19" s="1">
        <f t="shared" si="4"/>
        <v>8704998.6891777311</v>
      </c>
      <c r="Q19" s="1">
        <f t="shared" si="6"/>
        <v>0</v>
      </c>
      <c r="R19" s="1">
        <f t="shared" si="7"/>
        <v>0</v>
      </c>
      <c r="S19" s="1">
        <f t="shared" si="8"/>
        <v>0</v>
      </c>
      <c r="T19" s="1">
        <f t="shared" si="9"/>
        <v>9249243.0397388954</v>
      </c>
      <c r="U19" s="1">
        <f t="shared" ca="1" si="5"/>
        <v>8297067.4892070368</v>
      </c>
      <c r="Y19" t="s">
        <v>131</v>
      </c>
      <c r="Z19" s="216">
        <v>12885954843328</v>
      </c>
      <c r="AA19" s="1" t="s">
        <v>132</v>
      </c>
      <c r="AB19" s="8">
        <v>322364.68583267601</v>
      </c>
    </row>
    <row r="20" spans="1:28">
      <c r="A20" s="7">
        <f>Dataset!A20</f>
        <v>41456</v>
      </c>
      <c r="B20">
        <f>Dataset!B20</f>
        <v>2013</v>
      </c>
      <c r="C20">
        <f>Dataset!C20</f>
        <v>7</v>
      </c>
      <c r="D20" s="8">
        <f>Dataset!F20</f>
        <v>9404500.6168453004</v>
      </c>
      <c r="E20" s="105">
        <f t="shared" ref="E20:F20" ca="1" si="16">E8</f>
        <v>1.36</v>
      </c>
      <c r="F20" s="105">
        <f t="shared" ca="1" si="16"/>
        <v>144.48999999999998</v>
      </c>
      <c r="G20" s="8">
        <f>Dataset!AR20</f>
        <v>31</v>
      </c>
      <c r="H20" s="8">
        <f>Dataset!BI20</f>
        <v>0</v>
      </c>
      <c r="I20" s="8">
        <f>Dataset!BT20</f>
        <v>0</v>
      </c>
      <c r="J20" s="8">
        <f>Dataset!BU20</f>
        <v>0</v>
      </c>
      <c r="K20" s="8">
        <f>Dataset!Q20</f>
        <v>14329</v>
      </c>
      <c r="M20" s="8">
        <f t="shared" si="1"/>
        <v>-10912807.3521106</v>
      </c>
      <c r="N20" s="1">
        <f t="shared" ca="1" si="2"/>
        <v>12329.648074729928</v>
      </c>
      <c r="O20" s="1">
        <f t="shared" ca="1" si="3"/>
        <v>2192969.4248692431</v>
      </c>
      <c r="P20" s="1">
        <f t="shared" si="4"/>
        <v>8995165.3121503219</v>
      </c>
      <c r="Q20" s="1">
        <f t="shared" si="6"/>
        <v>0</v>
      </c>
      <c r="R20" s="1">
        <f t="shared" si="7"/>
        <v>0</v>
      </c>
      <c r="S20" s="1">
        <f t="shared" si="8"/>
        <v>0</v>
      </c>
      <c r="T20" s="1">
        <f t="shared" si="9"/>
        <v>9319485.5155346766</v>
      </c>
      <c r="U20" s="1">
        <f t="shared" ca="1" si="5"/>
        <v>9607142.5485183708</v>
      </c>
      <c r="Y20" t="s">
        <v>133</v>
      </c>
      <c r="Z20" s="215">
        <v>0.97521132595184701</v>
      </c>
      <c r="AA20" s="218" t="s">
        <v>134</v>
      </c>
      <c r="AB20" s="215">
        <v>0.97381196532009595</v>
      </c>
    </row>
    <row r="21" spans="1:28">
      <c r="A21" s="7">
        <f>Dataset!A21</f>
        <v>41487</v>
      </c>
      <c r="B21">
        <f>Dataset!B21</f>
        <v>2013</v>
      </c>
      <c r="C21">
        <f>Dataset!C21</f>
        <v>8</v>
      </c>
      <c r="D21" s="8">
        <f>Dataset!F21</f>
        <v>8923060.4722728822</v>
      </c>
      <c r="E21" s="105">
        <f t="shared" ref="E21:F21" ca="1" si="17">E9</f>
        <v>1.77</v>
      </c>
      <c r="F21" s="105">
        <f t="shared" ca="1" si="17"/>
        <v>137.61000000000004</v>
      </c>
      <c r="G21" s="8">
        <f>Dataset!AR21</f>
        <v>31</v>
      </c>
      <c r="H21" s="8">
        <f>Dataset!BI21</f>
        <v>0</v>
      </c>
      <c r="I21" s="8">
        <f>Dataset!BT21</f>
        <v>0</v>
      </c>
      <c r="J21" s="8">
        <f>Dataset!BU21</f>
        <v>0</v>
      </c>
      <c r="K21" s="8">
        <f>Dataset!Q21</f>
        <v>14329</v>
      </c>
      <c r="M21" s="8">
        <f t="shared" si="1"/>
        <v>-10912807.3521106</v>
      </c>
      <c r="N21" s="1">
        <f t="shared" ca="1" si="2"/>
        <v>16046.674332552922</v>
      </c>
      <c r="O21" s="1">
        <f t="shared" ca="1" si="3"/>
        <v>2088549.5366894363</v>
      </c>
      <c r="P21" s="1">
        <f t="shared" si="4"/>
        <v>8995165.3121503219</v>
      </c>
      <c r="Q21" s="1">
        <f t="shared" si="6"/>
        <v>0</v>
      </c>
      <c r="R21" s="1">
        <f t="shared" si="7"/>
        <v>0</v>
      </c>
      <c r="S21" s="1">
        <f t="shared" si="8"/>
        <v>0</v>
      </c>
      <c r="T21" s="1">
        <f t="shared" si="9"/>
        <v>9319485.5155346766</v>
      </c>
      <c r="U21" s="1">
        <f t="shared" ca="1" si="5"/>
        <v>9506439.686596388</v>
      </c>
      <c r="Y21" t="s">
        <v>266</v>
      </c>
      <c r="Z21" s="176">
        <v>532.38050384868598</v>
      </c>
      <c r="AA21" s="218" t="s">
        <v>135</v>
      </c>
      <c r="AB21" s="215">
        <v>2.7767699913798099E-89</v>
      </c>
    </row>
    <row r="22" spans="1:28">
      <c r="A22" s="7">
        <f>Dataset!A22</f>
        <v>41518</v>
      </c>
      <c r="B22">
        <f>Dataset!B22</f>
        <v>2013</v>
      </c>
      <c r="C22">
        <f>Dataset!C22</f>
        <v>9</v>
      </c>
      <c r="D22" s="8">
        <f>Dataset!F22</f>
        <v>7962256.8096089372</v>
      </c>
      <c r="E22" s="105">
        <f t="shared" ref="E22:F22" ca="1" si="18">E10</f>
        <v>35.700000000000003</v>
      </c>
      <c r="F22" s="105">
        <f t="shared" ca="1" si="18"/>
        <v>64.09</v>
      </c>
      <c r="G22" s="8">
        <f>Dataset!AR22</f>
        <v>30</v>
      </c>
      <c r="H22" s="8">
        <f>Dataset!BI22</f>
        <v>1</v>
      </c>
      <c r="I22" s="8">
        <f>Dataset!BT22</f>
        <v>0</v>
      </c>
      <c r="J22" s="8">
        <f>Dataset!BU22</f>
        <v>0</v>
      </c>
      <c r="K22" s="8">
        <f>Dataset!Q22</f>
        <v>14293</v>
      </c>
      <c r="M22" s="8">
        <f t="shared" si="1"/>
        <v>-10912807.3521106</v>
      </c>
      <c r="N22" s="1">
        <f t="shared" ca="1" si="2"/>
        <v>323653.26196166064</v>
      </c>
      <c r="O22" s="1">
        <f t="shared" ca="1" si="3"/>
        <v>972713.75486102712</v>
      </c>
      <c r="P22" s="1">
        <f t="shared" si="4"/>
        <v>8704998.6891777311</v>
      </c>
      <c r="Q22" s="1">
        <f t="shared" si="6"/>
        <v>-625705.00273567101</v>
      </c>
      <c r="R22" s="1">
        <f t="shared" si="7"/>
        <v>0</v>
      </c>
      <c r="S22" s="1">
        <f t="shared" si="8"/>
        <v>0</v>
      </c>
      <c r="T22" s="1">
        <f t="shared" si="9"/>
        <v>9296071.3569360822</v>
      </c>
      <c r="U22" s="1">
        <f t="shared" ca="1" si="5"/>
        <v>7758924.7080902308</v>
      </c>
      <c r="Y22" t="s">
        <v>136</v>
      </c>
      <c r="Z22" s="214">
        <v>-1.1412665892673399E-2</v>
      </c>
      <c r="AA22" s="218" t="s">
        <v>137</v>
      </c>
      <c r="AB22" s="215">
        <v>2.0004008523563899</v>
      </c>
    </row>
    <row r="23" spans="1:28">
      <c r="A23" s="7">
        <f>Dataset!A23</f>
        <v>41548</v>
      </c>
      <c r="B23">
        <f>Dataset!B23</f>
        <v>2013</v>
      </c>
      <c r="C23">
        <f>Dataset!C23</f>
        <v>10</v>
      </c>
      <c r="D23" s="8">
        <f>Dataset!F23</f>
        <v>8456373.9734936394</v>
      </c>
      <c r="E23" s="105">
        <f t="shared" ref="E23:F23" ca="1" si="19">E11</f>
        <v>173.91</v>
      </c>
      <c r="F23" s="105">
        <f t="shared" ca="1" si="19"/>
        <v>11.709999999999999</v>
      </c>
      <c r="G23" s="8">
        <f>Dataset!AR23</f>
        <v>31</v>
      </c>
      <c r="H23" s="8">
        <f>Dataset!BI23</f>
        <v>1</v>
      </c>
      <c r="I23" s="8">
        <f>Dataset!BT23</f>
        <v>0</v>
      </c>
      <c r="J23" s="8">
        <f>Dataset!BU23</f>
        <v>0</v>
      </c>
      <c r="K23" s="8">
        <f>Dataset!Q23</f>
        <v>14329</v>
      </c>
      <c r="M23" s="8">
        <f t="shared" si="1"/>
        <v>-10912807.3521106</v>
      </c>
      <c r="N23" s="1">
        <f t="shared" ca="1" si="2"/>
        <v>1576653.7475560897</v>
      </c>
      <c r="O23" s="1">
        <f t="shared" ca="1" si="3"/>
        <v>177726.29223627129</v>
      </c>
      <c r="P23" s="1">
        <f t="shared" si="4"/>
        <v>8995165.3121503219</v>
      </c>
      <c r="Q23" s="1">
        <f t="shared" si="6"/>
        <v>-625705.00273567101</v>
      </c>
      <c r="R23" s="1">
        <f t="shared" si="7"/>
        <v>0</v>
      </c>
      <c r="S23" s="1">
        <f t="shared" si="8"/>
        <v>0</v>
      </c>
      <c r="T23" s="1">
        <f t="shared" si="9"/>
        <v>9319485.5155346766</v>
      </c>
      <c r="U23" s="1">
        <f t="shared" ca="1" si="5"/>
        <v>8530518.5126310885</v>
      </c>
      <c r="Z23" s="90"/>
    </row>
    <row r="24" spans="1:28">
      <c r="A24" s="7">
        <f>Dataset!A24</f>
        <v>41579</v>
      </c>
      <c r="B24">
        <f>Dataset!B24</f>
        <v>2013</v>
      </c>
      <c r="C24">
        <f>Dataset!C24</f>
        <v>11</v>
      </c>
      <c r="D24" s="8">
        <f>Dataset!F24</f>
        <v>10585973.38587877</v>
      </c>
      <c r="E24" s="105">
        <f t="shared" ref="E24:F24" ca="1" si="20">E12</f>
        <v>358.74999999999994</v>
      </c>
      <c r="F24" s="105">
        <f t="shared" ca="1" si="20"/>
        <v>2.79</v>
      </c>
      <c r="G24" s="8">
        <f>Dataset!AR24</f>
        <v>30</v>
      </c>
      <c r="H24" s="8">
        <f>Dataset!BI24</f>
        <v>1</v>
      </c>
      <c r="I24" s="8">
        <f>Dataset!BT24</f>
        <v>0</v>
      </c>
      <c r="J24" s="8">
        <f>Dataset!BU24</f>
        <v>0</v>
      </c>
      <c r="K24" s="8">
        <f>Dataset!Q24</f>
        <v>14365</v>
      </c>
      <c r="M24" s="8">
        <f t="shared" si="1"/>
        <v>-10912807.3521106</v>
      </c>
      <c r="N24" s="1">
        <f t="shared" ca="1" si="2"/>
        <v>3252397.9755951185</v>
      </c>
      <c r="O24" s="1">
        <f t="shared" ca="1" si="3"/>
        <v>42344.693026404515</v>
      </c>
      <c r="P24" s="1">
        <f t="shared" si="4"/>
        <v>8704998.6891777311</v>
      </c>
      <c r="Q24" s="1">
        <f t="shared" si="6"/>
        <v>-625705.00273567101</v>
      </c>
      <c r="R24" s="1">
        <f t="shared" si="7"/>
        <v>0</v>
      </c>
      <c r="S24" s="1">
        <f t="shared" si="8"/>
        <v>0</v>
      </c>
      <c r="T24" s="1">
        <f t="shared" si="9"/>
        <v>9342899.6741332691</v>
      </c>
      <c r="U24" s="1">
        <f t="shared" ca="1" si="5"/>
        <v>9804128.6770862527</v>
      </c>
    </row>
    <row r="25" spans="1:28">
      <c r="A25" s="7">
        <f>Dataset!A25</f>
        <v>41609</v>
      </c>
      <c r="B25">
        <f>Dataset!B25</f>
        <v>2013</v>
      </c>
      <c r="C25">
        <f>Dataset!C25</f>
        <v>12</v>
      </c>
      <c r="D25" s="8">
        <f>Dataset!F25</f>
        <v>13710751.46588335</v>
      </c>
      <c r="E25" s="105">
        <f t="shared" ref="E25:F25" ca="1" si="21">E13</f>
        <v>526.03</v>
      </c>
      <c r="F25" s="105">
        <f t="shared" ca="1" si="21"/>
        <v>0</v>
      </c>
      <c r="G25" s="8">
        <f>Dataset!AR25</f>
        <v>31</v>
      </c>
      <c r="H25" s="8">
        <f>Dataset!BI25</f>
        <v>0</v>
      </c>
      <c r="I25" s="8">
        <f>Dataset!BT25</f>
        <v>0</v>
      </c>
      <c r="J25" s="8">
        <f>Dataset!BU25</f>
        <v>0</v>
      </c>
      <c r="K25" s="8">
        <f>Dataset!Q25</f>
        <v>14366</v>
      </c>
      <c r="M25" s="8">
        <f t="shared" si="1"/>
        <v>-10912807.3521106</v>
      </c>
      <c r="N25" s="1">
        <f t="shared" ca="1" si="2"/>
        <v>4768944.6887868997</v>
      </c>
      <c r="O25" s="1">
        <f t="shared" ca="1" si="3"/>
        <v>0</v>
      </c>
      <c r="P25" s="1">
        <f t="shared" si="4"/>
        <v>8995165.3121503219</v>
      </c>
      <c r="Q25" s="1">
        <f t="shared" si="6"/>
        <v>0</v>
      </c>
      <c r="R25" s="1">
        <f t="shared" si="7"/>
        <v>0</v>
      </c>
      <c r="S25" s="1">
        <f t="shared" si="8"/>
        <v>0</v>
      </c>
      <c r="T25" s="1">
        <f t="shared" si="9"/>
        <v>9343550.0674276762</v>
      </c>
      <c r="U25" s="1">
        <f t="shared" ca="1" si="5"/>
        <v>12194852.716254298</v>
      </c>
    </row>
    <row r="26" spans="1:28">
      <c r="A26" s="7">
        <f>Dataset!A26</f>
        <v>41640</v>
      </c>
      <c r="B26">
        <f>Dataset!B26</f>
        <v>2014</v>
      </c>
      <c r="C26">
        <f>Dataset!C26</f>
        <v>1</v>
      </c>
      <c r="D26" s="8">
        <f>Dataset!F26</f>
        <v>14761400.858661719</v>
      </c>
      <c r="E26" s="105">
        <f t="shared" ref="E26:F26" ca="1" si="22">E14</f>
        <v>653.76</v>
      </c>
      <c r="F26" s="105">
        <f t="shared" ca="1" si="22"/>
        <v>0</v>
      </c>
      <c r="G26" s="8">
        <f>Dataset!AR26</f>
        <v>31</v>
      </c>
      <c r="H26" s="8">
        <f>Dataset!BI26</f>
        <v>0</v>
      </c>
      <c r="I26" s="8">
        <f>Dataset!BT26</f>
        <v>0</v>
      </c>
      <c r="J26" s="8">
        <f>Dataset!BU26</f>
        <v>0</v>
      </c>
      <c r="K26" s="8">
        <f>Dataset!Q26</f>
        <v>14366</v>
      </c>
      <c r="M26" s="8">
        <f t="shared" si="1"/>
        <v>-10912807.3521106</v>
      </c>
      <c r="N26" s="1">
        <f t="shared" ca="1" si="2"/>
        <v>5926934.3568642922</v>
      </c>
      <c r="O26" s="1">
        <f t="shared" ca="1" si="3"/>
        <v>0</v>
      </c>
      <c r="P26" s="1">
        <f t="shared" si="4"/>
        <v>8995165.3121503219</v>
      </c>
      <c r="Q26" s="1">
        <f t="shared" si="6"/>
        <v>0</v>
      </c>
      <c r="R26" s="1">
        <f t="shared" si="7"/>
        <v>0</v>
      </c>
      <c r="S26" s="1">
        <f t="shared" si="8"/>
        <v>0</v>
      </c>
      <c r="T26" s="1">
        <f t="shared" si="9"/>
        <v>9343550.0674276762</v>
      </c>
      <c r="U26" s="1">
        <f t="shared" ca="1" si="5"/>
        <v>13352842.38433169</v>
      </c>
    </row>
    <row r="27" spans="1:28">
      <c r="A27" s="7">
        <f>Dataset!A27</f>
        <v>41671</v>
      </c>
      <c r="B27">
        <f>Dataset!B27</f>
        <v>2014</v>
      </c>
      <c r="C27">
        <f>Dataset!C27</f>
        <v>2</v>
      </c>
      <c r="D27" s="8">
        <f>Dataset!F27</f>
        <v>13024156.832159508</v>
      </c>
      <c r="E27" s="105">
        <f t="shared" ref="E27:F27" ca="1" si="23">E15</f>
        <v>591.25000000000011</v>
      </c>
      <c r="F27" s="105">
        <f t="shared" ca="1" si="23"/>
        <v>0</v>
      </c>
      <c r="G27" s="8">
        <f>Dataset!AR27</f>
        <v>28</v>
      </c>
      <c r="H27" s="8">
        <f>Dataset!BI27</f>
        <v>0</v>
      </c>
      <c r="I27" s="8">
        <f>Dataset!BT27</f>
        <v>0</v>
      </c>
      <c r="J27" s="8">
        <f>Dataset!BU27</f>
        <v>0</v>
      </c>
      <c r="K27" s="8">
        <f>Dataset!Q27</f>
        <v>14408</v>
      </c>
      <c r="M27" s="8">
        <f t="shared" si="1"/>
        <v>-10912807.3521106</v>
      </c>
      <c r="N27" s="1">
        <f t="shared" ca="1" si="2"/>
        <v>5360223.8413118171</v>
      </c>
      <c r="O27" s="1">
        <f t="shared" ca="1" si="3"/>
        <v>0</v>
      </c>
      <c r="P27" s="1">
        <f t="shared" si="4"/>
        <v>8124665.4432325484</v>
      </c>
      <c r="Q27" s="1">
        <f t="shared" si="6"/>
        <v>0</v>
      </c>
      <c r="R27" s="1">
        <f t="shared" si="7"/>
        <v>0</v>
      </c>
      <c r="S27" s="1">
        <f t="shared" si="8"/>
        <v>0</v>
      </c>
      <c r="T27" s="1">
        <f t="shared" si="9"/>
        <v>9370866.5857927017</v>
      </c>
      <c r="U27" s="1">
        <f t="shared" ca="1" si="5"/>
        <v>11942948.518226467</v>
      </c>
    </row>
    <row r="28" spans="1:28">
      <c r="A28" s="7">
        <f>Dataset!A28</f>
        <v>41699</v>
      </c>
      <c r="B28">
        <f>Dataset!B28</f>
        <v>2014</v>
      </c>
      <c r="C28">
        <f>Dataset!C28</f>
        <v>3</v>
      </c>
      <c r="D28" s="8">
        <f>Dataset!F28</f>
        <v>12785703.34118033</v>
      </c>
      <c r="E28" s="105">
        <f t="shared" ref="E28:F28" ca="1" si="24">E16</f>
        <v>515.66</v>
      </c>
      <c r="F28" s="105">
        <f t="shared" ca="1" si="24"/>
        <v>0</v>
      </c>
      <c r="G28" s="8">
        <f>Dataset!AR28</f>
        <v>31</v>
      </c>
      <c r="H28" s="8">
        <f>Dataset!BI28</f>
        <v>1</v>
      </c>
      <c r="I28" s="8">
        <f>Dataset!BT28</f>
        <v>0</v>
      </c>
      <c r="J28" s="8">
        <f>Dataset!BU28</f>
        <v>0</v>
      </c>
      <c r="K28" s="8">
        <f>Dataset!Q28</f>
        <v>14376</v>
      </c>
      <c r="M28" s="8">
        <f t="shared" si="1"/>
        <v>-10912807.3521106</v>
      </c>
      <c r="N28" s="1">
        <f t="shared" ca="1" si="2"/>
        <v>4674931.1222170843</v>
      </c>
      <c r="O28" s="1">
        <f t="shared" ca="1" si="3"/>
        <v>0</v>
      </c>
      <c r="P28" s="1">
        <f t="shared" si="4"/>
        <v>8995165.3121503219</v>
      </c>
      <c r="Q28" s="1">
        <f t="shared" si="6"/>
        <v>-625705.00273567101</v>
      </c>
      <c r="R28" s="1">
        <f t="shared" si="7"/>
        <v>0</v>
      </c>
      <c r="S28" s="1">
        <f t="shared" si="8"/>
        <v>0</v>
      </c>
      <c r="T28" s="1">
        <f t="shared" si="9"/>
        <v>9350054.00037173</v>
      </c>
      <c r="U28" s="1">
        <f t="shared" ca="1" si="5"/>
        <v>11481638.079892864</v>
      </c>
    </row>
    <row r="29" spans="1:28">
      <c r="A29" s="7">
        <f>Dataset!A29</f>
        <v>41730</v>
      </c>
      <c r="B29">
        <f>Dataset!B29</f>
        <v>2014</v>
      </c>
      <c r="C29">
        <f>Dataset!C29</f>
        <v>4</v>
      </c>
      <c r="D29" s="8">
        <f>Dataset!F29</f>
        <v>9903455.6326474957</v>
      </c>
      <c r="E29" s="105">
        <f t="shared" ref="E29:F29" ca="1" si="25">E17</f>
        <v>322.11</v>
      </c>
      <c r="F29" s="105">
        <f t="shared" ca="1" si="25"/>
        <v>0.73</v>
      </c>
      <c r="G29" s="8">
        <f>Dataset!AR29</f>
        <v>30</v>
      </c>
      <c r="H29" s="8">
        <f>Dataset!BI29</f>
        <v>1</v>
      </c>
      <c r="I29" s="8">
        <f>Dataset!BT29</f>
        <v>0</v>
      </c>
      <c r="J29" s="8">
        <f>Dataset!BU29</f>
        <v>0</v>
      </c>
      <c r="K29" s="8">
        <f>Dataset!Q29</f>
        <v>14415</v>
      </c>
      <c r="M29" s="8">
        <f t="shared" si="1"/>
        <v>-10912807.3521106</v>
      </c>
      <c r="N29" s="1">
        <f t="shared" ca="1" si="2"/>
        <v>2920222.7509935717</v>
      </c>
      <c r="O29" s="1">
        <f t="shared" ca="1" si="3"/>
        <v>11079.435809776092</v>
      </c>
      <c r="P29" s="1">
        <f t="shared" si="4"/>
        <v>8704998.6891777311</v>
      </c>
      <c r="Q29" s="1">
        <f t="shared" si="6"/>
        <v>-625705.00273567101</v>
      </c>
      <c r="R29" s="1">
        <f t="shared" si="7"/>
        <v>0</v>
      </c>
      <c r="S29" s="1">
        <f t="shared" si="8"/>
        <v>0</v>
      </c>
      <c r="T29" s="1">
        <f t="shared" si="9"/>
        <v>9375419.338853538</v>
      </c>
      <c r="U29" s="1">
        <f t="shared" ca="1" si="5"/>
        <v>9473207.8599883467</v>
      </c>
    </row>
    <row r="30" spans="1:28">
      <c r="A30" s="7">
        <f>Dataset!A30</f>
        <v>41760</v>
      </c>
      <c r="B30">
        <f>Dataset!B30</f>
        <v>2014</v>
      </c>
      <c r="C30">
        <f>Dataset!C30</f>
        <v>5</v>
      </c>
      <c r="D30" s="8">
        <f>Dataset!F30</f>
        <v>8205604.7812921144</v>
      </c>
      <c r="E30" s="105">
        <f t="shared" ref="E30:F30" ca="1" si="26">E18</f>
        <v>141.16000000000003</v>
      </c>
      <c r="F30" s="105">
        <f t="shared" ca="1" si="26"/>
        <v>29.409999999999997</v>
      </c>
      <c r="G30" s="8">
        <f>Dataset!AR30</f>
        <v>31</v>
      </c>
      <c r="H30" s="8">
        <f>Dataset!BI30</f>
        <v>1</v>
      </c>
      <c r="I30" s="8">
        <f>Dataset!BT30</f>
        <v>0</v>
      </c>
      <c r="J30" s="8">
        <f>Dataset!BU30</f>
        <v>0</v>
      </c>
      <c r="K30" s="8">
        <f>Dataset!Q30</f>
        <v>14415</v>
      </c>
      <c r="M30" s="8">
        <f t="shared" si="1"/>
        <v>-10912807.3521106</v>
      </c>
      <c r="N30" s="1">
        <f t="shared" ca="1" si="2"/>
        <v>1279744.9428153508</v>
      </c>
      <c r="O30" s="1">
        <f t="shared" ca="1" si="3"/>
        <v>446364.66735002032</v>
      </c>
      <c r="P30" s="1">
        <f t="shared" si="4"/>
        <v>8995165.3121503219</v>
      </c>
      <c r="Q30" s="1">
        <f t="shared" si="6"/>
        <v>-625705.00273567101</v>
      </c>
      <c r="R30" s="1">
        <f t="shared" si="7"/>
        <v>0</v>
      </c>
      <c r="S30" s="1">
        <f t="shared" si="8"/>
        <v>0</v>
      </c>
      <c r="T30" s="1">
        <f t="shared" si="9"/>
        <v>9375419.338853538</v>
      </c>
      <c r="U30" s="1">
        <f t="shared" ca="1" si="5"/>
        <v>8558181.9063229598</v>
      </c>
    </row>
    <row r="31" spans="1:28">
      <c r="A31" s="7">
        <f>Dataset!A31</f>
        <v>41791</v>
      </c>
      <c r="B31">
        <f>Dataset!B31</f>
        <v>2014</v>
      </c>
      <c r="C31">
        <f>Dataset!C31</f>
        <v>6</v>
      </c>
      <c r="D31" s="8">
        <f>Dataset!F31</f>
        <v>7942362.5652954327</v>
      </c>
      <c r="E31" s="105">
        <f t="shared" ref="E31:F31" ca="1" si="27">E19</f>
        <v>29.650000000000006</v>
      </c>
      <c r="F31" s="105">
        <f t="shared" ca="1" si="27"/>
        <v>65.02</v>
      </c>
      <c r="G31" s="8">
        <f>Dataset!AR31</f>
        <v>30</v>
      </c>
      <c r="H31" s="8">
        <f>Dataset!BI31</f>
        <v>0</v>
      </c>
      <c r="I31" s="8">
        <f>Dataset!BT31</f>
        <v>0</v>
      </c>
      <c r="J31" s="8">
        <f>Dataset!BU31</f>
        <v>0</v>
      </c>
      <c r="K31" s="8">
        <f>Dataset!Q31</f>
        <v>14414</v>
      </c>
      <c r="M31" s="8">
        <f t="shared" si="1"/>
        <v>-10912807.3521106</v>
      </c>
      <c r="N31" s="1">
        <f t="shared" ca="1" si="2"/>
        <v>268804.45986451651</v>
      </c>
      <c r="O31" s="1">
        <f t="shared" ca="1" si="3"/>
        <v>986828.65253649512</v>
      </c>
      <c r="P31" s="1">
        <f t="shared" si="4"/>
        <v>8704998.6891777311</v>
      </c>
      <c r="Q31" s="1">
        <f t="shared" si="6"/>
        <v>0</v>
      </c>
      <c r="R31" s="1">
        <f t="shared" si="7"/>
        <v>0</v>
      </c>
      <c r="S31" s="1">
        <f t="shared" si="8"/>
        <v>0</v>
      </c>
      <c r="T31" s="1">
        <f t="shared" si="9"/>
        <v>9374768.9455591328</v>
      </c>
      <c r="U31" s="1">
        <f t="shared" ca="1" si="5"/>
        <v>8422593.3950272743</v>
      </c>
    </row>
    <row r="32" spans="1:28">
      <c r="A32" s="7">
        <f>Dataset!A32</f>
        <v>41821</v>
      </c>
      <c r="B32">
        <f>Dataset!B32</f>
        <v>2014</v>
      </c>
      <c r="C32">
        <f>Dataset!C32</f>
        <v>7</v>
      </c>
      <c r="D32" s="8">
        <f>Dataset!F32</f>
        <v>8647756.0588504113</v>
      </c>
      <c r="E32" s="105">
        <f t="shared" ref="E32:F32" ca="1" si="28">E20</f>
        <v>1.36</v>
      </c>
      <c r="F32" s="105">
        <f t="shared" ca="1" si="28"/>
        <v>144.48999999999998</v>
      </c>
      <c r="G32" s="8">
        <f>Dataset!AR32</f>
        <v>31</v>
      </c>
      <c r="H32" s="8">
        <f>Dataset!BI32</f>
        <v>0</v>
      </c>
      <c r="I32" s="8">
        <f>Dataset!BT32</f>
        <v>0</v>
      </c>
      <c r="J32" s="8">
        <f>Dataset!BU32</f>
        <v>0</v>
      </c>
      <c r="K32" s="8">
        <f>Dataset!Q32</f>
        <v>14386</v>
      </c>
      <c r="M32" s="8">
        <f t="shared" si="1"/>
        <v>-10912807.3521106</v>
      </c>
      <c r="N32" s="1">
        <f t="shared" ca="1" si="2"/>
        <v>12329.648074729928</v>
      </c>
      <c r="O32" s="1">
        <f t="shared" ca="1" si="3"/>
        <v>2192969.4248692431</v>
      </c>
      <c r="P32" s="1">
        <f t="shared" si="4"/>
        <v>8995165.3121503219</v>
      </c>
      <c r="Q32" s="1">
        <f t="shared" si="6"/>
        <v>0</v>
      </c>
      <c r="R32" s="1">
        <f t="shared" si="7"/>
        <v>0</v>
      </c>
      <c r="S32" s="1">
        <f t="shared" si="8"/>
        <v>0</v>
      </c>
      <c r="T32" s="1">
        <f t="shared" si="9"/>
        <v>9356557.9333157837</v>
      </c>
      <c r="U32" s="1">
        <f t="shared" ca="1" si="5"/>
        <v>9644214.966299478</v>
      </c>
    </row>
    <row r="33" spans="1:21">
      <c r="A33" s="7">
        <f>Dataset!A33</f>
        <v>41852</v>
      </c>
      <c r="B33">
        <f>Dataset!B33</f>
        <v>2014</v>
      </c>
      <c r="C33">
        <f>Dataset!C33</f>
        <v>8</v>
      </c>
      <c r="D33" s="8">
        <f>Dataset!F33</f>
        <v>8545284.9282827098</v>
      </c>
      <c r="E33" s="105">
        <f t="shared" ref="E33:F33" ca="1" si="29">E21</f>
        <v>1.77</v>
      </c>
      <c r="F33" s="105">
        <f t="shared" ca="1" si="29"/>
        <v>137.61000000000004</v>
      </c>
      <c r="G33" s="8">
        <f>Dataset!AR33</f>
        <v>31</v>
      </c>
      <c r="H33" s="8">
        <f>Dataset!BI33</f>
        <v>0</v>
      </c>
      <c r="I33" s="8">
        <f>Dataset!BT33</f>
        <v>0</v>
      </c>
      <c r="J33" s="8">
        <f>Dataset!BU33</f>
        <v>0</v>
      </c>
      <c r="K33" s="8">
        <f>Dataset!Q33</f>
        <v>14450</v>
      </c>
      <c r="M33" s="8">
        <f t="shared" si="1"/>
        <v>-10912807.3521106</v>
      </c>
      <c r="N33" s="1">
        <f t="shared" ca="1" si="2"/>
        <v>16046.674332552922</v>
      </c>
      <c r="O33" s="1">
        <f t="shared" ca="1" si="3"/>
        <v>2088549.5366894363</v>
      </c>
      <c r="P33" s="1">
        <f t="shared" si="4"/>
        <v>8995165.3121503219</v>
      </c>
      <c r="Q33" s="1">
        <f t="shared" si="6"/>
        <v>0</v>
      </c>
      <c r="R33" s="1">
        <f t="shared" si="7"/>
        <v>0</v>
      </c>
      <c r="S33" s="1">
        <f t="shared" si="8"/>
        <v>0</v>
      </c>
      <c r="T33" s="1">
        <f t="shared" si="9"/>
        <v>9398183.1041577272</v>
      </c>
      <c r="U33" s="1">
        <f t="shared" ca="1" si="5"/>
        <v>9585137.2752194386</v>
      </c>
    </row>
    <row r="34" spans="1:21">
      <c r="A34" s="7">
        <f>Dataset!A34</f>
        <v>41883</v>
      </c>
      <c r="B34">
        <f>Dataset!B34</f>
        <v>2014</v>
      </c>
      <c r="C34">
        <f>Dataset!C34</f>
        <v>9</v>
      </c>
      <c r="D34" s="8">
        <f>Dataset!F34</f>
        <v>7930773.844409111</v>
      </c>
      <c r="E34" s="105">
        <f t="shared" ref="E34:F34" ca="1" si="30">E22</f>
        <v>35.700000000000003</v>
      </c>
      <c r="F34" s="105">
        <f t="shared" ca="1" si="30"/>
        <v>64.09</v>
      </c>
      <c r="G34" s="8">
        <f>Dataset!AR34</f>
        <v>30</v>
      </c>
      <c r="H34" s="8">
        <f>Dataset!BI34</f>
        <v>1</v>
      </c>
      <c r="I34" s="8">
        <f>Dataset!BT34</f>
        <v>0</v>
      </c>
      <c r="J34" s="8">
        <f>Dataset!BU34</f>
        <v>0</v>
      </c>
      <c r="K34" s="8">
        <f>Dataset!Q34</f>
        <v>14436</v>
      </c>
      <c r="M34" s="8">
        <f t="shared" ref="M34:M65" si="31">$Z$8</f>
        <v>-10912807.3521106</v>
      </c>
      <c r="N34" s="1">
        <f t="shared" ref="N34:N65" ca="1" si="32">E34*$Z$9</f>
        <v>323653.26196166064</v>
      </c>
      <c r="O34" s="1">
        <f t="shared" ref="O34:O65" ca="1" si="33">F34*$Z$10</f>
        <v>972713.75486102712</v>
      </c>
      <c r="P34" s="1">
        <f t="shared" ref="P34:P65" si="34">G34*$Z$11</f>
        <v>8704998.6891777311</v>
      </c>
      <c r="Q34" s="1">
        <f t="shared" si="6"/>
        <v>-625705.00273567101</v>
      </c>
      <c r="R34" s="1">
        <f t="shared" si="7"/>
        <v>0</v>
      </c>
      <c r="S34" s="1">
        <f t="shared" si="8"/>
        <v>0</v>
      </c>
      <c r="T34" s="1">
        <f t="shared" si="9"/>
        <v>9389077.5980360527</v>
      </c>
      <c r="U34" s="1">
        <f t="shared" ref="U34:U65" ca="1" si="35">SUM(M34:T34)</f>
        <v>7851930.9491902012</v>
      </c>
    </row>
    <row r="35" spans="1:21">
      <c r="A35" s="7">
        <f>Dataset!A35</f>
        <v>41913</v>
      </c>
      <c r="B35">
        <f>Dataset!B35</f>
        <v>2014</v>
      </c>
      <c r="C35">
        <f>Dataset!C35</f>
        <v>10</v>
      </c>
      <c r="D35" s="8">
        <f>Dataset!F35</f>
        <v>8604843.0109950211</v>
      </c>
      <c r="E35" s="105">
        <f t="shared" ref="E35:F35" ca="1" si="36">E23</f>
        <v>173.91</v>
      </c>
      <c r="F35" s="105">
        <f t="shared" ca="1" si="36"/>
        <v>11.709999999999999</v>
      </c>
      <c r="G35" s="8">
        <f>Dataset!AR35</f>
        <v>31</v>
      </c>
      <c r="H35" s="8">
        <f>Dataset!BI35</f>
        <v>1</v>
      </c>
      <c r="I35" s="8">
        <f>Dataset!BT35</f>
        <v>0</v>
      </c>
      <c r="J35" s="8">
        <f>Dataset!BU35</f>
        <v>0</v>
      </c>
      <c r="K35" s="8">
        <f>Dataset!Q35</f>
        <v>14462</v>
      </c>
      <c r="M35" s="8">
        <f t="shared" si="31"/>
        <v>-10912807.3521106</v>
      </c>
      <c r="N35" s="1">
        <f t="shared" ca="1" si="32"/>
        <v>1576653.7475560897</v>
      </c>
      <c r="O35" s="1">
        <f t="shared" ca="1" si="33"/>
        <v>177726.29223627129</v>
      </c>
      <c r="P35" s="1">
        <f t="shared" si="34"/>
        <v>8995165.3121503219</v>
      </c>
      <c r="Q35" s="1">
        <f t="shared" si="6"/>
        <v>-625705.00273567101</v>
      </c>
      <c r="R35" s="1">
        <f t="shared" si="7"/>
        <v>0</v>
      </c>
      <c r="S35" s="1">
        <f t="shared" si="8"/>
        <v>0</v>
      </c>
      <c r="T35" s="1">
        <f t="shared" si="9"/>
        <v>9405987.8236905914</v>
      </c>
      <c r="U35" s="1">
        <f t="shared" ca="1" si="35"/>
        <v>8617020.8207870033</v>
      </c>
    </row>
    <row r="36" spans="1:21">
      <c r="A36" s="7">
        <f>Dataset!A36</f>
        <v>41944</v>
      </c>
      <c r="B36">
        <f>Dataset!B36</f>
        <v>2014</v>
      </c>
      <c r="C36">
        <f>Dataset!C36</f>
        <v>11</v>
      </c>
      <c r="D36" s="8">
        <f>Dataset!F36</f>
        <v>10382718.384502767</v>
      </c>
      <c r="E36" s="105">
        <f t="shared" ref="E36:F36" ca="1" si="37">E24</f>
        <v>358.74999999999994</v>
      </c>
      <c r="F36" s="105">
        <f t="shared" ca="1" si="37"/>
        <v>2.79</v>
      </c>
      <c r="G36" s="8">
        <f>Dataset!AR36</f>
        <v>30</v>
      </c>
      <c r="H36" s="8">
        <f>Dataset!BI36</f>
        <v>1</v>
      </c>
      <c r="I36" s="8">
        <f>Dataset!BT36</f>
        <v>0</v>
      </c>
      <c r="J36" s="8">
        <f>Dataset!BU36</f>
        <v>0</v>
      </c>
      <c r="K36" s="8">
        <f>Dataset!Q36</f>
        <v>14576</v>
      </c>
      <c r="M36" s="8">
        <f t="shared" si="31"/>
        <v>-10912807.3521106</v>
      </c>
      <c r="N36" s="1">
        <f t="shared" ca="1" si="32"/>
        <v>3252397.9755951185</v>
      </c>
      <c r="O36" s="1">
        <f t="shared" ca="1" si="33"/>
        <v>42344.693026404515</v>
      </c>
      <c r="P36" s="1">
        <f t="shared" si="34"/>
        <v>8704998.6891777311</v>
      </c>
      <c r="Q36" s="1">
        <f t="shared" si="6"/>
        <v>-625705.00273567101</v>
      </c>
      <c r="R36" s="1">
        <f t="shared" si="7"/>
        <v>0</v>
      </c>
      <c r="S36" s="1">
        <f t="shared" si="8"/>
        <v>0</v>
      </c>
      <c r="T36" s="1">
        <f t="shared" si="9"/>
        <v>9480132.6592528056</v>
      </c>
      <c r="U36" s="1">
        <f t="shared" ca="1" si="35"/>
        <v>9941361.6622057892</v>
      </c>
    </row>
    <row r="37" spans="1:21">
      <c r="A37" s="7">
        <f>Dataset!A37</f>
        <v>41974</v>
      </c>
      <c r="B37">
        <f>Dataset!B37</f>
        <v>2014</v>
      </c>
      <c r="C37">
        <f>Dataset!C37</f>
        <v>12</v>
      </c>
      <c r="D37" s="8">
        <f>Dataset!F37</f>
        <v>12684541.596956316</v>
      </c>
      <c r="E37" s="105">
        <f t="shared" ref="E37:F37" ca="1" si="38">E25</f>
        <v>526.03</v>
      </c>
      <c r="F37" s="105">
        <f t="shared" ca="1" si="38"/>
        <v>0</v>
      </c>
      <c r="G37" s="8">
        <f>Dataset!AR37</f>
        <v>31</v>
      </c>
      <c r="H37" s="8">
        <f>Dataset!BI37</f>
        <v>0</v>
      </c>
      <c r="I37" s="8">
        <f>Dataset!BT37</f>
        <v>0</v>
      </c>
      <c r="J37" s="8">
        <f>Dataset!BU37</f>
        <v>0</v>
      </c>
      <c r="K37" s="8">
        <f>Dataset!Q37</f>
        <v>14485</v>
      </c>
      <c r="M37" s="8">
        <f t="shared" si="31"/>
        <v>-10912807.3521106</v>
      </c>
      <c r="N37" s="1">
        <f t="shared" ca="1" si="32"/>
        <v>4768944.6887868997</v>
      </c>
      <c r="O37" s="1">
        <f t="shared" ca="1" si="33"/>
        <v>0</v>
      </c>
      <c r="P37" s="1">
        <f t="shared" si="34"/>
        <v>8995165.3121503219</v>
      </c>
      <c r="Q37" s="1">
        <f t="shared" si="6"/>
        <v>0</v>
      </c>
      <c r="R37" s="1">
        <f t="shared" si="7"/>
        <v>0</v>
      </c>
      <c r="S37" s="1">
        <f t="shared" si="8"/>
        <v>0</v>
      </c>
      <c r="T37" s="1">
        <f t="shared" si="9"/>
        <v>9420946.8694619145</v>
      </c>
      <c r="U37" s="1">
        <f t="shared" ca="1" si="35"/>
        <v>12272249.518288536</v>
      </c>
    </row>
    <row r="38" spans="1:21">
      <c r="A38" s="7">
        <f>Dataset!A38</f>
        <v>42005</v>
      </c>
      <c r="B38">
        <f>Dataset!B38</f>
        <v>2015</v>
      </c>
      <c r="C38">
        <f>Dataset!C38</f>
        <v>1</v>
      </c>
      <c r="D38" s="8">
        <f>Dataset!F38</f>
        <v>14413705.80515991</v>
      </c>
      <c r="E38" s="105">
        <f t="shared" ref="E38:F38" ca="1" si="39">E26</f>
        <v>653.76</v>
      </c>
      <c r="F38" s="105">
        <f t="shared" ca="1" si="39"/>
        <v>0</v>
      </c>
      <c r="G38" s="8">
        <f>Dataset!AR38</f>
        <v>31</v>
      </c>
      <c r="H38" s="8">
        <f>Dataset!BI38</f>
        <v>0</v>
      </c>
      <c r="I38" s="8">
        <f>Dataset!BT38</f>
        <v>0</v>
      </c>
      <c r="J38" s="8">
        <f>Dataset!BU38</f>
        <v>0</v>
      </c>
      <c r="K38" s="8">
        <f>Dataset!Q38</f>
        <v>14609</v>
      </c>
      <c r="M38" s="8">
        <f t="shared" si="31"/>
        <v>-10912807.3521106</v>
      </c>
      <c r="N38" s="1">
        <f t="shared" ca="1" si="32"/>
        <v>5926934.3568642922</v>
      </c>
      <c r="O38" s="1">
        <f t="shared" ca="1" si="33"/>
        <v>0</v>
      </c>
      <c r="P38" s="1">
        <f t="shared" si="34"/>
        <v>8995165.3121503219</v>
      </c>
      <c r="Q38" s="1">
        <f t="shared" si="6"/>
        <v>0</v>
      </c>
      <c r="R38" s="1">
        <f t="shared" si="7"/>
        <v>0</v>
      </c>
      <c r="S38" s="1">
        <f t="shared" si="8"/>
        <v>0</v>
      </c>
      <c r="T38" s="1">
        <f t="shared" si="9"/>
        <v>9501595.6379681826</v>
      </c>
      <c r="U38" s="1">
        <f t="shared" ca="1" si="35"/>
        <v>13510887.954872197</v>
      </c>
    </row>
    <row r="39" spans="1:21">
      <c r="A39" s="7">
        <f>Dataset!A39</f>
        <v>42036</v>
      </c>
      <c r="B39">
        <f>Dataset!B39</f>
        <v>2015</v>
      </c>
      <c r="C39">
        <f>Dataset!C39</f>
        <v>2</v>
      </c>
      <c r="D39" s="8">
        <f>Dataset!F39</f>
        <v>13637542.32886829</v>
      </c>
      <c r="E39" s="105">
        <f t="shared" ref="E39:F39" ca="1" si="40">E27</f>
        <v>591.25000000000011</v>
      </c>
      <c r="F39" s="105">
        <f t="shared" ca="1" si="40"/>
        <v>0</v>
      </c>
      <c r="G39" s="8">
        <f>Dataset!AR39</f>
        <v>28</v>
      </c>
      <c r="H39" s="8">
        <f>Dataset!BI39</f>
        <v>0</v>
      </c>
      <c r="I39" s="8">
        <f>Dataset!BT39</f>
        <v>0</v>
      </c>
      <c r="J39" s="8">
        <f>Dataset!BU39</f>
        <v>0</v>
      </c>
      <c r="K39" s="8">
        <f>Dataset!Q39</f>
        <v>14571</v>
      </c>
      <c r="M39" s="8">
        <f t="shared" si="31"/>
        <v>-10912807.3521106</v>
      </c>
      <c r="N39" s="1">
        <f t="shared" ca="1" si="32"/>
        <v>5360223.8413118171</v>
      </c>
      <c r="O39" s="1">
        <f t="shared" ca="1" si="33"/>
        <v>0</v>
      </c>
      <c r="P39" s="1">
        <f t="shared" si="34"/>
        <v>8124665.4432325484</v>
      </c>
      <c r="Q39" s="1">
        <f t="shared" si="6"/>
        <v>0</v>
      </c>
      <c r="R39" s="1">
        <f t="shared" si="7"/>
        <v>0</v>
      </c>
      <c r="S39" s="1">
        <f t="shared" si="8"/>
        <v>0</v>
      </c>
      <c r="T39" s="1">
        <f t="shared" si="9"/>
        <v>9476880.6927807778</v>
      </c>
      <c r="U39" s="1">
        <f t="shared" ca="1" si="35"/>
        <v>12048962.625214543</v>
      </c>
    </row>
    <row r="40" spans="1:21">
      <c r="A40" s="7">
        <f>Dataset!A40</f>
        <v>42064</v>
      </c>
      <c r="B40">
        <f>Dataset!B40</f>
        <v>2015</v>
      </c>
      <c r="C40">
        <f>Dataset!C40</f>
        <v>3</v>
      </c>
      <c r="D40" s="8">
        <f>Dataset!F40</f>
        <v>12526342.403534712</v>
      </c>
      <c r="E40" s="105">
        <f t="shared" ref="E40:F40" ca="1" si="41">E28</f>
        <v>515.66</v>
      </c>
      <c r="F40" s="105">
        <f t="shared" ca="1" si="41"/>
        <v>0</v>
      </c>
      <c r="G40" s="8">
        <f>Dataset!AR40</f>
        <v>31</v>
      </c>
      <c r="H40" s="8">
        <f>Dataset!BI40</f>
        <v>1</v>
      </c>
      <c r="I40" s="8">
        <f>Dataset!BT40</f>
        <v>0</v>
      </c>
      <c r="J40" s="8">
        <f>Dataset!BU40</f>
        <v>0</v>
      </c>
      <c r="K40" s="8">
        <f>Dataset!Q40</f>
        <v>14535</v>
      </c>
      <c r="M40" s="8">
        <f t="shared" si="31"/>
        <v>-10912807.3521106</v>
      </c>
      <c r="N40" s="1">
        <f t="shared" ca="1" si="32"/>
        <v>4674931.1222170843</v>
      </c>
      <c r="O40" s="1">
        <f t="shared" ca="1" si="33"/>
        <v>0</v>
      </c>
      <c r="P40" s="1">
        <f t="shared" si="34"/>
        <v>8995165.3121503219</v>
      </c>
      <c r="Q40" s="1">
        <f t="shared" si="6"/>
        <v>-625705.00273567101</v>
      </c>
      <c r="R40" s="1">
        <f t="shared" si="7"/>
        <v>0</v>
      </c>
      <c r="S40" s="1">
        <f t="shared" si="8"/>
        <v>0</v>
      </c>
      <c r="T40" s="1">
        <f t="shared" si="9"/>
        <v>9453466.5341821834</v>
      </c>
      <c r="U40" s="1">
        <f t="shared" ca="1" si="35"/>
        <v>11585050.613703318</v>
      </c>
    </row>
    <row r="41" spans="1:21">
      <c r="A41" s="7">
        <f>Dataset!A41</f>
        <v>42095</v>
      </c>
      <c r="B41">
        <f>Dataset!B41</f>
        <v>2015</v>
      </c>
      <c r="C41">
        <f>Dataset!C41</f>
        <v>4</v>
      </c>
      <c r="D41" s="8">
        <f>Dataset!F41</f>
        <v>9273091.9660500903</v>
      </c>
      <c r="E41" s="105">
        <f t="shared" ref="E41:F41" ca="1" si="42">E29</f>
        <v>322.11</v>
      </c>
      <c r="F41" s="105">
        <f t="shared" ca="1" si="42"/>
        <v>0.73</v>
      </c>
      <c r="G41" s="8">
        <f>Dataset!AR41</f>
        <v>30</v>
      </c>
      <c r="H41" s="8">
        <f>Dataset!BI41</f>
        <v>1</v>
      </c>
      <c r="I41" s="8">
        <f>Dataset!BT41</f>
        <v>0</v>
      </c>
      <c r="J41" s="8">
        <f>Dataset!BU41</f>
        <v>0</v>
      </c>
      <c r="K41" s="8">
        <f>Dataset!Q41</f>
        <v>14475</v>
      </c>
      <c r="M41" s="8">
        <f t="shared" si="31"/>
        <v>-10912807.3521106</v>
      </c>
      <c r="N41" s="1">
        <f t="shared" ca="1" si="32"/>
        <v>2920222.7509935717</v>
      </c>
      <c r="O41" s="1">
        <f t="shared" ca="1" si="33"/>
        <v>11079.435809776092</v>
      </c>
      <c r="P41" s="1">
        <f t="shared" si="34"/>
        <v>8704998.6891777311</v>
      </c>
      <c r="Q41" s="1">
        <f t="shared" si="6"/>
        <v>-625705.00273567101</v>
      </c>
      <c r="R41" s="1">
        <f t="shared" si="7"/>
        <v>0</v>
      </c>
      <c r="S41" s="1">
        <f t="shared" si="8"/>
        <v>0</v>
      </c>
      <c r="T41" s="1">
        <f t="shared" si="9"/>
        <v>9414442.9365178607</v>
      </c>
      <c r="U41" s="1">
        <f t="shared" ca="1" si="35"/>
        <v>9512231.4576526694</v>
      </c>
    </row>
    <row r="42" spans="1:21">
      <c r="A42" s="7">
        <f>Dataset!A42</f>
        <v>42125</v>
      </c>
      <c r="B42">
        <f>Dataset!B42</f>
        <v>2015</v>
      </c>
      <c r="C42">
        <f>Dataset!C42</f>
        <v>5</v>
      </c>
      <c r="D42" s="8">
        <f>Dataset!F42</f>
        <v>8081779.6870804215</v>
      </c>
      <c r="E42" s="105">
        <f t="shared" ref="E42:F42" ca="1" si="43">E30</f>
        <v>141.16000000000003</v>
      </c>
      <c r="F42" s="105">
        <f t="shared" ca="1" si="43"/>
        <v>29.409999999999997</v>
      </c>
      <c r="G42" s="8">
        <f>Dataset!AR42</f>
        <v>31</v>
      </c>
      <c r="H42" s="8">
        <f>Dataset!BI42</f>
        <v>1</v>
      </c>
      <c r="I42" s="8">
        <f>Dataset!BT42</f>
        <v>0</v>
      </c>
      <c r="J42" s="8">
        <f>Dataset!BU42</f>
        <v>0</v>
      </c>
      <c r="K42" s="8">
        <f>Dataset!Q42</f>
        <v>14627</v>
      </c>
      <c r="M42" s="8">
        <f t="shared" si="31"/>
        <v>-10912807.3521106</v>
      </c>
      <c r="N42" s="1">
        <f t="shared" ca="1" si="32"/>
        <v>1279744.9428153508</v>
      </c>
      <c r="O42" s="1">
        <f t="shared" ca="1" si="33"/>
        <v>446364.66735002032</v>
      </c>
      <c r="P42" s="1">
        <f t="shared" si="34"/>
        <v>8995165.3121503219</v>
      </c>
      <c r="Q42" s="1">
        <f t="shared" si="6"/>
        <v>-625705.00273567101</v>
      </c>
      <c r="R42" s="1">
        <f t="shared" si="7"/>
        <v>0</v>
      </c>
      <c r="S42" s="1">
        <f t="shared" si="8"/>
        <v>0</v>
      </c>
      <c r="T42" s="1">
        <f t="shared" si="9"/>
        <v>9513302.7172674797</v>
      </c>
      <c r="U42" s="1">
        <f t="shared" ca="1" si="35"/>
        <v>8696065.2847369015</v>
      </c>
    </row>
    <row r="43" spans="1:21">
      <c r="A43" s="7">
        <f>Dataset!A43</f>
        <v>42156</v>
      </c>
      <c r="B43">
        <f>Dataset!B43</f>
        <v>2015</v>
      </c>
      <c r="C43">
        <f>Dataset!C43</f>
        <v>6</v>
      </c>
      <c r="D43" s="8">
        <f>Dataset!F43</f>
        <v>7790747.0366726406</v>
      </c>
      <c r="E43" s="105">
        <f t="shared" ref="E43:F43" ca="1" si="44">E31</f>
        <v>29.650000000000006</v>
      </c>
      <c r="F43" s="105">
        <f t="shared" ca="1" si="44"/>
        <v>65.02</v>
      </c>
      <c r="G43" s="8">
        <f>Dataset!AR43</f>
        <v>30</v>
      </c>
      <c r="H43" s="8">
        <f>Dataset!BI43</f>
        <v>0</v>
      </c>
      <c r="I43" s="8">
        <f>Dataset!BT43</f>
        <v>0</v>
      </c>
      <c r="J43" s="8">
        <f>Dataset!BU43</f>
        <v>0</v>
      </c>
      <c r="K43" s="8">
        <f>Dataset!Q43</f>
        <v>14580</v>
      </c>
      <c r="M43" s="8">
        <f t="shared" si="31"/>
        <v>-10912807.3521106</v>
      </c>
      <c r="N43" s="1">
        <f t="shared" ca="1" si="32"/>
        <v>268804.45986451651</v>
      </c>
      <c r="O43" s="1">
        <f t="shared" ca="1" si="33"/>
        <v>986828.65253649512</v>
      </c>
      <c r="P43" s="1">
        <f t="shared" si="34"/>
        <v>8704998.6891777311</v>
      </c>
      <c r="Q43" s="1">
        <f t="shared" si="6"/>
        <v>0</v>
      </c>
      <c r="R43" s="1">
        <f t="shared" si="7"/>
        <v>0</v>
      </c>
      <c r="S43" s="1">
        <f t="shared" si="8"/>
        <v>0</v>
      </c>
      <c r="T43" s="1">
        <f t="shared" si="9"/>
        <v>9482734.2324304264</v>
      </c>
      <c r="U43" s="1">
        <f t="shared" ca="1" si="35"/>
        <v>8530558.6818985678</v>
      </c>
    </row>
    <row r="44" spans="1:21">
      <c r="A44" s="7">
        <f>Dataset!A44</f>
        <v>42186</v>
      </c>
      <c r="B44">
        <f>Dataset!B44</f>
        <v>2015</v>
      </c>
      <c r="C44">
        <f>Dataset!C44</f>
        <v>7</v>
      </c>
      <c r="D44" s="8">
        <f>Dataset!F44</f>
        <v>9184291.3134238888</v>
      </c>
      <c r="E44" s="105">
        <f t="shared" ref="E44:F44" ca="1" si="45">E32</f>
        <v>1.36</v>
      </c>
      <c r="F44" s="105">
        <f t="shared" ca="1" si="45"/>
        <v>144.48999999999998</v>
      </c>
      <c r="G44" s="8">
        <f>Dataset!AR44</f>
        <v>31</v>
      </c>
      <c r="H44" s="8">
        <f>Dataset!BI44</f>
        <v>0</v>
      </c>
      <c r="I44" s="8">
        <f>Dataset!BT44</f>
        <v>0</v>
      </c>
      <c r="J44" s="8">
        <f>Dataset!BU44</f>
        <v>0</v>
      </c>
      <c r="K44" s="8">
        <f>Dataset!Q44</f>
        <v>14553</v>
      </c>
      <c r="M44" s="8">
        <f t="shared" si="31"/>
        <v>-10912807.3521106</v>
      </c>
      <c r="N44" s="1">
        <f t="shared" ca="1" si="32"/>
        <v>12329.648074729928</v>
      </c>
      <c r="O44" s="1">
        <f t="shared" ca="1" si="33"/>
        <v>2192969.4248692431</v>
      </c>
      <c r="P44" s="1">
        <f t="shared" si="34"/>
        <v>8995165.3121503219</v>
      </c>
      <c r="Q44" s="1">
        <f t="shared" si="6"/>
        <v>0</v>
      </c>
      <c r="R44" s="1">
        <f t="shared" si="7"/>
        <v>0</v>
      </c>
      <c r="S44" s="1">
        <f t="shared" si="8"/>
        <v>0</v>
      </c>
      <c r="T44" s="1">
        <f t="shared" si="9"/>
        <v>9465173.6134814806</v>
      </c>
      <c r="U44" s="1">
        <f t="shared" ca="1" si="35"/>
        <v>9752830.6464651749</v>
      </c>
    </row>
    <row r="45" spans="1:21">
      <c r="A45" s="7">
        <f>Dataset!A45</f>
        <v>42217</v>
      </c>
      <c r="B45">
        <f>Dataset!B45</f>
        <v>2015</v>
      </c>
      <c r="C45">
        <f>Dataset!C45</f>
        <v>8</v>
      </c>
      <c r="D45" s="8">
        <f>Dataset!F45</f>
        <v>9505272.5536539815</v>
      </c>
      <c r="E45" s="105">
        <f t="shared" ref="E45:F45" ca="1" si="46">E33</f>
        <v>1.77</v>
      </c>
      <c r="F45" s="105">
        <f t="shared" ca="1" si="46"/>
        <v>137.61000000000004</v>
      </c>
      <c r="G45" s="8">
        <f>Dataset!AR45</f>
        <v>31</v>
      </c>
      <c r="H45" s="8">
        <f>Dataset!BI45</f>
        <v>0</v>
      </c>
      <c r="I45" s="8">
        <f>Dataset!BT45</f>
        <v>0</v>
      </c>
      <c r="J45" s="8">
        <f>Dataset!BU45</f>
        <v>0</v>
      </c>
      <c r="K45" s="8">
        <f>Dataset!Q45</f>
        <v>14579</v>
      </c>
      <c r="M45" s="8">
        <f t="shared" si="31"/>
        <v>-10912807.3521106</v>
      </c>
      <c r="N45" s="1">
        <f t="shared" ca="1" si="32"/>
        <v>16046.674332552922</v>
      </c>
      <c r="O45" s="1">
        <f t="shared" ca="1" si="33"/>
        <v>2088549.5366894363</v>
      </c>
      <c r="P45" s="1">
        <f t="shared" si="34"/>
        <v>8995165.3121503219</v>
      </c>
      <c r="Q45" s="1">
        <f t="shared" si="6"/>
        <v>0</v>
      </c>
      <c r="R45" s="1">
        <f t="shared" si="7"/>
        <v>0</v>
      </c>
      <c r="S45" s="1">
        <f t="shared" si="8"/>
        <v>0</v>
      </c>
      <c r="T45" s="1">
        <f t="shared" si="9"/>
        <v>9482083.8391360212</v>
      </c>
      <c r="U45" s="1">
        <f t="shared" ca="1" si="35"/>
        <v>9669038.0101977326</v>
      </c>
    </row>
    <row r="46" spans="1:21">
      <c r="A46" s="7">
        <f>Dataset!A46</f>
        <v>42248</v>
      </c>
      <c r="B46">
        <f>Dataset!B46</f>
        <v>2015</v>
      </c>
      <c r="C46">
        <f>Dataset!C46</f>
        <v>9</v>
      </c>
      <c r="D46" s="8">
        <f>Dataset!F46</f>
        <v>8452005.0887457915</v>
      </c>
      <c r="E46" s="105">
        <f t="shared" ref="E46:F46" ca="1" si="47">E34</f>
        <v>35.700000000000003</v>
      </c>
      <c r="F46" s="105">
        <f t="shared" ca="1" si="47"/>
        <v>64.09</v>
      </c>
      <c r="G46" s="8">
        <f>Dataset!AR46</f>
        <v>30</v>
      </c>
      <c r="H46" s="8">
        <f>Dataset!BI46</f>
        <v>1</v>
      </c>
      <c r="I46" s="8">
        <f>Dataset!BT46</f>
        <v>0</v>
      </c>
      <c r="J46" s="8">
        <f>Dataset!BU46</f>
        <v>0</v>
      </c>
      <c r="K46" s="8">
        <f>Dataset!Q46</f>
        <v>14628</v>
      </c>
      <c r="M46" s="8">
        <f t="shared" si="31"/>
        <v>-10912807.3521106</v>
      </c>
      <c r="N46" s="1">
        <f t="shared" ca="1" si="32"/>
        <v>323653.26196166064</v>
      </c>
      <c r="O46" s="1">
        <f t="shared" ca="1" si="33"/>
        <v>972713.75486102712</v>
      </c>
      <c r="P46" s="1">
        <f t="shared" si="34"/>
        <v>8704998.6891777311</v>
      </c>
      <c r="Q46" s="1">
        <f t="shared" si="6"/>
        <v>-625705.00273567101</v>
      </c>
      <c r="R46" s="1">
        <f t="shared" si="7"/>
        <v>0</v>
      </c>
      <c r="S46" s="1">
        <f t="shared" si="8"/>
        <v>0</v>
      </c>
      <c r="T46" s="1">
        <f t="shared" si="9"/>
        <v>9513953.1105618849</v>
      </c>
      <c r="U46" s="1">
        <f t="shared" ca="1" si="35"/>
        <v>7976806.4617160335</v>
      </c>
    </row>
    <row r="47" spans="1:21">
      <c r="A47" s="7">
        <f>Dataset!A47</f>
        <v>42278</v>
      </c>
      <c r="B47">
        <f>Dataset!B47</f>
        <v>2015</v>
      </c>
      <c r="C47">
        <f>Dataset!C47</f>
        <v>10</v>
      </c>
      <c r="D47" s="8">
        <f>Dataset!F47</f>
        <v>8438818.3142597433</v>
      </c>
      <c r="E47" s="105">
        <f t="shared" ref="E47:F47" ca="1" si="48">E35</f>
        <v>173.91</v>
      </c>
      <c r="F47" s="105">
        <f t="shared" ca="1" si="48"/>
        <v>11.709999999999999</v>
      </c>
      <c r="G47" s="8">
        <f>Dataset!AR47</f>
        <v>31</v>
      </c>
      <c r="H47" s="8">
        <f>Dataset!BI47</f>
        <v>1</v>
      </c>
      <c r="I47" s="8">
        <f>Dataset!BT47</f>
        <v>0</v>
      </c>
      <c r="J47" s="8">
        <f>Dataset!BU47</f>
        <v>0</v>
      </c>
      <c r="K47" s="8">
        <f>Dataset!Q47</f>
        <v>14609</v>
      </c>
      <c r="M47" s="8">
        <f t="shared" si="31"/>
        <v>-10912807.3521106</v>
      </c>
      <c r="N47" s="1">
        <f t="shared" ca="1" si="32"/>
        <v>1576653.7475560897</v>
      </c>
      <c r="O47" s="1">
        <f t="shared" ca="1" si="33"/>
        <v>177726.29223627129</v>
      </c>
      <c r="P47" s="1">
        <f t="shared" si="34"/>
        <v>8995165.3121503219</v>
      </c>
      <c r="Q47" s="1">
        <f t="shared" si="6"/>
        <v>-625705.00273567101</v>
      </c>
      <c r="R47" s="1">
        <f t="shared" si="7"/>
        <v>0</v>
      </c>
      <c r="S47" s="1">
        <f t="shared" si="8"/>
        <v>0</v>
      </c>
      <c r="T47" s="1">
        <f t="shared" si="9"/>
        <v>9501595.6379681826</v>
      </c>
      <c r="U47" s="1">
        <f t="shared" ca="1" si="35"/>
        <v>8712628.6350645944</v>
      </c>
    </row>
    <row r="48" spans="1:21">
      <c r="A48" s="7">
        <f>Dataset!A48</f>
        <v>42309</v>
      </c>
      <c r="B48">
        <f>Dataset!B48</f>
        <v>2015</v>
      </c>
      <c r="C48">
        <f>Dataset!C48</f>
        <v>11</v>
      </c>
      <c r="D48" s="8">
        <f>Dataset!F48</f>
        <v>9083535.2819689363</v>
      </c>
      <c r="E48" s="105">
        <f t="shared" ref="E48:F48" ca="1" si="49">E36</f>
        <v>358.74999999999994</v>
      </c>
      <c r="F48" s="105">
        <f t="shared" ca="1" si="49"/>
        <v>2.79</v>
      </c>
      <c r="G48" s="8">
        <f>Dataset!AR48</f>
        <v>30</v>
      </c>
      <c r="H48" s="8">
        <f>Dataset!BI48</f>
        <v>1</v>
      </c>
      <c r="I48" s="8">
        <f>Dataset!BT48</f>
        <v>0</v>
      </c>
      <c r="J48" s="8">
        <f>Dataset!BU48</f>
        <v>0</v>
      </c>
      <c r="K48" s="8">
        <f>Dataset!Q48</f>
        <v>14586</v>
      </c>
      <c r="M48" s="8">
        <f t="shared" si="31"/>
        <v>-10912807.3521106</v>
      </c>
      <c r="N48" s="1">
        <f t="shared" ca="1" si="32"/>
        <v>3252397.9755951185</v>
      </c>
      <c r="O48" s="1">
        <f t="shared" ca="1" si="33"/>
        <v>42344.693026404515</v>
      </c>
      <c r="P48" s="1">
        <f t="shared" si="34"/>
        <v>8704998.6891777311</v>
      </c>
      <c r="Q48" s="1">
        <f t="shared" si="6"/>
        <v>-625705.00273567101</v>
      </c>
      <c r="R48" s="1">
        <f t="shared" si="7"/>
        <v>0</v>
      </c>
      <c r="S48" s="1">
        <f t="shared" si="8"/>
        <v>0</v>
      </c>
      <c r="T48" s="1">
        <f t="shared" si="9"/>
        <v>9486636.5921968594</v>
      </c>
      <c r="U48" s="1">
        <f t="shared" ca="1" si="35"/>
        <v>9947865.595149843</v>
      </c>
    </row>
    <row r="49" spans="1:38">
      <c r="A49" s="7">
        <f>Dataset!A49</f>
        <v>42339</v>
      </c>
      <c r="B49">
        <f>Dataset!B49</f>
        <v>2015</v>
      </c>
      <c r="C49">
        <f>Dataset!C49</f>
        <v>12</v>
      </c>
      <c r="D49" s="8">
        <f>Dataset!F49</f>
        <v>11115834.53278633</v>
      </c>
      <c r="E49" s="105">
        <f t="shared" ref="E49:F49" ca="1" si="50">E37</f>
        <v>526.03</v>
      </c>
      <c r="F49" s="105">
        <f t="shared" ca="1" si="50"/>
        <v>0</v>
      </c>
      <c r="G49" s="8">
        <f>Dataset!AR49</f>
        <v>31</v>
      </c>
      <c r="H49" s="8">
        <f>Dataset!BI49</f>
        <v>0</v>
      </c>
      <c r="I49" s="8">
        <f>Dataset!BT49</f>
        <v>0</v>
      </c>
      <c r="J49" s="8">
        <f>Dataset!BU49</f>
        <v>0</v>
      </c>
      <c r="K49" s="8">
        <f>Dataset!Q49</f>
        <v>14673</v>
      </c>
      <c r="M49" s="8">
        <f t="shared" si="31"/>
        <v>-10912807.3521106</v>
      </c>
      <c r="N49" s="1">
        <f t="shared" ca="1" si="32"/>
        <v>4768944.6887868997</v>
      </c>
      <c r="O49" s="1">
        <f t="shared" ca="1" si="33"/>
        <v>0</v>
      </c>
      <c r="P49" s="1">
        <f t="shared" si="34"/>
        <v>8995165.3121503219</v>
      </c>
      <c r="Q49" s="1">
        <f t="shared" si="6"/>
        <v>0</v>
      </c>
      <c r="R49" s="1">
        <f t="shared" si="7"/>
        <v>0</v>
      </c>
      <c r="S49" s="1">
        <f t="shared" si="8"/>
        <v>0</v>
      </c>
      <c r="T49" s="1">
        <f t="shared" si="9"/>
        <v>9543220.808810126</v>
      </c>
      <c r="U49" s="1">
        <f t="shared" ca="1" si="35"/>
        <v>12394523.457636748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7">
        <f>Dataset!A50</f>
        <v>42370</v>
      </c>
      <c r="B50">
        <f>Dataset!B50</f>
        <v>2016</v>
      </c>
      <c r="C50">
        <f>Dataset!C50</f>
        <v>1</v>
      </c>
      <c r="D50" s="8">
        <f>Dataset!F50</f>
        <v>12586191.859943159</v>
      </c>
      <c r="E50" s="105">
        <f t="shared" ref="E50:F50" ca="1" si="51">E38</f>
        <v>653.76</v>
      </c>
      <c r="F50" s="105">
        <f t="shared" ca="1" si="51"/>
        <v>0</v>
      </c>
      <c r="G50" s="8">
        <f>Dataset!AR50</f>
        <v>31</v>
      </c>
      <c r="H50" s="8">
        <f>Dataset!BI50</f>
        <v>0</v>
      </c>
      <c r="I50" s="8">
        <f>Dataset!BT50</f>
        <v>0</v>
      </c>
      <c r="J50" s="8">
        <f>Dataset!BU50</f>
        <v>0</v>
      </c>
      <c r="K50" s="8">
        <f>Dataset!Q50</f>
        <v>14724</v>
      </c>
      <c r="M50" s="8">
        <f t="shared" si="31"/>
        <v>-10912807.3521106</v>
      </c>
      <c r="N50" s="1">
        <f t="shared" ca="1" si="32"/>
        <v>5926934.3568642922</v>
      </c>
      <c r="O50" s="1">
        <f t="shared" ca="1" si="33"/>
        <v>0</v>
      </c>
      <c r="P50" s="1">
        <f t="shared" si="34"/>
        <v>8995165.3121503219</v>
      </c>
      <c r="Q50" s="1">
        <f t="shared" si="6"/>
        <v>0</v>
      </c>
      <c r="R50" s="1">
        <f t="shared" si="7"/>
        <v>0</v>
      </c>
      <c r="S50" s="1">
        <f t="shared" si="8"/>
        <v>0</v>
      </c>
      <c r="T50" s="1">
        <f t="shared" si="9"/>
        <v>9576390.8668248001</v>
      </c>
      <c r="U50" s="1">
        <f t="shared" ca="1" si="35"/>
        <v>13585683.183728814</v>
      </c>
    </row>
    <row r="51" spans="1:38">
      <c r="A51" s="7">
        <f>Dataset!A51</f>
        <v>42401</v>
      </c>
      <c r="B51">
        <f>Dataset!B51</f>
        <v>2016</v>
      </c>
      <c r="C51">
        <f>Dataset!C51</f>
        <v>2</v>
      </c>
      <c r="D51" s="8">
        <f>Dataset!F51</f>
        <v>11875940.270625204</v>
      </c>
      <c r="E51" s="105">
        <f t="shared" ref="E51:F51" ca="1" si="52">E39</f>
        <v>591.25000000000011</v>
      </c>
      <c r="F51" s="105">
        <f t="shared" ca="1" si="52"/>
        <v>0</v>
      </c>
      <c r="G51" s="8">
        <f>Dataset!AR51</f>
        <v>29</v>
      </c>
      <c r="H51" s="8">
        <f>Dataset!BI51</f>
        <v>0</v>
      </c>
      <c r="I51" s="8">
        <f>Dataset!BT51</f>
        <v>0</v>
      </c>
      <c r="J51" s="8">
        <f>Dataset!BU51</f>
        <v>0</v>
      </c>
      <c r="K51" s="8">
        <f>Dataset!Q51</f>
        <v>14666</v>
      </c>
      <c r="M51" s="8">
        <f t="shared" si="31"/>
        <v>-10912807.3521106</v>
      </c>
      <c r="N51" s="1">
        <f t="shared" ca="1" si="32"/>
        <v>5360223.8413118171</v>
      </c>
      <c r="O51" s="1">
        <f t="shared" ca="1" si="33"/>
        <v>0</v>
      </c>
      <c r="P51" s="1">
        <f t="shared" si="34"/>
        <v>8414832.0662051402</v>
      </c>
      <c r="Q51" s="1">
        <f t="shared" si="6"/>
        <v>0</v>
      </c>
      <c r="R51" s="1">
        <f t="shared" si="7"/>
        <v>0</v>
      </c>
      <c r="S51" s="1">
        <f t="shared" si="8"/>
        <v>0</v>
      </c>
      <c r="T51" s="1">
        <f t="shared" si="9"/>
        <v>9538668.0557492897</v>
      </c>
      <c r="U51" s="1">
        <f t="shared" ca="1" si="35"/>
        <v>12400916.611155648</v>
      </c>
    </row>
    <row r="52" spans="1:38">
      <c r="A52" s="7">
        <f>Dataset!A52</f>
        <v>42430</v>
      </c>
      <c r="B52">
        <f>Dataset!B52</f>
        <v>2016</v>
      </c>
      <c r="C52">
        <f>Dataset!C52</f>
        <v>3</v>
      </c>
      <c r="D52" s="8">
        <f>Dataset!F52</f>
        <v>11409539.527047571</v>
      </c>
      <c r="E52" s="105">
        <f t="shared" ref="E52:F52" ca="1" si="53">E40</f>
        <v>515.66</v>
      </c>
      <c r="F52" s="105">
        <f t="shared" ca="1" si="53"/>
        <v>0</v>
      </c>
      <c r="G52" s="8">
        <f>Dataset!AR52</f>
        <v>31</v>
      </c>
      <c r="H52" s="8">
        <f>Dataset!BI52</f>
        <v>1</v>
      </c>
      <c r="I52" s="8">
        <f>Dataset!BT52</f>
        <v>0</v>
      </c>
      <c r="J52" s="8">
        <f>Dataset!BU52</f>
        <v>0</v>
      </c>
      <c r="K52" s="8">
        <f>Dataset!Q52</f>
        <v>14697.5</v>
      </c>
      <c r="M52" s="8">
        <f t="shared" si="31"/>
        <v>-10912807.3521106</v>
      </c>
      <c r="N52" s="1">
        <f t="shared" ca="1" si="32"/>
        <v>4674931.1222170843</v>
      </c>
      <c r="O52" s="1">
        <f t="shared" ca="1" si="33"/>
        <v>0</v>
      </c>
      <c r="P52" s="1">
        <f t="shared" si="34"/>
        <v>8995165.3121503219</v>
      </c>
      <c r="Q52" s="1">
        <f t="shared" si="6"/>
        <v>-625705.00273567101</v>
      </c>
      <c r="R52" s="1">
        <f t="shared" si="7"/>
        <v>0</v>
      </c>
      <c r="S52" s="1">
        <f t="shared" si="8"/>
        <v>0</v>
      </c>
      <c r="T52" s="1">
        <f t="shared" si="9"/>
        <v>9559155.4445230588</v>
      </c>
      <c r="U52" s="1">
        <f t="shared" ca="1" si="35"/>
        <v>11690739.524044193</v>
      </c>
    </row>
    <row r="53" spans="1:38">
      <c r="A53" s="7">
        <f>Dataset!A53</f>
        <v>42461</v>
      </c>
      <c r="B53">
        <f>Dataset!B53</f>
        <v>2016</v>
      </c>
      <c r="C53">
        <f>Dataset!C53</f>
        <v>4</v>
      </c>
      <c r="D53" s="8">
        <f>Dataset!F53</f>
        <v>9523111.4549662545</v>
      </c>
      <c r="E53" s="105">
        <f t="shared" ref="E53:F53" ca="1" si="54">E41</f>
        <v>322.11</v>
      </c>
      <c r="F53" s="105">
        <f t="shared" ca="1" si="54"/>
        <v>0.73</v>
      </c>
      <c r="G53" s="8">
        <f>Dataset!AR53</f>
        <v>30</v>
      </c>
      <c r="H53" s="8">
        <f>Dataset!BI53</f>
        <v>1</v>
      </c>
      <c r="I53" s="8">
        <f>Dataset!BT53</f>
        <v>0</v>
      </c>
      <c r="J53" s="8">
        <f>Dataset!BU53</f>
        <v>0</v>
      </c>
      <c r="K53" s="8">
        <f>Dataset!Q53</f>
        <v>14697.5</v>
      </c>
      <c r="M53" s="8">
        <f t="shared" si="31"/>
        <v>-10912807.3521106</v>
      </c>
      <c r="N53" s="1">
        <f t="shared" ca="1" si="32"/>
        <v>2920222.7509935717</v>
      </c>
      <c r="O53" s="1">
        <f t="shared" ca="1" si="33"/>
        <v>11079.435809776092</v>
      </c>
      <c r="P53" s="1">
        <f t="shared" si="34"/>
        <v>8704998.6891777311</v>
      </c>
      <c r="Q53" s="1">
        <f t="shared" si="6"/>
        <v>-625705.00273567101</v>
      </c>
      <c r="R53" s="1">
        <f t="shared" si="7"/>
        <v>0</v>
      </c>
      <c r="S53" s="1">
        <f t="shared" si="8"/>
        <v>0</v>
      </c>
      <c r="T53" s="1">
        <f t="shared" si="9"/>
        <v>9559155.4445230588</v>
      </c>
      <c r="U53" s="1">
        <f t="shared" ca="1" si="35"/>
        <v>9656943.9656578675</v>
      </c>
    </row>
    <row r="54" spans="1:38">
      <c r="A54" s="7">
        <f>Dataset!A54</f>
        <v>42491</v>
      </c>
      <c r="B54">
        <f>Dataset!B54</f>
        <v>2016</v>
      </c>
      <c r="C54">
        <f>Dataset!C54</f>
        <v>5</v>
      </c>
      <c r="D54" s="8">
        <f>Dataset!F54</f>
        <v>8400795.3243114315</v>
      </c>
      <c r="E54" s="105">
        <f t="shared" ref="E54:F54" ca="1" si="55">E42</f>
        <v>141.16000000000003</v>
      </c>
      <c r="F54" s="105">
        <f t="shared" ca="1" si="55"/>
        <v>29.409999999999997</v>
      </c>
      <c r="G54" s="8">
        <f>Dataset!AR54</f>
        <v>31</v>
      </c>
      <c r="H54" s="8">
        <f>Dataset!BI54</f>
        <v>1</v>
      </c>
      <c r="I54" s="8">
        <f>Dataset!BT54</f>
        <v>0</v>
      </c>
      <c r="J54" s="8">
        <f>Dataset!BU54</f>
        <v>0</v>
      </c>
      <c r="K54" s="8">
        <f>Dataset!Q54</f>
        <v>14833</v>
      </c>
      <c r="M54" s="8">
        <f t="shared" si="31"/>
        <v>-10912807.3521106</v>
      </c>
      <c r="N54" s="1">
        <f t="shared" ca="1" si="32"/>
        <v>1279744.9428153508</v>
      </c>
      <c r="O54" s="1">
        <f t="shared" ca="1" si="33"/>
        <v>446364.66735002032</v>
      </c>
      <c r="P54" s="1">
        <f t="shared" si="34"/>
        <v>8995165.3121503219</v>
      </c>
      <c r="Q54" s="1">
        <f t="shared" si="6"/>
        <v>-625705.00273567101</v>
      </c>
      <c r="R54" s="1">
        <f t="shared" si="7"/>
        <v>0</v>
      </c>
      <c r="S54" s="1">
        <f t="shared" si="8"/>
        <v>0</v>
      </c>
      <c r="T54" s="1">
        <f t="shared" si="9"/>
        <v>9647283.7359149866</v>
      </c>
      <c r="U54" s="1">
        <f t="shared" ca="1" si="35"/>
        <v>8830046.3033844084</v>
      </c>
    </row>
    <row r="55" spans="1:38">
      <c r="A55" s="7">
        <f>Dataset!A55</f>
        <v>42522</v>
      </c>
      <c r="B55">
        <f>Dataset!B55</f>
        <v>2016</v>
      </c>
      <c r="C55">
        <f>Dataset!C55</f>
        <v>6</v>
      </c>
      <c r="D55" s="8">
        <f>Dataset!F55</f>
        <v>8409207.3623798005</v>
      </c>
      <c r="E55" s="105">
        <f t="shared" ref="E55:F55" ca="1" si="56">E43</f>
        <v>29.650000000000006</v>
      </c>
      <c r="F55" s="105">
        <f t="shared" ca="1" si="56"/>
        <v>65.02</v>
      </c>
      <c r="G55" s="8">
        <f>Dataset!AR55</f>
        <v>30</v>
      </c>
      <c r="H55" s="8">
        <f>Dataset!BI55</f>
        <v>0</v>
      </c>
      <c r="I55" s="8">
        <f>Dataset!BT55</f>
        <v>0</v>
      </c>
      <c r="J55" s="8">
        <f>Dataset!BU55</f>
        <v>0</v>
      </c>
      <c r="K55" s="8">
        <f>Dataset!Q55</f>
        <v>14776</v>
      </c>
      <c r="M55" s="8">
        <f t="shared" si="31"/>
        <v>-10912807.3521106</v>
      </c>
      <c r="N55" s="1">
        <f t="shared" ca="1" si="32"/>
        <v>268804.45986451651</v>
      </c>
      <c r="O55" s="1">
        <f t="shared" ca="1" si="33"/>
        <v>986828.65253649512</v>
      </c>
      <c r="P55" s="1">
        <f t="shared" si="34"/>
        <v>8704998.6891777311</v>
      </c>
      <c r="Q55" s="1">
        <f t="shared" si="6"/>
        <v>0</v>
      </c>
      <c r="R55" s="1">
        <f t="shared" si="7"/>
        <v>0</v>
      </c>
      <c r="S55" s="1">
        <f t="shared" si="8"/>
        <v>0</v>
      </c>
      <c r="T55" s="1">
        <f t="shared" si="9"/>
        <v>9610211.3181338813</v>
      </c>
      <c r="U55" s="1">
        <f t="shared" ca="1" si="35"/>
        <v>8658035.7676020227</v>
      </c>
    </row>
    <row r="56" spans="1:38">
      <c r="A56" s="7">
        <f>Dataset!A56</f>
        <v>42552</v>
      </c>
      <c r="B56">
        <f>Dataset!B56</f>
        <v>2016</v>
      </c>
      <c r="C56">
        <f>Dataset!C56</f>
        <v>7</v>
      </c>
      <c r="D56" s="8">
        <f>Dataset!F56</f>
        <v>10375775.574707476</v>
      </c>
      <c r="E56" s="105">
        <f t="shared" ref="E56:F56" ca="1" si="57">E44</f>
        <v>1.36</v>
      </c>
      <c r="F56" s="105">
        <f t="shared" ca="1" si="57"/>
        <v>144.48999999999998</v>
      </c>
      <c r="G56" s="8">
        <f>Dataset!AR56</f>
        <v>31</v>
      </c>
      <c r="H56" s="8">
        <f>Dataset!BI56</f>
        <v>0</v>
      </c>
      <c r="I56" s="8">
        <f>Dataset!BT56</f>
        <v>0</v>
      </c>
      <c r="J56" s="8">
        <f>Dataset!BU56</f>
        <v>0</v>
      </c>
      <c r="K56" s="8">
        <f>Dataset!Q56</f>
        <v>14784</v>
      </c>
      <c r="M56" s="8">
        <f t="shared" si="31"/>
        <v>-10912807.3521106</v>
      </c>
      <c r="N56" s="1">
        <f t="shared" ca="1" si="32"/>
        <v>12329.648074729928</v>
      </c>
      <c r="O56" s="1">
        <f t="shared" ca="1" si="33"/>
        <v>2192969.4248692431</v>
      </c>
      <c r="P56" s="1">
        <f t="shared" si="34"/>
        <v>8995165.3121503219</v>
      </c>
      <c r="Q56" s="1">
        <f t="shared" si="6"/>
        <v>0</v>
      </c>
      <c r="R56" s="1">
        <f t="shared" si="7"/>
        <v>0</v>
      </c>
      <c r="S56" s="1">
        <f t="shared" si="8"/>
        <v>0</v>
      </c>
      <c r="T56" s="1">
        <f t="shared" si="9"/>
        <v>9615414.4644891229</v>
      </c>
      <c r="U56" s="1">
        <f t="shared" ca="1" si="35"/>
        <v>9903071.4974728171</v>
      </c>
    </row>
    <row r="57" spans="1:38">
      <c r="A57" s="7">
        <f>Dataset!A57</f>
        <v>42583</v>
      </c>
      <c r="B57">
        <f>Dataset!B57</f>
        <v>2016</v>
      </c>
      <c r="C57">
        <f>Dataset!C57</f>
        <v>8</v>
      </c>
      <c r="D57" s="8">
        <f>Dataset!F57</f>
        <v>10725283.037055522</v>
      </c>
      <c r="E57" s="105">
        <f t="shared" ref="E57:F57" ca="1" si="58">E45</f>
        <v>1.77</v>
      </c>
      <c r="F57" s="105">
        <f t="shared" ca="1" si="58"/>
        <v>137.61000000000004</v>
      </c>
      <c r="G57" s="8">
        <f>Dataset!AR57</f>
        <v>31</v>
      </c>
      <c r="H57" s="8">
        <f>Dataset!BI57</f>
        <v>0</v>
      </c>
      <c r="I57" s="8">
        <f>Dataset!BT57</f>
        <v>0</v>
      </c>
      <c r="J57" s="8">
        <f>Dataset!BU57</f>
        <v>0</v>
      </c>
      <c r="K57" s="8">
        <f>Dataset!Q57</f>
        <v>14829</v>
      </c>
      <c r="M57" s="8">
        <f t="shared" si="31"/>
        <v>-10912807.3521106</v>
      </c>
      <c r="N57" s="1">
        <f t="shared" ca="1" si="32"/>
        <v>16046.674332552922</v>
      </c>
      <c r="O57" s="1">
        <f t="shared" ca="1" si="33"/>
        <v>2088549.5366894363</v>
      </c>
      <c r="P57" s="1">
        <f t="shared" si="34"/>
        <v>8995165.3121503219</v>
      </c>
      <c r="Q57" s="1">
        <f t="shared" si="6"/>
        <v>0</v>
      </c>
      <c r="R57" s="1">
        <f t="shared" si="7"/>
        <v>0</v>
      </c>
      <c r="S57" s="1">
        <f t="shared" si="8"/>
        <v>0</v>
      </c>
      <c r="T57" s="1">
        <f t="shared" si="9"/>
        <v>9644682.1627373658</v>
      </c>
      <c r="U57" s="1">
        <f t="shared" ca="1" si="35"/>
        <v>9831636.3337990772</v>
      </c>
    </row>
    <row r="58" spans="1:38">
      <c r="A58" s="7">
        <f>Dataset!A58</f>
        <v>42614</v>
      </c>
      <c r="B58">
        <f>Dataset!B58</f>
        <v>2016</v>
      </c>
      <c r="C58">
        <f>Dataset!C58</f>
        <v>9</v>
      </c>
      <c r="D58" s="8">
        <f>Dataset!F58</f>
        <v>8615209.7854060121</v>
      </c>
      <c r="E58" s="105">
        <f t="shared" ref="E58:F58" ca="1" si="59">E46</f>
        <v>35.700000000000003</v>
      </c>
      <c r="F58" s="105">
        <f t="shared" ca="1" si="59"/>
        <v>64.09</v>
      </c>
      <c r="G58" s="8">
        <f>Dataset!AR58</f>
        <v>30</v>
      </c>
      <c r="H58" s="8">
        <f>Dataset!BI58</f>
        <v>1</v>
      </c>
      <c r="I58" s="8">
        <f>Dataset!BT58</f>
        <v>0</v>
      </c>
      <c r="J58" s="8">
        <f>Dataset!BU58</f>
        <v>0</v>
      </c>
      <c r="K58" s="8">
        <f>Dataset!Q58</f>
        <v>14797</v>
      </c>
      <c r="M58" s="8">
        <f t="shared" si="31"/>
        <v>-10912807.3521106</v>
      </c>
      <c r="N58" s="1">
        <f t="shared" ca="1" si="32"/>
        <v>323653.26196166064</v>
      </c>
      <c r="O58" s="1">
        <f t="shared" ca="1" si="33"/>
        <v>972713.75486102712</v>
      </c>
      <c r="P58" s="1">
        <f t="shared" si="34"/>
        <v>8704998.6891777311</v>
      </c>
      <c r="Q58" s="1">
        <f t="shared" si="6"/>
        <v>-625705.00273567101</v>
      </c>
      <c r="R58" s="1">
        <f t="shared" si="7"/>
        <v>0</v>
      </c>
      <c r="S58" s="1">
        <f t="shared" si="8"/>
        <v>0</v>
      </c>
      <c r="T58" s="1">
        <f t="shared" si="9"/>
        <v>9623869.5773163941</v>
      </c>
      <c r="U58" s="1">
        <f t="shared" ca="1" si="35"/>
        <v>8086722.9284705427</v>
      </c>
    </row>
    <row r="59" spans="1:38">
      <c r="A59" s="7">
        <f>Dataset!A59</f>
        <v>42644</v>
      </c>
      <c r="B59">
        <f>Dataset!B59</f>
        <v>2016</v>
      </c>
      <c r="C59">
        <f>Dataset!C59</f>
        <v>10</v>
      </c>
      <c r="D59" s="8">
        <f>Dataset!F59</f>
        <v>8256742.3310209969</v>
      </c>
      <c r="E59" s="105">
        <f t="shared" ref="E59:F59" ca="1" si="60">E47</f>
        <v>173.91</v>
      </c>
      <c r="F59" s="105">
        <f t="shared" ca="1" si="60"/>
        <v>11.709999999999999</v>
      </c>
      <c r="G59" s="8">
        <f>Dataset!AR59</f>
        <v>31</v>
      </c>
      <c r="H59" s="8">
        <f>Dataset!BI59</f>
        <v>1</v>
      </c>
      <c r="I59" s="8">
        <f>Dataset!BT59</f>
        <v>0</v>
      </c>
      <c r="J59" s="8">
        <f>Dataset!BU59</f>
        <v>0</v>
      </c>
      <c r="K59" s="8">
        <f>Dataset!Q59</f>
        <v>14916</v>
      </c>
      <c r="M59" s="8">
        <f t="shared" si="31"/>
        <v>-10912807.3521106</v>
      </c>
      <c r="N59" s="1">
        <f t="shared" ca="1" si="32"/>
        <v>1576653.7475560897</v>
      </c>
      <c r="O59" s="1">
        <f t="shared" ca="1" si="33"/>
        <v>177726.29223627129</v>
      </c>
      <c r="P59" s="1">
        <f t="shared" si="34"/>
        <v>8995165.3121503219</v>
      </c>
      <c r="Q59" s="1">
        <f t="shared" si="6"/>
        <v>-625705.00273567101</v>
      </c>
      <c r="R59" s="1">
        <f t="shared" si="7"/>
        <v>0</v>
      </c>
      <c r="S59" s="1">
        <f t="shared" si="8"/>
        <v>0</v>
      </c>
      <c r="T59" s="1">
        <f t="shared" si="9"/>
        <v>9701266.3793506343</v>
      </c>
      <c r="U59" s="1">
        <f t="shared" ca="1" si="35"/>
        <v>8912299.3764470462</v>
      </c>
    </row>
    <row r="60" spans="1:38">
      <c r="A60" s="7">
        <f>Dataset!A60</f>
        <v>42675</v>
      </c>
      <c r="B60">
        <f>Dataset!B60</f>
        <v>2016</v>
      </c>
      <c r="C60">
        <f>Dataset!C60</f>
        <v>11</v>
      </c>
      <c r="D60" s="8">
        <f>Dataset!F60</f>
        <v>9334301.009012904</v>
      </c>
      <c r="E60" s="105">
        <f t="shared" ref="E60:F60" ca="1" si="61">E48</f>
        <v>358.74999999999994</v>
      </c>
      <c r="F60" s="105">
        <f t="shared" ca="1" si="61"/>
        <v>2.79</v>
      </c>
      <c r="G60" s="8">
        <f>Dataset!AR60</f>
        <v>30</v>
      </c>
      <c r="H60" s="8">
        <f>Dataset!BI60</f>
        <v>1</v>
      </c>
      <c r="I60" s="8">
        <f>Dataset!BT60</f>
        <v>0</v>
      </c>
      <c r="J60" s="8">
        <f>Dataset!BU60</f>
        <v>0</v>
      </c>
      <c r="K60" s="8">
        <f>Dataset!Q60</f>
        <v>14928</v>
      </c>
      <c r="M60" s="8">
        <f t="shared" si="31"/>
        <v>-10912807.3521106</v>
      </c>
      <c r="N60" s="1">
        <f t="shared" ca="1" si="32"/>
        <v>3252397.9755951185</v>
      </c>
      <c r="O60" s="1">
        <f t="shared" ca="1" si="33"/>
        <v>42344.693026404515</v>
      </c>
      <c r="P60" s="1">
        <f t="shared" si="34"/>
        <v>8704998.6891777311</v>
      </c>
      <c r="Q60" s="1">
        <f t="shared" si="6"/>
        <v>-625705.00273567101</v>
      </c>
      <c r="R60" s="1">
        <f t="shared" si="7"/>
        <v>0</v>
      </c>
      <c r="S60" s="1">
        <f t="shared" si="8"/>
        <v>0</v>
      </c>
      <c r="T60" s="1">
        <f t="shared" si="9"/>
        <v>9709071.0988834985</v>
      </c>
      <c r="U60" s="1">
        <f t="shared" ca="1" si="35"/>
        <v>10170300.101836482</v>
      </c>
    </row>
    <row r="61" spans="1:38">
      <c r="A61" s="7">
        <f>Dataset!A61</f>
        <v>42705</v>
      </c>
      <c r="B61">
        <f>Dataset!B61</f>
        <v>2016</v>
      </c>
      <c r="C61">
        <f>Dataset!C61</f>
        <v>12</v>
      </c>
      <c r="D61" s="8">
        <f>Dataset!F61</f>
        <v>12240865.078154106</v>
      </c>
      <c r="E61" s="105">
        <f t="shared" ref="E61:F61" ca="1" si="62">E49</f>
        <v>526.03</v>
      </c>
      <c r="F61" s="105">
        <f t="shared" ca="1" si="62"/>
        <v>0</v>
      </c>
      <c r="G61" s="8">
        <f>Dataset!AR61</f>
        <v>31</v>
      </c>
      <c r="H61" s="8">
        <f>Dataset!BI61</f>
        <v>0</v>
      </c>
      <c r="I61" s="8">
        <f>Dataset!BT61</f>
        <v>0</v>
      </c>
      <c r="J61" s="8">
        <f>Dataset!BU61</f>
        <v>0</v>
      </c>
      <c r="K61" s="8">
        <f>Dataset!Q61</f>
        <v>14928</v>
      </c>
      <c r="M61" s="8">
        <f t="shared" si="31"/>
        <v>-10912807.3521106</v>
      </c>
      <c r="N61" s="1">
        <f t="shared" ca="1" si="32"/>
        <v>4768944.6887868997</v>
      </c>
      <c r="O61" s="1">
        <f t="shared" ca="1" si="33"/>
        <v>0</v>
      </c>
      <c r="P61" s="1">
        <f t="shared" si="34"/>
        <v>8995165.3121503219</v>
      </c>
      <c r="Q61" s="1">
        <f t="shared" si="6"/>
        <v>0</v>
      </c>
      <c r="R61" s="1">
        <f t="shared" si="7"/>
        <v>0</v>
      </c>
      <c r="S61" s="1">
        <f t="shared" si="8"/>
        <v>0</v>
      </c>
      <c r="T61" s="1">
        <f t="shared" si="9"/>
        <v>9709071.0988834985</v>
      </c>
      <c r="U61" s="1">
        <f t="shared" ca="1" si="35"/>
        <v>12560373.74771012</v>
      </c>
    </row>
    <row r="62" spans="1:38">
      <c r="A62" s="7">
        <f>Dataset!A62</f>
        <v>42736</v>
      </c>
      <c r="B62">
        <f>Dataset!B62</f>
        <v>2017</v>
      </c>
      <c r="C62">
        <f>Dataset!C62</f>
        <v>1</v>
      </c>
      <c r="D62" s="8">
        <f>Dataset!F62</f>
        <v>12826181.980131179</v>
      </c>
      <c r="E62" s="105">
        <f t="shared" ref="E62:F62" ca="1" si="63">E50</f>
        <v>653.76</v>
      </c>
      <c r="F62" s="105">
        <f t="shared" ca="1" si="63"/>
        <v>0</v>
      </c>
      <c r="G62" s="8">
        <f>Dataset!AR62</f>
        <v>31</v>
      </c>
      <c r="H62" s="8">
        <f>Dataset!BI62</f>
        <v>0</v>
      </c>
      <c r="I62" s="8">
        <f>Dataset!BT62</f>
        <v>0</v>
      </c>
      <c r="J62" s="8">
        <f>Dataset!BU62</f>
        <v>0</v>
      </c>
      <c r="K62" s="8">
        <f>Dataset!Q62</f>
        <v>15020</v>
      </c>
      <c r="M62" s="8">
        <f t="shared" si="31"/>
        <v>-10912807.3521106</v>
      </c>
      <c r="N62" s="1">
        <f t="shared" ca="1" si="32"/>
        <v>5926934.3568642922</v>
      </c>
      <c r="O62" s="1">
        <f t="shared" ca="1" si="33"/>
        <v>0</v>
      </c>
      <c r="P62" s="1">
        <f t="shared" si="34"/>
        <v>8995165.3121503219</v>
      </c>
      <c r="Q62" s="1">
        <f t="shared" si="6"/>
        <v>0</v>
      </c>
      <c r="R62" s="1">
        <f t="shared" si="7"/>
        <v>0</v>
      </c>
      <c r="S62" s="1">
        <f t="shared" si="8"/>
        <v>0</v>
      </c>
      <c r="T62" s="1">
        <f t="shared" si="9"/>
        <v>9768907.2819687929</v>
      </c>
      <c r="U62" s="1">
        <f t="shared" ca="1" si="35"/>
        <v>13778199.598872807</v>
      </c>
    </row>
    <row r="63" spans="1:38">
      <c r="A63" s="7">
        <f>Dataset!A63</f>
        <v>42767</v>
      </c>
      <c r="B63">
        <f>Dataset!B63</f>
        <v>2017</v>
      </c>
      <c r="C63">
        <f>Dataset!C63</f>
        <v>2</v>
      </c>
      <c r="D63" s="8">
        <f>Dataset!F63</f>
        <v>11156890.16955306</v>
      </c>
      <c r="E63" s="105">
        <f t="shared" ref="E63:F63" ca="1" si="64">E51</f>
        <v>591.25000000000011</v>
      </c>
      <c r="F63" s="105">
        <f t="shared" ca="1" si="64"/>
        <v>0</v>
      </c>
      <c r="G63" s="8">
        <f>Dataset!AR63</f>
        <v>28</v>
      </c>
      <c r="H63" s="8">
        <f>Dataset!BI63</f>
        <v>0</v>
      </c>
      <c r="I63" s="8">
        <f>Dataset!BT63</f>
        <v>0</v>
      </c>
      <c r="J63" s="8">
        <f>Dataset!BU63</f>
        <v>0</v>
      </c>
      <c r="K63" s="8">
        <f>Dataset!Q63</f>
        <v>14981</v>
      </c>
      <c r="M63" s="8">
        <f t="shared" si="31"/>
        <v>-10912807.3521106</v>
      </c>
      <c r="N63" s="1">
        <f t="shared" ca="1" si="32"/>
        <v>5360223.8413118171</v>
      </c>
      <c r="O63" s="1">
        <f t="shared" ca="1" si="33"/>
        <v>0</v>
      </c>
      <c r="P63" s="1">
        <f t="shared" si="34"/>
        <v>8124665.4432325484</v>
      </c>
      <c r="Q63" s="1">
        <f t="shared" si="6"/>
        <v>0</v>
      </c>
      <c r="R63" s="1">
        <f t="shared" si="7"/>
        <v>0</v>
      </c>
      <c r="S63" s="1">
        <f t="shared" si="8"/>
        <v>0</v>
      </c>
      <c r="T63" s="1">
        <f t="shared" si="9"/>
        <v>9743541.943486983</v>
      </c>
      <c r="U63" s="1">
        <f t="shared" ca="1" si="35"/>
        <v>12315623.875920748</v>
      </c>
    </row>
    <row r="64" spans="1:38">
      <c r="A64" s="7">
        <f>Dataset!A64</f>
        <v>42795</v>
      </c>
      <c r="B64">
        <f>Dataset!B64</f>
        <v>2017</v>
      </c>
      <c r="C64">
        <f>Dataset!C64</f>
        <v>3</v>
      </c>
      <c r="D64" s="8">
        <f>Dataset!F64</f>
        <v>11671066.461960185</v>
      </c>
      <c r="E64" s="105">
        <f t="shared" ref="E64:F64" ca="1" si="65">E52</f>
        <v>515.66</v>
      </c>
      <c r="F64" s="105">
        <f t="shared" ca="1" si="65"/>
        <v>0</v>
      </c>
      <c r="G64" s="8">
        <f>Dataset!AR64</f>
        <v>31</v>
      </c>
      <c r="H64" s="8">
        <f>Dataset!BI64</f>
        <v>1</v>
      </c>
      <c r="I64" s="8">
        <f>Dataset!BT64</f>
        <v>0</v>
      </c>
      <c r="J64" s="8">
        <f>Dataset!BU64</f>
        <v>0</v>
      </c>
      <c r="K64" s="8">
        <f>Dataset!Q64</f>
        <v>14985</v>
      </c>
      <c r="M64" s="8">
        <f t="shared" si="31"/>
        <v>-10912807.3521106</v>
      </c>
      <c r="N64" s="1">
        <f t="shared" ca="1" si="32"/>
        <v>4674931.1222170843</v>
      </c>
      <c r="O64" s="1">
        <f t="shared" ca="1" si="33"/>
        <v>0</v>
      </c>
      <c r="P64" s="1">
        <f t="shared" si="34"/>
        <v>8995165.3121503219</v>
      </c>
      <c r="Q64" s="1">
        <f t="shared" si="6"/>
        <v>-625705.00273567101</v>
      </c>
      <c r="R64" s="1">
        <f t="shared" si="7"/>
        <v>0</v>
      </c>
      <c r="S64" s="1">
        <f t="shared" si="8"/>
        <v>0</v>
      </c>
      <c r="T64" s="1">
        <f t="shared" si="9"/>
        <v>9746143.5166646056</v>
      </c>
      <c r="U64" s="1">
        <f t="shared" ca="1" si="35"/>
        <v>11877727.59618574</v>
      </c>
    </row>
    <row r="65" spans="1:21">
      <c r="A65" s="7">
        <f>Dataset!A65</f>
        <v>42826</v>
      </c>
      <c r="B65">
        <f>Dataset!B65</f>
        <v>2017</v>
      </c>
      <c r="C65">
        <f>Dataset!C65</f>
        <v>4</v>
      </c>
      <c r="D65" s="8">
        <f>Dataset!F65</f>
        <v>9248330.1594679393</v>
      </c>
      <c r="E65" s="105">
        <f t="shared" ref="E65:F65" ca="1" si="66">E53</f>
        <v>322.11</v>
      </c>
      <c r="F65" s="105">
        <f t="shared" ca="1" si="66"/>
        <v>0.73</v>
      </c>
      <c r="G65" s="8">
        <f>Dataset!AR65</f>
        <v>30</v>
      </c>
      <c r="H65" s="8">
        <f>Dataset!BI65</f>
        <v>1</v>
      </c>
      <c r="I65" s="8">
        <f>Dataset!BT65</f>
        <v>0</v>
      </c>
      <c r="J65" s="8">
        <f>Dataset!BU65</f>
        <v>0</v>
      </c>
      <c r="K65" s="8">
        <f>Dataset!Q65</f>
        <v>14923</v>
      </c>
      <c r="M65" s="8">
        <f t="shared" si="31"/>
        <v>-10912807.3521106</v>
      </c>
      <c r="N65" s="1">
        <f t="shared" ca="1" si="32"/>
        <v>2920222.7509935717</v>
      </c>
      <c r="O65" s="1">
        <f t="shared" ca="1" si="33"/>
        <v>11079.435809776092</v>
      </c>
      <c r="P65" s="1">
        <f t="shared" si="34"/>
        <v>8704998.6891777311</v>
      </c>
      <c r="Q65" s="1">
        <f t="shared" si="6"/>
        <v>-625705.00273567101</v>
      </c>
      <c r="R65" s="1">
        <f t="shared" si="7"/>
        <v>0</v>
      </c>
      <c r="S65" s="1">
        <f t="shared" si="8"/>
        <v>0</v>
      </c>
      <c r="T65" s="1">
        <f t="shared" si="9"/>
        <v>9705819.1324114706</v>
      </c>
      <c r="U65" s="1">
        <f t="shared" ca="1" si="35"/>
        <v>9803607.6535462793</v>
      </c>
    </row>
    <row r="66" spans="1:21">
      <c r="A66" s="7">
        <f>Dataset!A66</f>
        <v>42856</v>
      </c>
      <c r="B66">
        <f>Dataset!B66</f>
        <v>2017</v>
      </c>
      <c r="C66">
        <f>Dataset!C66</f>
        <v>5</v>
      </c>
      <c r="D66" s="8">
        <f>Dataset!F66</f>
        <v>8585422.5499830395</v>
      </c>
      <c r="E66" s="105">
        <f t="shared" ref="E66:F66" ca="1" si="67">E54</f>
        <v>141.16000000000003</v>
      </c>
      <c r="F66" s="105">
        <f t="shared" ca="1" si="67"/>
        <v>29.409999999999997</v>
      </c>
      <c r="G66" s="8">
        <f>Dataset!AR66</f>
        <v>31</v>
      </c>
      <c r="H66" s="8">
        <f>Dataset!BI66</f>
        <v>1</v>
      </c>
      <c r="I66" s="8">
        <f>Dataset!BT66</f>
        <v>0</v>
      </c>
      <c r="J66" s="8">
        <f>Dataset!BU66</f>
        <v>0</v>
      </c>
      <c r="K66" s="8">
        <f>Dataset!Q66</f>
        <v>15053</v>
      </c>
      <c r="M66" s="8">
        <f t="shared" ref="M66:M97" si="68">$Z$8</f>
        <v>-10912807.3521106</v>
      </c>
      <c r="N66" s="1">
        <f t="shared" ref="N66:N97" ca="1" si="69">E66*$Z$9</f>
        <v>1279744.9428153508</v>
      </c>
      <c r="O66" s="1">
        <f t="shared" ref="O66:O97" ca="1" si="70">F66*$Z$10</f>
        <v>446364.66735002032</v>
      </c>
      <c r="P66" s="1">
        <f t="shared" ref="P66:P97" si="71">G66*$Z$11</f>
        <v>8995165.3121503219</v>
      </c>
      <c r="Q66" s="1">
        <f t="shared" si="6"/>
        <v>-625705.00273567101</v>
      </c>
      <c r="R66" s="1">
        <f t="shared" si="7"/>
        <v>0</v>
      </c>
      <c r="S66" s="1">
        <f t="shared" si="8"/>
        <v>0</v>
      </c>
      <c r="T66" s="1">
        <f t="shared" si="9"/>
        <v>9790370.2606841698</v>
      </c>
      <c r="U66" s="1">
        <f t="shared" ref="U66:U97" ca="1" si="72">SUM(M66:T66)</f>
        <v>8973132.8281535916</v>
      </c>
    </row>
    <row r="67" spans="1:21">
      <c r="A67" s="7">
        <f>Dataset!A67</f>
        <v>42887</v>
      </c>
      <c r="B67">
        <f>Dataset!B67</f>
        <v>2017</v>
      </c>
      <c r="C67">
        <f>Dataset!C67</f>
        <v>6</v>
      </c>
      <c r="D67" s="8">
        <f>Dataset!F67</f>
        <v>8494908.5584277399</v>
      </c>
      <c r="E67" s="105">
        <f t="shared" ref="E67:F67" ca="1" si="73">E55</f>
        <v>29.650000000000006</v>
      </c>
      <c r="F67" s="105">
        <f t="shared" ca="1" si="73"/>
        <v>65.02</v>
      </c>
      <c r="G67" s="8">
        <f>Dataset!AR67</f>
        <v>30</v>
      </c>
      <c r="H67" s="8">
        <f>Dataset!BI67</f>
        <v>0</v>
      </c>
      <c r="I67" s="8">
        <f>Dataset!BT67</f>
        <v>0</v>
      </c>
      <c r="J67" s="8">
        <f>Dataset!BU67</f>
        <v>0</v>
      </c>
      <c r="K67" s="8">
        <f>Dataset!Q67</f>
        <v>14924</v>
      </c>
      <c r="M67" s="8">
        <f t="shared" si="68"/>
        <v>-10912807.3521106</v>
      </c>
      <c r="N67" s="1">
        <f t="shared" ca="1" si="69"/>
        <v>268804.45986451651</v>
      </c>
      <c r="O67" s="1">
        <f t="shared" ca="1" si="70"/>
        <v>986828.65253649512</v>
      </c>
      <c r="P67" s="1">
        <f t="shared" si="71"/>
        <v>8704998.6891777311</v>
      </c>
      <c r="Q67" s="1">
        <f t="shared" ref="Q67:Q130" si="74">H67*$Z$12</f>
        <v>0</v>
      </c>
      <c r="R67" s="1">
        <f t="shared" ref="R67:R130" si="75">I67*$Z$13</f>
        <v>0</v>
      </c>
      <c r="S67" s="1">
        <f t="shared" ref="S67:S130" si="76">J67*$Z$14</f>
        <v>0</v>
      </c>
      <c r="T67" s="1">
        <f t="shared" ref="T67:T130" si="77">K67*$Z$15</f>
        <v>9706469.5257058777</v>
      </c>
      <c r="U67" s="1">
        <f t="shared" ca="1" si="72"/>
        <v>8754293.9751740191</v>
      </c>
    </row>
    <row r="68" spans="1:21">
      <c r="A68" s="7">
        <f>Dataset!A68</f>
        <v>42917</v>
      </c>
      <c r="B68">
        <f>Dataset!B68</f>
        <v>2017</v>
      </c>
      <c r="C68">
        <f>Dataset!C68</f>
        <v>7</v>
      </c>
      <c r="D68" s="8">
        <f>Dataset!F68</f>
        <v>9480444.3304086011</v>
      </c>
      <c r="E68" s="105">
        <f t="shared" ref="E68:F68" ca="1" si="78">E56</f>
        <v>1.36</v>
      </c>
      <c r="F68" s="105">
        <f t="shared" ca="1" si="78"/>
        <v>144.48999999999998</v>
      </c>
      <c r="G68" s="8">
        <f>Dataset!AR68</f>
        <v>31</v>
      </c>
      <c r="H68" s="8">
        <f>Dataset!BI68</f>
        <v>0</v>
      </c>
      <c r="I68" s="8">
        <f>Dataset!BT68</f>
        <v>0</v>
      </c>
      <c r="J68" s="8">
        <f>Dataset!BU68</f>
        <v>0</v>
      </c>
      <c r="K68" s="8">
        <f>Dataset!Q68</f>
        <v>15264</v>
      </c>
      <c r="M68" s="8">
        <f t="shared" si="68"/>
        <v>-10912807.3521106</v>
      </c>
      <c r="N68" s="1">
        <f t="shared" ca="1" si="69"/>
        <v>12329.648074729928</v>
      </c>
      <c r="O68" s="1">
        <f t="shared" ca="1" si="70"/>
        <v>2192969.4248692431</v>
      </c>
      <c r="P68" s="1">
        <f t="shared" si="71"/>
        <v>8995165.3121503219</v>
      </c>
      <c r="Q68" s="1">
        <f t="shared" si="74"/>
        <v>0</v>
      </c>
      <c r="R68" s="1">
        <f t="shared" si="75"/>
        <v>0</v>
      </c>
      <c r="S68" s="1">
        <f t="shared" si="76"/>
        <v>0</v>
      </c>
      <c r="T68" s="1">
        <f t="shared" si="77"/>
        <v>9927603.2458037063</v>
      </c>
      <c r="U68" s="1">
        <f t="shared" ca="1" si="72"/>
        <v>10215260.278787401</v>
      </c>
    </row>
    <row r="69" spans="1:21">
      <c r="A69" s="7">
        <f>Dataset!A69</f>
        <v>42948</v>
      </c>
      <c r="B69">
        <f>Dataset!B69</f>
        <v>2017</v>
      </c>
      <c r="C69">
        <f>Dataset!C69</f>
        <v>8</v>
      </c>
      <c r="D69" s="8">
        <f>Dataset!F69</f>
        <v>9148840.6445876006</v>
      </c>
      <c r="E69" s="105">
        <f t="shared" ref="E69:F69" ca="1" si="79">E57</f>
        <v>1.77</v>
      </c>
      <c r="F69" s="105">
        <f t="shared" ca="1" si="79"/>
        <v>137.61000000000004</v>
      </c>
      <c r="G69" s="8">
        <f>Dataset!AR69</f>
        <v>31</v>
      </c>
      <c r="H69" s="8">
        <f>Dataset!BI69</f>
        <v>0</v>
      </c>
      <c r="I69" s="8">
        <f>Dataset!BT69</f>
        <v>0</v>
      </c>
      <c r="J69" s="8">
        <f>Dataset!BU69</f>
        <v>0</v>
      </c>
      <c r="K69" s="8">
        <f>Dataset!Q69</f>
        <v>15122</v>
      </c>
      <c r="M69" s="8">
        <f t="shared" si="68"/>
        <v>-10912807.3521106</v>
      </c>
      <c r="N69" s="1">
        <f t="shared" ca="1" si="69"/>
        <v>16046.674332552922</v>
      </c>
      <c r="O69" s="1">
        <f t="shared" ca="1" si="70"/>
        <v>2088549.5366894363</v>
      </c>
      <c r="P69" s="1">
        <f t="shared" si="71"/>
        <v>8995165.3121503219</v>
      </c>
      <c r="Q69" s="1">
        <f t="shared" si="74"/>
        <v>0</v>
      </c>
      <c r="R69" s="1">
        <f t="shared" si="75"/>
        <v>0</v>
      </c>
      <c r="S69" s="1">
        <f t="shared" si="76"/>
        <v>0</v>
      </c>
      <c r="T69" s="1">
        <f t="shared" si="77"/>
        <v>9835247.3979981411</v>
      </c>
      <c r="U69" s="1">
        <f t="shared" ca="1" si="72"/>
        <v>10022201.569059853</v>
      </c>
    </row>
    <row r="70" spans="1:21">
      <c r="A70" s="7">
        <f>Dataset!A70</f>
        <v>42979</v>
      </c>
      <c r="B70">
        <f>Dataset!B70</f>
        <v>2017</v>
      </c>
      <c r="C70">
        <f>Dataset!C70</f>
        <v>9</v>
      </c>
      <c r="D70" s="8">
        <f>Dataset!F70</f>
        <v>8576090.3757731989</v>
      </c>
      <c r="E70" s="105">
        <f t="shared" ref="E70:F70" ca="1" si="80">E58</f>
        <v>35.700000000000003</v>
      </c>
      <c r="F70" s="105">
        <f t="shared" ca="1" si="80"/>
        <v>64.09</v>
      </c>
      <c r="G70" s="8">
        <f>Dataset!AR70</f>
        <v>30</v>
      </c>
      <c r="H70" s="8">
        <f>Dataset!BI70</f>
        <v>1</v>
      </c>
      <c r="I70" s="8">
        <f>Dataset!BT70</f>
        <v>0</v>
      </c>
      <c r="J70" s="8">
        <f>Dataset!BU70</f>
        <v>0</v>
      </c>
      <c r="K70" s="8">
        <f>Dataset!Q70</f>
        <v>15188</v>
      </c>
      <c r="M70" s="8">
        <f t="shared" si="68"/>
        <v>-10912807.3521106</v>
      </c>
      <c r="N70" s="1">
        <f t="shared" ca="1" si="69"/>
        <v>323653.26196166064</v>
      </c>
      <c r="O70" s="1">
        <f t="shared" ca="1" si="70"/>
        <v>972713.75486102712</v>
      </c>
      <c r="P70" s="1">
        <f t="shared" si="71"/>
        <v>8704998.6891777311</v>
      </c>
      <c r="Q70" s="1">
        <f t="shared" si="74"/>
        <v>-625705.00273567101</v>
      </c>
      <c r="R70" s="1">
        <f t="shared" si="75"/>
        <v>0</v>
      </c>
      <c r="S70" s="1">
        <f t="shared" si="76"/>
        <v>0</v>
      </c>
      <c r="T70" s="1">
        <f t="shared" si="77"/>
        <v>9878173.3554288968</v>
      </c>
      <c r="U70" s="1">
        <f t="shared" ca="1" si="72"/>
        <v>8341026.7065830454</v>
      </c>
    </row>
    <row r="71" spans="1:21">
      <c r="A71" s="7">
        <f>Dataset!A71</f>
        <v>43009</v>
      </c>
      <c r="B71">
        <f>Dataset!B71</f>
        <v>2017</v>
      </c>
      <c r="C71">
        <f>Dataset!C71</f>
        <v>10</v>
      </c>
      <c r="D71" s="8">
        <f>Dataset!F71</f>
        <v>8743137.9821203351</v>
      </c>
      <c r="E71" s="105">
        <f t="shared" ref="E71:F71" ca="1" si="81">E59</f>
        <v>173.91</v>
      </c>
      <c r="F71" s="105">
        <f t="shared" ca="1" si="81"/>
        <v>11.709999999999999</v>
      </c>
      <c r="G71" s="8">
        <f>Dataset!AR71</f>
        <v>31</v>
      </c>
      <c r="H71" s="8">
        <f>Dataset!BI71</f>
        <v>1</v>
      </c>
      <c r="I71" s="8">
        <f>Dataset!BT71</f>
        <v>0</v>
      </c>
      <c r="J71" s="8">
        <f>Dataset!BU71</f>
        <v>0</v>
      </c>
      <c r="K71" s="8">
        <f>Dataset!Q71</f>
        <v>15208</v>
      </c>
      <c r="M71" s="8">
        <f t="shared" si="68"/>
        <v>-10912807.3521106</v>
      </c>
      <c r="N71" s="1">
        <f t="shared" ca="1" si="69"/>
        <v>1576653.7475560897</v>
      </c>
      <c r="O71" s="1">
        <f t="shared" ca="1" si="70"/>
        <v>177726.29223627129</v>
      </c>
      <c r="P71" s="1">
        <f t="shared" si="71"/>
        <v>8995165.3121503219</v>
      </c>
      <c r="Q71" s="1">
        <f t="shared" si="74"/>
        <v>-625705.00273567101</v>
      </c>
      <c r="R71" s="1">
        <f t="shared" si="75"/>
        <v>0</v>
      </c>
      <c r="S71" s="1">
        <f t="shared" si="76"/>
        <v>0</v>
      </c>
      <c r="T71" s="1">
        <f t="shared" si="77"/>
        <v>9891181.2213170044</v>
      </c>
      <c r="U71" s="1">
        <f t="shared" ca="1" si="72"/>
        <v>9102214.2184134163</v>
      </c>
    </row>
    <row r="72" spans="1:21">
      <c r="A72" s="7">
        <f>Dataset!A72</f>
        <v>43040</v>
      </c>
      <c r="B72">
        <f>Dataset!B72</f>
        <v>2017</v>
      </c>
      <c r="C72">
        <f>Dataset!C72</f>
        <v>11</v>
      </c>
      <c r="D72" s="8">
        <f>Dataset!F72</f>
        <v>10298682.31500913</v>
      </c>
      <c r="E72" s="105">
        <f t="shared" ref="E72:F72" ca="1" si="82">E60</f>
        <v>358.74999999999994</v>
      </c>
      <c r="F72" s="105">
        <f t="shared" ca="1" si="82"/>
        <v>2.79</v>
      </c>
      <c r="G72" s="8">
        <f>Dataset!AR72</f>
        <v>30</v>
      </c>
      <c r="H72" s="8">
        <f>Dataset!BI72</f>
        <v>1</v>
      </c>
      <c r="I72" s="8">
        <f>Dataset!BT72</f>
        <v>0</v>
      </c>
      <c r="J72" s="8">
        <f>Dataset!BU72</f>
        <v>0</v>
      </c>
      <c r="K72" s="8">
        <f>Dataset!Q72</f>
        <v>15218</v>
      </c>
      <c r="M72" s="8">
        <f t="shared" si="68"/>
        <v>-10912807.3521106</v>
      </c>
      <c r="N72" s="1">
        <f t="shared" ca="1" si="69"/>
        <v>3252397.9755951185</v>
      </c>
      <c r="O72" s="1">
        <f t="shared" ca="1" si="70"/>
        <v>42344.693026404515</v>
      </c>
      <c r="P72" s="1">
        <f t="shared" si="71"/>
        <v>8704998.6891777311</v>
      </c>
      <c r="Q72" s="1">
        <f t="shared" si="74"/>
        <v>-625705.00273567101</v>
      </c>
      <c r="R72" s="1">
        <f t="shared" si="75"/>
        <v>0</v>
      </c>
      <c r="S72" s="1">
        <f t="shared" si="76"/>
        <v>0</v>
      </c>
      <c r="T72" s="1">
        <f t="shared" si="77"/>
        <v>9897685.1542610582</v>
      </c>
      <c r="U72" s="1">
        <f t="shared" ca="1" si="72"/>
        <v>10358914.157214042</v>
      </c>
    </row>
    <row r="73" spans="1:21">
      <c r="A73" s="7">
        <f>Dataset!A73</f>
        <v>43070</v>
      </c>
      <c r="B73">
        <f>Dataset!B73</f>
        <v>2017</v>
      </c>
      <c r="C73">
        <f>Dataset!C73</f>
        <v>12</v>
      </c>
      <c r="D73" s="8">
        <f>Dataset!F73</f>
        <v>13449904.285180183</v>
      </c>
      <c r="E73" s="105">
        <f t="shared" ref="E73:F73" ca="1" si="83">E61</f>
        <v>526.03</v>
      </c>
      <c r="F73" s="105">
        <f t="shared" ca="1" si="83"/>
        <v>0</v>
      </c>
      <c r="G73" s="8">
        <f>Dataset!AR73</f>
        <v>31</v>
      </c>
      <c r="H73" s="8">
        <f>Dataset!BI73</f>
        <v>0</v>
      </c>
      <c r="I73" s="8">
        <f>Dataset!BT73</f>
        <v>0</v>
      </c>
      <c r="J73" s="8">
        <f>Dataset!BU73</f>
        <v>0</v>
      </c>
      <c r="K73" s="8">
        <f>Dataset!Q73</f>
        <v>15228</v>
      </c>
      <c r="M73" s="8">
        <f t="shared" si="68"/>
        <v>-10912807.3521106</v>
      </c>
      <c r="N73" s="1">
        <f t="shared" ca="1" si="69"/>
        <v>4768944.6887868997</v>
      </c>
      <c r="O73" s="1">
        <f t="shared" ca="1" si="70"/>
        <v>0</v>
      </c>
      <c r="P73" s="1">
        <f t="shared" si="71"/>
        <v>8995165.3121503219</v>
      </c>
      <c r="Q73" s="1">
        <f t="shared" si="74"/>
        <v>0</v>
      </c>
      <c r="R73" s="1">
        <f t="shared" si="75"/>
        <v>0</v>
      </c>
      <c r="S73" s="1">
        <f t="shared" si="76"/>
        <v>0</v>
      </c>
      <c r="T73" s="1">
        <f t="shared" si="77"/>
        <v>9904189.087205112</v>
      </c>
      <c r="U73" s="1">
        <f t="shared" ca="1" si="72"/>
        <v>12755491.736031733</v>
      </c>
    </row>
    <row r="74" spans="1:21">
      <c r="A74" s="7">
        <f>Dataset!A74</f>
        <v>43101</v>
      </c>
      <c r="B74">
        <f>Dataset!B74</f>
        <v>2018</v>
      </c>
      <c r="C74">
        <f>Dataset!C74</f>
        <v>1</v>
      </c>
      <c r="D74" s="8">
        <f>Dataset!F74</f>
        <v>14458707.003397215</v>
      </c>
      <c r="E74" s="105">
        <f t="shared" ref="E74:F74" ca="1" si="84">E62</f>
        <v>653.76</v>
      </c>
      <c r="F74" s="105">
        <f t="shared" ca="1" si="84"/>
        <v>0</v>
      </c>
      <c r="G74" s="8">
        <f>Dataset!AR74</f>
        <v>31</v>
      </c>
      <c r="H74" s="8">
        <f>Dataset!BI74</f>
        <v>0</v>
      </c>
      <c r="I74" s="8">
        <f>Dataset!BT74</f>
        <v>0</v>
      </c>
      <c r="J74" s="8">
        <f>Dataset!BU74</f>
        <v>0</v>
      </c>
      <c r="K74" s="8">
        <f>Dataset!Q74</f>
        <v>15358</v>
      </c>
      <c r="M74" s="8">
        <f t="shared" si="68"/>
        <v>-10912807.3521106</v>
      </c>
      <c r="N74" s="1">
        <f t="shared" ca="1" si="69"/>
        <v>5926934.3568642922</v>
      </c>
      <c r="O74" s="1">
        <f t="shared" ca="1" si="70"/>
        <v>0</v>
      </c>
      <c r="P74" s="1">
        <f t="shared" si="71"/>
        <v>8995165.3121503219</v>
      </c>
      <c r="Q74" s="1">
        <f t="shared" si="74"/>
        <v>0</v>
      </c>
      <c r="R74" s="1">
        <f t="shared" si="75"/>
        <v>0</v>
      </c>
      <c r="S74" s="1">
        <f t="shared" si="76"/>
        <v>0</v>
      </c>
      <c r="T74" s="1">
        <f t="shared" si="77"/>
        <v>9988740.2154778112</v>
      </c>
      <c r="U74" s="1">
        <f t="shared" ca="1" si="72"/>
        <v>13998032.532381825</v>
      </c>
    </row>
    <row r="75" spans="1:21">
      <c r="A75" s="7">
        <f>Dataset!A75</f>
        <v>43132</v>
      </c>
      <c r="B75">
        <f>Dataset!B75</f>
        <v>2018</v>
      </c>
      <c r="C75">
        <f>Dataset!C75</f>
        <v>2</v>
      </c>
      <c r="D75" s="8">
        <f>Dataset!F75</f>
        <v>11960211.983459016</v>
      </c>
      <c r="E75" s="105">
        <f t="shared" ref="E75:F75" ca="1" si="85">E63</f>
        <v>591.25000000000011</v>
      </c>
      <c r="F75" s="105">
        <f t="shared" ca="1" si="85"/>
        <v>0</v>
      </c>
      <c r="G75" s="8">
        <f>Dataset!AR75</f>
        <v>28</v>
      </c>
      <c r="H75" s="8">
        <f>Dataset!BI75</f>
        <v>0</v>
      </c>
      <c r="I75" s="8">
        <f>Dataset!BT75</f>
        <v>0</v>
      </c>
      <c r="J75" s="8">
        <f>Dataset!BU75</f>
        <v>0</v>
      </c>
      <c r="K75" s="8">
        <f>Dataset!Q75</f>
        <v>15245</v>
      </c>
      <c r="M75" s="8">
        <f t="shared" si="68"/>
        <v>-10912807.3521106</v>
      </c>
      <c r="N75" s="1">
        <f t="shared" ca="1" si="69"/>
        <v>5360223.8413118171</v>
      </c>
      <c r="O75" s="1">
        <f t="shared" ca="1" si="70"/>
        <v>0</v>
      </c>
      <c r="P75" s="1">
        <f t="shared" si="71"/>
        <v>8124665.4432325484</v>
      </c>
      <c r="Q75" s="1">
        <f t="shared" si="74"/>
        <v>0</v>
      </c>
      <c r="R75" s="1">
        <f t="shared" si="75"/>
        <v>0</v>
      </c>
      <c r="S75" s="1">
        <f t="shared" si="76"/>
        <v>0</v>
      </c>
      <c r="T75" s="1">
        <f t="shared" si="77"/>
        <v>9915245.773210004</v>
      </c>
      <c r="U75" s="1">
        <f t="shared" ca="1" si="72"/>
        <v>12487327.705643769</v>
      </c>
    </row>
    <row r="76" spans="1:21">
      <c r="A76" s="7">
        <f>Dataset!A76</f>
        <v>43160</v>
      </c>
      <c r="B76">
        <f>Dataset!B76</f>
        <v>2018</v>
      </c>
      <c r="C76">
        <f>Dataset!C76</f>
        <v>3</v>
      </c>
      <c r="D76" s="8">
        <f>Dataset!F76</f>
        <v>12076287.645727338</v>
      </c>
      <c r="E76" s="105">
        <f t="shared" ref="E76:F76" ca="1" si="86">E64</f>
        <v>515.66</v>
      </c>
      <c r="F76" s="105">
        <f t="shared" ca="1" si="86"/>
        <v>0</v>
      </c>
      <c r="G76" s="8">
        <f>Dataset!AR76</f>
        <v>31</v>
      </c>
      <c r="H76" s="8">
        <f>Dataset!BI76</f>
        <v>1</v>
      </c>
      <c r="I76" s="8">
        <f>Dataset!BT76</f>
        <v>0</v>
      </c>
      <c r="J76" s="8">
        <f>Dataset!BU76</f>
        <v>0</v>
      </c>
      <c r="K76" s="8">
        <f>Dataset!Q76</f>
        <v>15374</v>
      </c>
      <c r="M76" s="8">
        <f t="shared" si="68"/>
        <v>-10912807.3521106</v>
      </c>
      <c r="N76" s="1">
        <f t="shared" ca="1" si="69"/>
        <v>4674931.1222170843</v>
      </c>
      <c r="O76" s="1">
        <f t="shared" ca="1" si="70"/>
        <v>0</v>
      </c>
      <c r="P76" s="1">
        <f t="shared" si="71"/>
        <v>8995165.3121503219</v>
      </c>
      <c r="Q76" s="1">
        <f t="shared" si="74"/>
        <v>-625705.00273567101</v>
      </c>
      <c r="R76" s="1">
        <f t="shared" si="75"/>
        <v>0</v>
      </c>
      <c r="S76" s="1">
        <f t="shared" si="76"/>
        <v>0</v>
      </c>
      <c r="T76" s="1">
        <f t="shared" si="77"/>
        <v>9999146.508188298</v>
      </c>
      <c r="U76" s="1">
        <f t="shared" ca="1" si="72"/>
        <v>12130730.587709432</v>
      </c>
    </row>
    <row r="77" spans="1:21">
      <c r="A77" s="7">
        <f>Dataset!A77</f>
        <v>43191</v>
      </c>
      <c r="B77">
        <f>Dataset!B77</f>
        <v>2018</v>
      </c>
      <c r="C77">
        <f>Dataset!C77</f>
        <v>4</v>
      </c>
      <c r="D77" s="8">
        <f>Dataset!F77</f>
        <v>10403754.20455274</v>
      </c>
      <c r="E77" s="105">
        <f t="shared" ref="E77:F77" ca="1" si="87">E65</f>
        <v>322.11</v>
      </c>
      <c r="F77" s="105">
        <f t="shared" ca="1" si="87"/>
        <v>0.73</v>
      </c>
      <c r="G77" s="8">
        <f>Dataset!AR77</f>
        <v>30</v>
      </c>
      <c r="H77" s="8">
        <f>Dataset!BI77</f>
        <v>1</v>
      </c>
      <c r="I77" s="8">
        <f>Dataset!BT77</f>
        <v>0</v>
      </c>
      <c r="J77" s="8">
        <f>Dataset!BU77</f>
        <v>0</v>
      </c>
      <c r="K77" s="8">
        <f>Dataset!Q77</f>
        <v>15309</v>
      </c>
      <c r="M77" s="8">
        <f t="shared" si="68"/>
        <v>-10912807.3521106</v>
      </c>
      <c r="N77" s="1">
        <f t="shared" ca="1" si="69"/>
        <v>2920222.7509935717</v>
      </c>
      <c r="O77" s="1">
        <f t="shared" ca="1" si="70"/>
        <v>11079.435809776092</v>
      </c>
      <c r="P77" s="1">
        <f t="shared" si="71"/>
        <v>8704998.6891777311</v>
      </c>
      <c r="Q77" s="1">
        <f t="shared" si="74"/>
        <v>-625705.00273567101</v>
      </c>
      <c r="R77" s="1">
        <f t="shared" si="75"/>
        <v>0</v>
      </c>
      <c r="S77" s="1">
        <f t="shared" si="76"/>
        <v>0</v>
      </c>
      <c r="T77" s="1">
        <f t="shared" si="77"/>
        <v>9956870.9440519474</v>
      </c>
      <c r="U77" s="1">
        <f t="shared" ca="1" si="72"/>
        <v>10054659.465186756</v>
      </c>
    </row>
    <row r="78" spans="1:21">
      <c r="A78" s="7">
        <f>Dataset!A78</f>
        <v>43221</v>
      </c>
      <c r="B78">
        <f>Dataset!B78</f>
        <v>2018</v>
      </c>
      <c r="C78">
        <f>Dataset!C78</f>
        <v>5</v>
      </c>
      <c r="D78" s="8">
        <f>Dataset!F78</f>
        <v>9195016.685610503</v>
      </c>
      <c r="E78" s="105">
        <f t="shared" ref="E78:F78" ca="1" si="88">E66</f>
        <v>141.16000000000003</v>
      </c>
      <c r="F78" s="105">
        <f t="shared" ca="1" si="88"/>
        <v>29.409999999999997</v>
      </c>
      <c r="G78" s="8">
        <f>Dataset!AR78</f>
        <v>31</v>
      </c>
      <c r="H78" s="8">
        <f>Dataset!BI78</f>
        <v>1</v>
      </c>
      <c r="I78" s="8">
        <f>Dataset!BT78</f>
        <v>0</v>
      </c>
      <c r="J78" s="8">
        <f>Dataset!BU78</f>
        <v>0</v>
      </c>
      <c r="K78" s="8">
        <f>Dataset!Q78</f>
        <v>15374</v>
      </c>
      <c r="M78" s="8">
        <f t="shared" si="68"/>
        <v>-10912807.3521106</v>
      </c>
      <c r="N78" s="1">
        <f t="shared" ca="1" si="69"/>
        <v>1279744.9428153508</v>
      </c>
      <c r="O78" s="1">
        <f t="shared" ca="1" si="70"/>
        <v>446364.66735002032</v>
      </c>
      <c r="P78" s="1">
        <f t="shared" si="71"/>
        <v>8995165.3121503219</v>
      </c>
      <c r="Q78" s="1">
        <f t="shared" si="74"/>
        <v>-625705.00273567101</v>
      </c>
      <c r="R78" s="1">
        <f t="shared" si="75"/>
        <v>0</v>
      </c>
      <c r="S78" s="1">
        <f t="shared" si="76"/>
        <v>0</v>
      </c>
      <c r="T78" s="1">
        <f t="shared" si="77"/>
        <v>9999146.508188298</v>
      </c>
      <c r="U78" s="1">
        <f t="shared" ca="1" si="72"/>
        <v>9181909.0756577197</v>
      </c>
    </row>
    <row r="79" spans="1:21">
      <c r="A79" s="7">
        <f>Dataset!A79</f>
        <v>43252</v>
      </c>
      <c r="B79">
        <f>Dataset!B79</f>
        <v>2018</v>
      </c>
      <c r="C79">
        <f>Dataset!C79</f>
        <v>6</v>
      </c>
      <c r="D79" s="8">
        <f>Dataset!F79</f>
        <v>9486178.1373836193</v>
      </c>
      <c r="E79" s="105">
        <f t="shared" ref="E79:F79" ca="1" si="89">E67</f>
        <v>29.650000000000006</v>
      </c>
      <c r="F79" s="105">
        <f t="shared" ca="1" si="89"/>
        <v>65.02</v>
      </c>
      <c r="G79" s="8">
        <f>Dataset!AR79</f>
        <v>30</v>
      </c>
      <c r="H79" s="8">
        <f>Dataset!BI79</f>
        <v>0</v>
      </c>
      <c r="I79" s="8">
        <f>Dataset!BT79</f>
        <v>0</v>
      </c>
      <c r="J79" s="8">
        <f>Dataset!BU79</f>
        <v>0</v>
      </c>
      <c r="K79" s="8">
        <f>Dataset!Q79</f>
        <v>15358</v>
      </c>
      <c r="M79" s="8">
        <f t="shared" si="68"/>
        <v>-10912807.3521106</v>
      </c>
      <c r="N79" s="1">
        <f t="shared" ca="1" si="69"/>
        <v>268804.45986451651</v>
      </c>
      <c r="O79" s="1">
        <f t="shared" ca="1" si="70"/>
        <v>986828.65253649512</v>
      </c>
      <c r="P79" s="1">
        <f t="shared" si="71"/>
        <v>8704998.6891777311</v>
      </c>
      <c r="Q79" s="1">
        <f t="shared" si="74"/>
        <v>0</v>
      </c>
      <c r="R79" s="1">
        <f t="shared" si="75"/>
        <v>0</v>
      </c>
      <c r="S79" s="1">
        <f t="shared" si="76"/>
        <v>0</v>
      </c>
      <c r="T79" s="1">
        <f t="shared" si="77"/>
        <v>9988740.2154778112</v>
      </c>
      <c r="U79" s="1">
        <f t="shared" ca="1" si="72"/>
        <v>9036564.6649459526</v>
      </c>
    </row>
    <row r="80" spans="1:21">
      <c r="A80" s="7">
        <f>Dataset!A80</f>
        <v>43282</v>
      </c>
      <c r="B80">
        <f>Dataset!B80</f>
        <v>2018</v>
      </c>
      <c r="C80">
        <f>Dataset!C80</f>
        <v>7</v>
      </c>
      <c r="D80" s="8">
        <f>Dataset!F80</f>
        <v>11362793.21789779</v>
      </c>
      <c r="E80" s="105">
        <f t="shared" ref="E80:F80" ca="1" si="90">E68</f>
        <v>1.36</v>
      </c>
      <c r="F80" s="105">
        <f t="shared" ca="1" si="90"/>
        <v>144.48999999999998</v>
      </c>
      <c r="G80" s="8">
        <f>Dataset!AR80</f>
        <v>31</v>
      </c>
      <c r="H80" s="8">
        <f>Dataset!BI80</f>
        <v>0</v>
      </c>
      <c r="I80" s="8">
        <f>Dataset!BT80</f>
        <v>0</v>
      </c>
      <c r="J80" s="8">
        <f>Dataset!BU80</f>
        <v>0</v>
      </c>
      <c r="K80" s="8">
        <f>Dataset!Q80</f>
        <v>15420</v>
      </c>
      <c r="M80" s="8">
        <f t="shared" si="68"/>
        <v>-10912807.3521106</v>
      </c>
      <c r="N80" s="1">
        <f t="shared" ca="1" si="69"/>
        <v>12329.648074729928</v>
      </c>
      <c r="O80" s="1">
        <f t="shared" ca="1" si="70"/>
        <v>2192969.4248692431</v>
      </c>
      <c r="P80" s="1">
        <f t="shared" si="71"/>
        <v>8995165.3121503219</v>
      </c>
      <c r="Q80" s="1">
        <f t="shared" si="74"/>
        <v>0</v>
      </c>
      <c r="R80" s="1">
        <f t="shared" si="75"/>
        <v>0</v>
      </c>
      <c r="S80" s="1">
        <f t="shared" si="76"/>
        <v>0</v>
      </c>
      <c r="T80" s="1">
        <f t="shared" si="77"/>
        <v>10029064.599730944</v>
      </c>
      <c r="U80" s="1">
        <f t="shared" ca="1" si="72"/>
        <v>10316721.632714638</v>
      </c>
    </row>
    <row r="81" spans="1:21">
      <c r="A81" s="7">
        <f>Dataset!A81</f>
        <v>43313</v>
      </c>
      <c r="B81">
        <f>Dataset!B81</f>
        <v>2018</v>
      </c>
      <c r="C81">
        <f>Dataset!C81</f>
        <v>8</v>
      </c>
      <c r="D81" s="8">
        <f>Dataset!F81</f>
        <v>11443342.273625823</v>
      </c>
      <c r="E81" s="105">
        <f t="shared" ref="E81:F81" ca="1" si="91">E69</f>
        <v>1.77</v>
      </c>
      <c r="F81" s="105">
        <f t="shared" ca="1" si="91"/>
        <v>137.61000000000004</v>
      </c>
      <c r="G81" s="8">
        <f>Dataset!AR81</f>
        <v>31</v>
      </c>
      <c r="H81" s="8">
        <f>Dataset!BI81</f>
        <v>0</v>
      </c>
      <c r="I81" s="8">
        <f>Dataset!BT81</f>
        <v>0</v>
      </c>
      <c r="J81" s="8">
        <f>Dataset!BU81</f>
        <v>0</v>
      </c>
      <c r="K81" s="8">
        <f>Dataset!Q81</f>
        <v>15379</v>
      </c>
      <c r="M81" s="8">
        <f t="shared" si="68"/>
        <v>-10912807.3521106</v>
      </c>
      <c r="N81" s="1">
        <f t="shared" ca="1" si="69"/>
        <v>16046.674332552922</v>
      </c>
      <c r="O81" s="1">
        <f t="shared" ca="1" si="70"/>
        <v>2088549.5366894363</v>
      </c>
      <c r="P81" s="1">
        <f t="shared" si="71"/>
        <v>8995165.3121503219</v>
      </c>
      <c r="Q81" s="1">
        <f t="shared" si="74"/>
        <v>0</v>
      </c>
      <c r="R81" s="1">
        <f t="shared" si="75"/>
        <v>0</v>
      </c>
      <c r="S81" s="1">
        <f t="shared" si="76"/>
        <v>0</v>
      </c>
      <c r="T81" s="1">
        <f t="shared" si="77"/>
        <v>10002398.474660324</v>
      </c>
      <c r="U81" s="1">
        <f t="shared" ca="1" si="72"/>
        <v>10189352.645722035</v>
      </c>
    </row>
    <row r="82" spans="1:21">
      <c r="A82" s="7">
        <f>Dataset!A82</f>
        <v>43344</v>
      </c>
      <c r="B82">
        <f>Dataset!B82</f>
        <v>2018</v>
      </c>
      <c r="C82">
        <f>Dataset!C82</f>
        <v>9</v>
      </c>
      <c r="D82" s="8">
        <f>Dataset!F82</f>
        <v>9570319.5855872557</v>
      </c>
      <c r="E82" s="105">
        <f t="shared" ref="E82:F82" ca="1" si="92">E70</f>
        <v>35.700000000000003</v>
      </c>
      <c r="F82" s="105">
        <f t="shared" ca="1" si="92"/>
        <v>64.09</v>
      </c>
      <c r="G82" s="8">
        <f>Dataset!AR82</f>
        <v>30</v>
      </c>
      <c r="H82" s="8">
        <f>Dataset!BI82</f>
        <v>1</v>
      </c>
      <c r="I82" s="8">
        <f>Dataset!BT82</f>
        <v>0</v>
      </c>
      <c r="J82" s="8">
        <f>Dataset!BU82</f>
        <v>0</v>
      </c>
      <c r="K82" s="8">
        <f>Dataset!Q82</f>
        <v>15441</v>
      </c>
      <c r="M82" s="8">
        <f t="shared" si="68"/>
        <v>-10912807.3521106</v>
      </c>
      <c r="N82" s="1">
        <f t="shared" ca="1" si="69"/>
        <v>323653.26196166064</v>
      </c>
      <c r="O82" s="1">
        <f t="shared" ca="1" si="70"/>
        <v>972713.75486102712</v>
      </c>
      <c r="P82" s="1">
        <f t="shared" si="71"/>
        <v>8704998.6891777311</v>
      </c>
      <c r="Q82" s="1">
        <f t="shared" si="74"/>
        <v>-625705.00273567101</v>
      </c>
      <c r="R82" s="1">
        <f t="shared" si="75"/>
        <v>0</v>
      </c>
      <c r="S82" s="1">
        <f t="shared" si="76"/>
        <v>0</v>
      </c>
      <c r="T82" s="1">
        <f t="shared" si="77"/>
        <v>10042722.858913457</v>
      </c>
      <c r="U82" s="1">
        <f t="shared" ca="1" si="72"/>
        <v>8505576.2100676056</v>
      </c>
    </row>
    <row r="83" spans="1:21">
      <c r="A83" s="7">
        <f>Dataset!A83</f>
        <v>43374</v>
      </c>
      <c r="B83">
        <f>Dataset!B83</f>
        <v>2018</v>
      </c>
      <c r="C83">
        <f>Dataset!C83</f>
        <v>10</v>
      </c>
      <c r="D83" s="8">
        <f>Dataset!F83</f>
        <v>9689025.406976372</v>
      </c>
      <c r="E83" s="105">
        <f t="shared" ref="E83:F83" ca="1" si="93">E71</f>
        <v>173.91</v>
      </c>
      <c r="F83" s="105">
        <f t="shared" ca="1" si="93"/>
        <v>11.709999999999999</v>
      </c>
      <c r="G83" s="8">
        <f>Dataset!AR83</f>
        <v>31</v>
      </c>
      <c r="H83" s="8">
        <f>Dataset!BI83</f>
        <v>1</v>
      </c>
      <c r="I83" s="8">
        <f>Dataset!BT83</f>
        <v>0</v>
      </c>
      <c r="J83" s="8">
        <f>Dataset!BU83</f>
        <v>0</v>
      </c>
      <c r="K83" s="8">
        <f>Dataset!Q83</f>
        <v>15434</v>
      </c>
      <c r="M83" s="8">
        <f t="shared" si="68"/>
        <v>-10912807.3521106</v>
      </c>
      <c r="N83" s="1">
        <f t="shared" ca="1" si="69"/>
        <v>1576653.7475560897</v>
      </c>
      <c r="O83" s="1">
        <f t="shared" ca="1" si="70"/>
        <v>177726.29223627129</v>
      </c>
      <c r="P83" s="1">
        <f t="shared" si="71"/>
        <v>8995165.3121503219</v>
      </c>
      <c r="Q83" s="1">
        <f t="shared" si="74"/>
        <v>-625705.00273567101</v>
      </c>
      <c r="R83" s="1">
        <f t="shared" si="75"/>
        <v>0</v>
      </c>
      <c r="S83" s="1">
        <f t="shared" si="76"/>
        <v>0</v>
      </c>
      <c r="T83" s="1">
        <f t="shared" si="77"/>
        <v>10038170.105852621</v>
      </c>
      <c r="U83" s="1">
        <f t="shared" ca="1" si="72"/>
        <v>9249203.1029490326</v>
      </c>
    </row>
    <row r="84" spans="1:21">
      <c r="A84" s="7">
        <f>Dataset!A84</f>
        <v>43405</v>
      </c>
      <c r="B84">
        <f>Dataset!B84</f>
        <v>2018</v>
      </c>
      <c r="C84">
        <f>Dataset!C84</f>
        <v>11</v>
      </c>
      <c r="D84" s="8">
        <f>Dataset!F84</f>
        <v>11206358.355254339</v>
      </c>
      <c r="E84" s="105">
        <f t="shared" ref="E84:F84" ca="1" si="94">E72</f>
        <v>358.74999999999994</v>
      </c>
      <c r="F84" s="105">
        <f t="shared" ca="1" si="94"/>
        <v>2.79</v>
      </c>
      <c r="G84" s="8">
        <f>Dataset!AR84</f>
        <v>30</v>
      </c>
      <c r="H84" s="8">
        <f>Dataset!BI84</f>
        <v>1</v>
      </c>
      <c r="I84" s="8">
        <f>Dataset!BT84</f>
        <v>0</v>
      </c>
      <c r="J84" s="8">
        <f>Dataset!BU84</f>
        <v>0</v>
      </c>
      <c r="K84" s="8">
        <f>Dataset!Q84</f>
        <v>15487</v>
      </c>
      <c r="M84" s="8">
        <f t="shared" si="68"/>
        <v>-10912807.3521106</v>
      </c>
      <c r="N84" s="1">
        <f t="shared" ca="1" si="69"/>
        <v>3252397.9755951185</v>
      </c>
      <c r="O84" s="1">
        <f t="shared" ca="1" si="70"/>
        <v>42344.693026404515</v>
      </c>
      <c r="P84" s="1">
        <f t="shared" si="71"/>
        <v>8704998.6891777311</v>
      </c>
      <c r="Q84" s="1">
        <f t="shared" si="74"/>
        <v>-625705.00273567101</v>
      </c>
      <c r="R84" s="1">
        <f t="shared" si="75"/>
        <v>0</v>
      </c>
      <c r="S84" s="1">
        <f t="shared" si="76"/>
        <v>0</v>
      </c>
      <c r="T84" s="1">
        <f t="shared" si="77"/>
        <v>10072640.950456105</v>
      </c>
      <c r="U84" s="1">
        <f t="shared" ca="1" si="72"/>
        <v>10533869.953409089</v>
      </c>
    </row>
    <row r="85" spans="1:21">
      <c r="A85" s="7">
        <f>Dataset!A85</f>
        <v>43435</v>
      </c>
      <c r="B85">
        <f>Dataset!B85</f>
        <v>2018</v>
      </c>
      <c r="C85">
        <f>Dataset!C85</f>
        <v>12</v>
      </c>
      <c r="D85" s="8">
        <f>Dataset!F85</f>
        <v>13093652.42176762</v>
      </c>
      <c r="E85" s="105">
        <f t="shared" ref="E85:F85" ca="1" si="95">E73</f>
        <v>526.03</v>
      </c>
      <c r="F85" s="105">
        <f t="shared" ca="1" si="95"/>
        <v>0</v>
      </c>
      <c r="G85" s="8">
        <f>Dataset!AR85</f>
        <v>31</v>
      </c>
      <c r="H85" s="8">
        <f>Dataset!BI85</f>
        <v>0</v>
      </c>
      <c r="I85" s="8">
        <f>Dataset!BT85</f>
        <v>0</v>
      </c>
      <c r="J85" s="8">
        <f>Dataset!BU85</f>
        <v>0</v>
      </c>
      <c r="K85" s="8">
        <f>Dataset!Q85</f>
        <v>15461</v>
      </c>
      <c r="M85" s="8">
        <f t="shared" si="68"/>
        <v>-10912807.3521106</v>
      </c>
      <c r="N85" s="1">
        <f t="shared" ca="1" si="69"/>
        <v>4768944.6887868997</v>
      </c>
      <c r="O85" s="1">
        <f t="shared" ca="1" si="70"/>
        <v>0</v>
      </c>
      <c r="P85" s="1">
        <f t="shared" si="71"/>
        <v>8995165.3121503219</v>
      </c>
      <c r="Q85" s="1">
        <f t="shared" si="74"/>
        <v>0</v>
      </c>
      <c r="R85" s="1">
        <f t="shared" si="75"/>
        <v>0</v>
      </c>
      <c r="S85" s="1">
        <f t="shared" si="76"/>
        <v>0</v>
      </c>
      <c r="T85" s="1">
        <f t="shared" si="77"/>
        <v>10055730.724801565</v>
      </c>
      <c r="U85" s="1">
        <f t="shared" ca="1" si="72"/>
        <v>12907033.373628186</v>
      </c>
    </row>
    <row r="86" spans="1:21">
      <c r="A86" s="7">
        <f>Dataset!A86</f>
        <v>43466</v>
      </c>
      <c r="B86">
        <f>Dataset!B86</f>
        <v>2019</v>
      </c>
      <c r="C86">
        <f>Dataset!C86</f>
        <v>1</v>
      </c>
      <c r="D86" s="8">
        <f>Dataset!F86</f>
        <v>14566796.646521192</v>
      </c>
      <c r="E86" s="105">
        <f t="shared" ref="E86:F86" ca="1" si="96">E74</f>
        <v>653.76</v>
      </c>
      <c r="F86" s="105">
        <f t="shared" ca="1" si="96"/>
        <v>0</v>
      </c>
      <c r="G86" s="8">
        <f>Dataset!AR86</f>
        <v>31</v>
      </c>
      <c r="H86" s="8">
        <f>Dataset!BI86</f>
        <v>0</v>
      </c>
      <c r="I86" s="8">
        <f>Dataset!BT86</f>
        <v>0</v>
      </c>
      <c r="J86" s="8">
        <f>Dataset!BU86</f>
        <v>0</v>
      </c>
      <c r="K86" s="8">
        <f>Dataset!Q86</f>
        <v>15584.5</v>
      </c>
      <c r="M86" s="8">
        <f t="shared" si="68"/>
        <v>-10912807.3521106</v>
      </c>
      <c r="N86" s="1">
        <f t="shared" ca="1" si="69"/>
        <v>5926934.3568642922</v>
      </c>
      <c r="O86" s="1">
        <f t="shared" ca="1" si="70"/>
        <v>0</v>
      </c>
      <c r="P86" s="1">
        <f t="shared" si="71"/>
        <v>8995165.3121503219</v>
      </c>
      <c r="Q86" s="1">
        <f t="shared" si="74"/>
        <v>0</v>
      </c>
      <c r="R86" s="1">
        <f t="shared" si="75"/>
        <v>0</v>
      </c>
      <c r="S86" s="1">
        <f t="shared" si="76"/>
        <v>0</v>
      </c>
      <c r="T86" s="1">
        <f t="shared" si="77"/>
        <v>10136054.29666063</v>
      </c>
      <c r="U86" s="1">
        <f t="shared" ca="1" si="72"/>
        <v>14145346.613564644</v>
      </c>
    </row>
    <row r="87" spans="1:21">
      <c r="A87" s="7">
        <f>Dataset!A87</f>
        <v>43497</v>
      </c>
      <c r="B87">
        <f>Dataset!B87</f>
        <v>2019</v>
      </c>
      <c r="C87">
        <f>Dataset!C87</f>
        <v>2</v>
      </c>
      <c r="D87" s="8">
        <f>Dataset!F87</f>
        <v>12998717.600207236</v>
      </c>
      <c r="E87" s="105">
        <f t="shared" ref="E87:F87" ca="1" si="97">E75</f>
        <v>591.25000000000011</v>
      </c>
      <c r="F87" s="105">
        <f t="shared" ca="1" si="97"/>
        <v>0</v>
      </c>
      <c r="G87" s="8">
        <f>Dataset!AR87</f>
        <v>28</v>
      </c>
      <c r="H87" s="8">
        <f>Dataset!BI87</f>
        <v>0</v>
      </c>
      <c r="I87" s="8">
        <f>Dataset!BT87</f>
        <v>0</v>
      </c>
      <c r="J87" s="8">
        <f>Dataset!BU87</f>
        <v>0</v>
      </c>
      <c r="K87" s="8">
        <f>Dataset!Q87</f>
        <v>15584.5</v>
      </c>
      <c r="M87" s="8">
        <f t="shared" si="68"/>
        <v>-10912807.3521106</v>
      </c>
      <c r="N87" s="1">
        <f t="shared" ca="1" si="69"/>
        <v>5360223.8413118171</v>
      </c>
      <c r="O87" s="1">
        <f t="shared" ca="1" si="70"/>
        <v>0</v>
      </c>
      <c r="P87" s="1">
        <f t="shared" si="71"/>
        <v>8124665.4432325484</v>
      </c>
      <c r="Q87" s="1">
        <f t="shared" si="74"/>
        <v>0</v>
      </c>
      <c r="R87" s="1">
        <f t="shared" si="75"/>
        <v>0</v>
      </c>
      <c r="S87" s="1">
        <f t="shared" si="76"/>
        <v>0</v>
      </c>
      <c r="T87" s="1">
        <f t="shared" si="77"/>
        <v>10136054.29666063</v>
      </c>
      <c r="U87" s="1">
        <f t="shared" ca="1" si="72"/>
        <v>12708136.229094395</v>
      </c>
    </row>
    <row r="88" spans="1:21">
      <c r="A88" s="7">
        <f>Dataset!A88</f>
        <v>43525</v>
      </c>
      <c r="B88">
        <f>Dataset!B88</f>
        <v>2019</v>
      </c>
      <c r="C88">
        <f>Dataset!C88</f>
        <v>3</v>
      </c>
      <c r="D88" s="8">
        <f>Dataset!F88</f>
        <v>12669418.662683902</v>
      </c>
      <c r="E88" s="105">
        <f t="shared" ref="E88:F88" ca="1" si="98">E76</f>
        <v>515.66</v>
      </c>
      <c r="F88" s="105">
        <f t="shared" ca="1" si="98"/>
        <v>0</v>
      </c>
      <c r="G88" s="8">
        <f>Dataset!AR88</f>
        <v>31</v>
      </c>
      <c r="H88" s="8">
        <f>Dataset!BI88</f>
        <v>1</v>
      </c>
      <c r="I88" s="8">
        <f>Dataset!BT88</f>
        <v>0</v>
      </c>
      <c r="J88" s="8">
        <f>Dataset!BU88</f>
        <v>0</v>
      </c>
      <c r="K88" s="8">
        <f>Dataset!Q88</f>
        <v>15572</v>
      </c>
      <c r="M88" s="8">
        <f t="shared" si="68"/>
        <v>-10912807.3521106</v>
      </c>
      <c r="N88" s="1">
        <f t="shared" ca="1" si="69"/>
        <v>4674931.1222170843</v>
      </c>
      <c r="O88" s="1">
        <f t="shared" ca="1" si="70"/>
        <v>0</v>
      </c>
      <c r="P88" s="1">
        <f t="shared" si="71"/>
        <v>8995165.3121503219</v>
      </c>
      <c r="Q88" s="1">
        <f t="shared" si="74"/>
        <v>-625705.00273567101</v>
      </c>
      <c r="R88" s="1">
        <f t="shared" si="75"/>
        <v>0</v>
      </c>
      <c r="S88" s="1">
        <f t="shared" si="76"/>
        <v>0</v>
      </c>
      <c r="T88" s="1">
        <f t="shared" si="77"/>
        <v>10127924.380480563</v>
      </c>
      <c r="U88" s="1">
        <f t="shared" ca="1" si="72"/>
        <v>12259508.460001698</v>
      </c>
    </row>
    <row r="89" spans="1:21">
      <c r="A89" s="7">
        <f>Dataset!A89</f>
        <v>43556</v>
      </c>
      <c r="B89">
        <f>Dataset!B89</f>
        <v>2019</v>
      </c>
      <c r="C89">
        <f>Dataset!C89</f>
        <v>4</v>
      </c>
      <c r="D89" s="8">
        <f>Dataset!F89</f>
        <v>10325731.064435933</v>
      </c>
      <c r="E89" s="105">
        <f t="shared" ref="E89:F89" ca="1" si="99">E77</f>
        <v>322.11</v>
      </c>
      <c r="F89" s="105">
        <f t="shared" ca="1" si="99"/>
        <v>0.73</v>
      </c>
      <c r="G89" s="8">
        <f>Dataset!AR89</f>
        <v>30</v>
      </c>
      <c r="H89" s="8">
        <f>Dataset!BI89</f>
        <v>1</v>
      </c>
      <c r="I89" s="8">
        <f>Dataset!BT89</f>
        <v>0</v>
      </c>
      <c r="J89" s="8">
        <f>Dataset!BU89</f>
        <v>0</v>
      </c>
      <c r="K89" s="8">
        <f>Dataset!Q89</f>
        <v>15622</v>
      </c>
      <c r="M89" s="8">
        <f t="shared" si="68"/>
        <v>-10912807.3521106</v>
      </c>
      <c r="N89" s="1">
        <f t="shared" ca="1" si="69"/>
        <v>2920222.7509935717</v>
      </c>
      <c r="O89" s="1">
        <f t="shared" ca="1" si="70"/>
        <v>11079.435809776092</v>
      </c>
      <c r="P89" s="1">
        <f t="shared" si="71"/>
        <v>8704998.6891777311</v>
      </c>
      <c r="Q89" s="1">
        <f t="shared" si="74"/>
        <v>-625705.00273567101</v>
      </c>
      <c r="R89" s="1">
        <f t="shared" si="75"/>
        <v>0</v>
      </c>
      <c r="S89" s="1">
        <f t="shared" si="76"/>
        <v>0</v>
      </c>
      <c r="T89" s="1">
        <f t="shared" si="77"/>
        <v>10160444.045200832</v>
      </c>
      <c r="U89" s="1">
        <f t="shared" ca="1" si="72"/>
        <v>10258232.566335641</v>
      </c>
    </row>
    <row r="90" spans="1:21">
      <c r="A90" s="7">
        <f>Dataset!A90</f>
        <v>43586</v>
      </c>
      <c r="B90">
        <f>Dataset!B90</f>
        <v>2019</v>
      </c>
      <c r="C90">
        <f>Dataset!C90</f>
        <v>5</v>
      </c>
      <c r="D90" s="8">
        <f>Dataset!F90</f>
        <v>9277052.476523336</v>
      </c>
      <c r="E90" s="105">
        <f t="shared" ref="E90:F90" ca="1" si="100">E78</f>
        <v>141.16000000000003</v>
      </c>
      <c r="F90" s="105">
        <f t="shared" ca="1" si="100"/>
        <v>29.409999999999997</v>
      </c>
      <c r="G90" s="8">
        <f>Dataset!AR90</f>
        <v>31</v>
      </c>
      <c r="H90" s="8">
        <f>Dataset!BI90</f>
        <v>1</v>
      </c>
      <c r="I90" s="8">
        <f>Dataset!BT90</f>
        <v>0</v>
      </c>
      <c r="J90" s="8">
        <f>Dataset!BU90</f>
        <v>0</v>
      </c>
      <c r="K90" s="8">
        <f>Dataset!Q90</f>
        <v>15687</v>
      </c>
      <c r="M90" s="8">
        <f t="shared" si="68"/>
        <v>-10912807.3521106</v>
      </c>
      <c r="N90" s="1">
        <f t="shared" ca="1" si="69"/>
        <v>1279744.9428153508</v>
      </c>
      <c r="O90" s="1">
        <f t="shared" ca="1" si="70"/>
        <v>446364.66735002032</v>
      </c>
      <c r="P90" s="1">
        <f t="shared" si="71"/>
        <v>8995165.3121503219</v>
      </c>
      <c r="Q90" s="1">
        <f t="shared" si="74"/>
        <v>-625705.00273567101</v>
      </c>
      <c r="R90" s="1">
        <f t="shared" si="75"/>
        <v>0</v>
      </c>
      <c r="S90" s="1">
        <f t="shared" si="76"/>
        <v>0</v>
      </c>
      <c r="T90" s="1">
        <f t="shared" si="77"/>
        <v>10202719.609337181</v>
      </c>
      <c r="U90" s="1">
        <f t="shared" ca="1" si="72"/>
        <v>9385482.1768066026</v>
      </c>
    </row>
    <row r="91" spans="1:21">
      <c r="A91" s="7">
        <f>Dataset!A91</f>
        <v>43617</v>
      </c>
      <c r="B91">
        <f>Dataset!B91</f>
        <v>2019</v>
      </c>
      <c r="C91">
        <f>Dataset!C91</f>
        <v>6</v>
      </c>
      <c r="D91" s="8">
        <f>Dataset!F91</f>
        <v>8936916.384229172</v>
      </c>
      <c r="E91" s="105">
        <f t="shared" ref="E91:F91" ca="1" si="101">E79</f>
        <v>29.650000000000006</v>
      </c>
      <c r="F91" s="105">
        <f t="shared" ca="1" si="101"/>
        <v>65.02</v>
      </c>
      <c r="G91" s="8">
        <f>Dataset!AR91</f>
        <v>30</v>
      </c>
      <c r="H91" s="8">
        <f>Dataset!BI91</f>
        <v>0</v>
      </c>
      <c r="I91" s="8">
        <f>Dataset!BT91</f>
        <v>0</v>
      </c>
      <c r="J91" s="8">
        <f>Dataset!BU91</f>
        <v>0</v>
      </c>
      <c r="K91" s="8">
        <f>Dataset!Q91</f>
        <v>15728</v>
      </c>
      <c r="M91" s="8">
        <f t="shared" si="68"/>
        <v>-10912807.3521106</v>
      </c>
      <c r="N91" s="1">
        <f t="shared" ca="1" si="69"/>
        <v>268804.45986451651</v>
      </c>
      <c r="O91" s="1">
        <f t="shared" ca="1" si="70"/>
        <v>986828.65253649512</v>
      </c>
      <c r="P91" s="1">
        <f t="shared" si="71"/>
        <v>8704998.6891777311</v>
      </c>
      <c r="Q91" s="1">
        <f t="shared" si="74"/>
        <v>0</v>
      </c>
      <c r="R91" s="1">
        <f t="shared" si="75"/>
        <v>0</v>
      </c>
      <c r="S91" s="1">
        <f t="shared" si="76"/>
        <v>0</v>
      </c>
      <c r="T91" s="1">
        <f t="shared" si="77"/>
        <v>10229385.734407801</v>
      </c>
      <c r="U91" s="1">
        <f t="shared" ca="1" si="72"/>
        <v>9277210.1838759426</v>
      </c>
    </row>
    <row r="92" spans="1:21">
      <c r="A92" s="7">
        <f>Dataset!A92</f>
        <v>43647</v>
      </c>
      <c r="B92">
        <f>Dataset!B92</f>
        <v>2019</v>
      </c>
      <c r="C92">
        <f>Dataset!C92</f>
        <v>7</v>
      </c>
      <c r="D92" s="8">
        <f>Dataset!F92</f>
        <v>11214970.745257882</v>
      </c>
      <c r="E92" s="105">
        <f t="shared" ref="E92:F92" ca="1" si="102">E80</f>
        <v>1.36</v>
      </c>
      <c r="F92" s="105">
        <f t="shared" ca="1" si="102"/>
        <v>144.48999999999998</v>
      </c>
      <c r="G92" s="8">
        <f>Dataset!AR92</f>
        <v>31</v>
      </c>
      <c r="H92" s="8">
        <f>Dataset!BI92</f>
        <v>0</v>
      </c>
      <c r="I92" s="8">
        <f>Dataset!BT92</f>
        <v>0</v>
      </c>
      <c r="J92" s="8">
        <f>Dataset!BU92</f>
        <v>0</v>
      </c>
      <c r="K92" s="8">
        <f>Dataset!Q92</f>
        <v>15749</v>
      </c>
      <c r="M92" s="8">
        <f t="shared" si="68"/>
        <v>-10912807.3521106</v>
      </c>
      <c r="N92" s="1">
        <f t="shared" ca="1" si="69"/>
        <v>12329.648074729928</v>
      </c>
      <c r="O92" s="1">
        <f t="shared" ca="1" si="70"/>
        <v>2192969.4248692431</v>
      </c>
      <c r="P92" s="1">
        <f t="shared" si="71"/>
        <v>8995165.3121503219</v>
      </c>
      <c r="Q92" s="1">
        <f t="shared" si="74"/>
        <v>0</v>
      </c>
      <c r="R92" s="1">
        <f t="shared" si="75"/>
        <v>0</v>
      </c>
      <c r="S92" s="1">
        <f t="shared" si="76"/>
        <v>0</v>
      </c>
      <c r="T92" s="1">
        <f t="shared" si="77"/>
        <v>10243043.993590314</v>
      </c>
      <c r="U92" s="1">
        <f t="shared" ca="1" si="72"/>
        <v>10530701.026574008</v>
      </c>
    </row>
    <row r="93" spans="1:21">
      <c r="A93" s="7">
        <f>Dataset!A93</f>
        <v>43678</v>
      </c>
      <c r="B93">
        <f>Dataset!B93</f>
        <v>2019</v>
      </c>
      <c r="C93">
        <f>Dataset!C93</f>
        <v>8</v>
      </c>
      <c r="D93" s="8">
        <f>Dataset!F93</f>
        <v>10407075.173263386</v>
      </c>
      <c r="E93" s="105">
        <f t="shared" ref="E93:F93" ca="1" si="103">E81</f>
        <v>1.77</v>
      </c>
      <c r="F93" s="105">
        <f t="shared" ca="1" si="103"/>
        <v>137.61000000000004</v>
      </c>
      <c r="G93" s="8">
        <f>Dataset!AR93</f>
        <v>31</v>
      </c>
      <c r="H93" s="8">
        <f>Dataset!BI93</f>
        <v>0</v>
      </c>
      <c r="I93" s="8">
        <f>Dataset!BT93</f>
        <v>0</v>
      </c>
      <c r="J93" s="8">
        <f>Dataset!BU93</f>
        <v>0</v>
      </c>
      <c r="K93" s="8">
        <f>Dataset!Q93</f>
        <v>15732</v>
      </c>
      <c r="M93" s="8">
        <f t="shared" si="68"/>
        <v>-10912807.3521106</v>
      </c>
      <c r="N93" s="1">
        <f t="shared" ca="1" si="69"/>
        <v>16046.674332552922</v>
      </c>
      <c r="O93" s="1">
        <f t="shared" ca="1" si="70"/>
        <v>2088549.5366894363</v>
      </c>
      <c r="P93" s="1">
        <f t="shared" si="71"/>
        <v>8995165.3121503219</v>
      </c>
      <c r="Q93" s="1">
        <f t="shared" si="74"/>
        <v>0</v>
      </c>
      <c r="R93" s="1">
        <f t="shared" si="75"/>
        <v>0</v>
      </c>
      <c r="S93" s="1">
        <f t="shared" si="76"/>
        <v>0</v>
      </c>
      <c r="T93" s="1">
        <f t="shared" si="77"/>
        <v>10231987.307585424</v>
      </c>
      <c r="U93" s="1">
        <f t="shared" ca="1" si="72"/>
        <v>10418941.478647135</v>
      </c>
    </row>
    <row r="94" spans="1:21">
      <c r="A94" s="7">
        <f>Dataset!A94</f>
        <v>43709</v>
      </c>
      <c r="B94">
        <f>Dataset!B94</f>
        <v>2019</v>
      </c>
      <c r="C94">
        <f>Dataset!C94</f>
        <v>9</v>
      </c>
      <c r="D94" s="8">
        <f>Dataset!F94</f>
        <v>8666940.9224682767</v>
      </c>
      <c r="E94" s="105">
        <f t="shared" ref="E94:F94" ca="1" si="104">E82</f>
        <v>35.700000000000003</v>
      </c>
      <c r="F94" s="105">
        <f t="shared" ca="1" si="104"/>
        <v>64.09</v>
      </c>
      <c r="G94" s="8">
        <f>Dataset!AR94</f>
        <v>30</v>
      </c>
      <c r="H94" s="8">
        <f>Dataset!BI94</f>
        <v>1</v>
      </c>
      <c r="I94" s="8">
        <f>Dataset!BT94</f>
        <v>0</v>
      </c>
      <c r="J94" s="8">
        <f>Dataset!BU94</f>
        <v>0</v>
      </c>
      <c r="K94" s="8">
        <f>Dataset!Q94</f>
        <v>15807</v>
      </c>
      <c r="M94" s="8">
        <f t="shared" si="68"/>
        <v>-10912807.3521106</v>
      </c>
      <c r="N94" s="1">
        <f t="shared" ca="1" si="69"/>
        <v>323653.26196166064</v>
      </c>
      <c r="O94" s="1">
        <f t="shared" ca="1" si="70"/>
        <v>972713.75486102712</v>
      </c>
      <c r="P94" s="1">
        <f t="shared" si="71"/>
        <v>8704998.6891777311</v>
      </c>
      <c r="Q94" s="1">
        <f t="shared" si="74"/>
        <v>-625705.00273567101</v>
      </c>
      <c r="R94" s="1">
        <f t="shared" si="75"/>
        <v>0</v>
      </c>
      <c r="S94" s="1">
        <f t="shared" si="76"/>
        <v>0</v>
      </c>
      <c r="T94" s="1">
        <f t="shared" si="77"/>
        <v>10280766.804665826</v>
      </c>
      <c r="U94" s="1">
        <f t="shared" ca="1" si="72"/>
        <v>8743620.1558199748</v>
      </c>
    </row>
    <row r="95" spans="1:21">
      <c r="A95" s="7">
        <f>Dataset!A95</f>
        <v>43739</v>
      </c>
      <c r="B95">
        <f>Dataset!B95</f>
        <v>2019</v>
      </c>
      <c r="C95">
        <f>Dataset!C95</f>
        <v>10</v>
      </c>
      <c r="D95" s="8">
        <f>Dataset!F95</f>
        <v>9353207.4597609993</v>
      </c>
      <c r="E95" s="105">
        <f t="shared" ref="E95:F95" ca="1" si="105">E83</f>
        <v>173.91</v>
      </c>
      <c r="F95" s="105">
        <f t="shared" ca="1" si="105"/>
        <v>11.709999999999999</v>
      </c>
      <c r="G95" s="8">
        <f>Dataset!AR95</f>
        <v>31</v>
      </c>
      <c r="H95" s="8">
        <f>Dataset!BI95</f>
        <v>1</v>
      </c>
      <c r="I95" s="8">
        <f>Dataset!BT95</f>
        <v>0</v>
      </c>
      <c r="J95" s="8">
        <f>Dataset!BU95</f>
        <v>0</v>
      </c>
      <c r="K95" s="8">
        <f>Dataset!Q95</f>
        <v>15811</v>
      </c>
      <c r="M95" s="8">
        <f t="shared" si="68"/>
        <v>-10912807.3521106</v>
      </c>
      <c r="N95" s="1">
        <f t="shared" ca="1" si="69"/>
        <v>1576653.7475560897</v>
      </c>
      <c r="O95" s="1">
        <f t="shared" ca="1" si="70"/>
        <v>177726.29223627129</v>
      </c>
      <c r="P95" s="1">
        <f t="shared" si="71"/>
        <v>8995165.3121503219</v>
      </c>
      <c r="Q95" s="1">
        <f t="shared" si="74"/>
        <v>-625705.00273567101</v>
      </c>
      <c r="R95" s="1">
        <f t="shared" si="75"/>
        <v>0</v>
      </c>
      <c r="S95" s="1">
        <f t="shared" si="76"/>
        <v>0</v>
      </c>
      <c r="T95" s="1">
        <f t="shared" si="77"/>
        <v>10283368.377843449</v>
      </c>
      <c r="U95" s="1">
        <f t="shared" ca="1" si="72"/>
        <v>9494401.3749398608</v>
      </c>
    </row>
    <row r="96" spans="1:21">
      <c r="A96" s="7">
        <f>Dataset!A96</f>
        <v>43770</v>
      </c>
      <c r="B96">
        <f>Dataset!B96</f>
        <v>2019</v>
      </c>
      <c r="C96">
        <f>Dataset!C96</f>
        <v>11</v>
      </c>
      <c r="D96" s="8">
        <f>Dataset!F96</f>
        <v>11366385.648198664</v>
      </c>
      <c r="E96" s="105">
        <f t="shared" ref="E96:F96" ca="1" si="106">E84</f>
        <v>358.74999999999994</v>
      </c>
      <c r="F96" s="105">
        <f t="shared" ca="1" si="106"/>
        <v>2.79</v>
      </c>
      <c r="G96" s="8">
        <f>Dataset!AR96</f>
        <v>30</v>
      </c>
      <c r="H96" s="8">
        <f>Dataset!BI96</f>
        <v>1</v>
      </c>
      <c r="I96" s="8">
        <f>Dataset!BT96</f>
        <v>0</v>
      </c>
      <c r="J96" s="8">
        <f>Dataset!BU96</f>
        <v>0</v>
      </c>
      <c r="K96" s="8">
        <f>Dataset!Q96</f>
        <v>15859</v>
      </c>
      <c r="M96" s="8">
        <f t="shared" si="68"/>
        <v>-10912807.3521106</v>
      </c>
      <c r="N96" s="1">
        <f t="shared" ca="1" si="69"/>
        <v>3252397.9755951185</v>
      </c>
      <c r="O96" s="1">
        <f t="shared" ca="1" si="70"/>
        <v>42344.693026404515</v>
      </c>
      <c r="P96" s="1">
        <f t="shared" si="71"/>
        <v>8704998.6891777311</v>
      </c>
      <c r="Q96" s="1">
        <f t="shared" si="74"/>
        <v>-625705.00273567101</v>
      </c>
      <c r="R96" s="1">
        <f t="shared" si="75"/>
        <v>0</v>
      </c>
      <c r="S96" s="1">
        <f t="shared" si="76"/>
        <v>0</v>
      </c>
      <c r="T96" s="1">
        <f t="shared" si="77"/>
        <v>10314587.255974906</v>
      </c>
      <c r="U96" s="1">
        <f t="shared" ca="1" si="72"/>
        <v>10775816.258927889</v>
      </c>
    </row>
    <row r="97" spans="1:21">
      <c r="A97" s="7">
        <f>Dataset!A97</f>
        <v>43800</v>
      </c>
      <c r="B97">
        <f>Dataset!B97</f>
        <v>2019</v>
      </c>
      <c r="C97">
        <f>Dataset!C97</f>
        <v>12</v>
      </c>
      <c r="D97" s="8">
        <f>Dataset!F97</f>
        <v>13423746.933896223</v>
      </c>
      <c r="E97" s="105">
        <f t="shared" ref="E97:F97" ca="1" si="107">E85</f>
        <v>526.03</v>
      </c>
      <c r="F97" s="105">
        <f t="shared" ca="1" si="107"/>
        <v>0</v>
      </c>
      <c r="G97" s="8">
        <f>Dataset!AR97</f>
        <v>31</v>
      </c>
      <c r="H97" s="8">
        <f>Dataset!BI97</f>
        <v>0</v>
      </c>
      <c r="I97" s="8">
        <f>Dataset!BT97</f>
        <v>0</v>
      </c>
      <c r="J97" s="8">
        <f>Dataset!BU97</f>
        <v>0</v>
      </c>
      <c r="K97" s="8">
        <f>Dataset!Q97</f>
        <v>15922</v>
      </c>
      <c r="M97" s="8">
        <f t="shared" si="68"/>
        <v>-10912807.3521106</v>
      </c>
      <c r="N97" s="1">
        <f t="shared" ca="1" si="69"/>
        <v>4768944.6887868997</v>
      </c>
      <c r="O97" s="1">
        <f t="shared" ca="1" si="70"/>
        <v>0</v>
      </c>
      <c r="P97" s="1">
        <f t="shared" si="71"/>
        <v>8995165.3121503219</v>
      </c>
      <c r="Q97" s="1">
        <f t="shared" si="74"/>
        <v>0</v>
      </c>
      <c r="R97" s="1">
        <f t="shared" si="75"/>
        <v>0</v>
      </c>
      <c r="S97" s="1">
        <f t="shared" si="76"/>
        <v>0</v>
      </c>
      <c r="T97" s="1">
        <f t="shared" si="77"/>
        <v>10355562.033522446</v>
      </c>
      <c r="U97" s="1">
        <f t="shared" ca="1" si="72"/>
        <v>13206864.682349067</v>
      </c>
    </row>
    <row r="98" spans="1:21">
      <c r="A98" s="7">
        <f>Dataset!A98</f>
        <v>43831</v>
      </c>
      <c r="B98">
        <f>Dataset!B98</f>
        <v>2020</v>
      </c>
      <c r="C98">
        <f>Dataset!C98</f>
        <v>1</v>
      </c>
      <c r="D98" s="8">
        <f>Dataset!F98</f>
        <v>13471335.783219554</v>
      </c>
      <c r="E98" s="105">
        <f t="shared" ref="E98:F98" ca="1" si="108">E86</f>
        <v>653.76</v>
      </c>
      <c r="F98" s="105">
        <f t="shared" ca="1" si="108"/>
        <v>0</v>
      </c>
      <c r="G98" s="8">
        <f>Dataset!AR98</f>
        <v>31</v>
      </c>
      <c r="H98" s="8">
        <f>Dataset!BI98</f>
        <v>0</v>
      </c>
      <c r="I98" s="8">
        <f>Dataset!BT98</f>
        <v>0</v>
      </c>
      <c r="J98" s="8">
        <f>Dataset!BU98</f>
        <v>0</v>
      </c>
      <c r="K98" s="8">
        <f>Dataset!Q98</f>
        <v>16009</v>
      </c>
      <c r="M98" s="8">
        <f t="shared" ref="M98:M129" si="109">$Z$8</f>
        <v>-10912807.3521106</v>
      </c>
      <c r="N98" s="1">
        <f t="shared" ref="N98:N129" ca="1" si="110">E98*$Z$9</f>
        <v>5926934.3568642922</v>
      </c>
      <c r="O98" s="1">
        <f t="shared" ref="O98:O129" ca="1" si="111">F98*$Z$10</f>
        <v>0</v>
      </c>
      <c r="P98" s="1">
        <f t="shared" ref="P98:P129" si="112">G98*$Z$11</f>
        <v>8995165.3121503219</v>
      </c>
      <c r="Q98" s="1">
        <f t="shared" si="74"/>
        <v>0</v>
      </c>
      <c r="R98" s="1">
        <f t="shared" si="75"/>
        <v>0</v>
      </c>
      <c r="S98" s="1">
        <f t="shared" si="76"/>
        <v>0</v>
      </c>
      <c r="T98" s="1">
        <f t="shared" si="77"/>
        <v>10412146.250135712</v>
      </c>
      <c r="U98" s="1">
        <f t="shared" ref="U98:U129" ca="1" si="113">SUM(M98:T98)</f>
        <v>14421438.567039726</v>
      </c>
    </row>
    <row r="99" spans="1:21">
      <c r="A99" s="7">
        <f>Dataset!A99</f>
        <v>43862</v>
      </c>
      <c r="B99">
        <f>Dataset!B99</f>
        <v>2020</v>
      </c>
      <c r="C99">
        <f>Dataset!C99</f>
        <v>2</v>
      </c>
      <c r="D99" s="8">
        <f>Dataset!F99</f>
        <v>12727838.904153178</v>
      </c>
      <c r="E99" s="105">
        <f t="shared" ref="E99:F99" ca="1" si="114">E87</f>
        <v>591.25000000000011</v>
      </c>
      <c r="F99" s="105">
        <f t="shared" ca="1" si="114"/>
        <v>0</v>
      </c>
      <c r="G99" s="8">
        <f>Dataset!AR99</f>
        <v>29</v>
      </c>
      <c r="H99" s="8">
        <f>Dataset!BI99</f>
        <v>0</v>
      </c>
      <c r="I99" s="8">
        <f>Dataset!BT99</f>
        <v>0</v>
      </c>
      <c r="J99" s="8">
        <f>Dataset!BU99</f>
        <v>0</v>
      </c>
      <c r="K99" s="8">
        <f>Dataset!Q99</f>
        <v>16023</v>
      </c>
      <c r="M99" s="8">
        <f t="shared" si="109"/>
        <v>-10912807.3521106</v>
      </c>
      <c r="N99" s="1">
        <f t="shared" ca="1" si="110"/>
        <v>5360223.8413118171</v>
      </c>
      <c r="O99" s="1">
        <f t="shared" ca="1" si="111"/>
        <v>0</v>
      </c>
      <c r="P99" s="1">
        <f t="shared" si="112"/>
        <v>8414832.0662051402</v>
      </c>
      <c r="Q99" s="1">
        <f t="shared" si="74"/>
        <v>0</v>
      </c>
      <c r="R99" s="1">
        <f t="shared" si="75"/>
        <v>0</v>
      </c>
      <c r="S99" s="1">
        <f t="shared" si="76"/>
        <v>0</v>
      </c>
      <c r="T99" s="1">
        <f t="shared" si="77"/>
        <v>10421251.756257389</v>
      </c>
      <c r="U99" s="1">
        <f t="shared" ca="1" si="113"/>
        <v>13283500.311663747</v>
      </c>
    </row>
    <row r="100" spans="1:21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Dataset!F100</f>
        <v>12313815.760078128</v>
      </c>
      <c r="E100" s="105">
        <f t="shared" ref="E100:F100" ca="1" si="115">E88</f>
        <v>515.66</v>
      </c>
      <c r="F100" s="105">
        <f t="shared" ca="1" si="115"/>
        <v>0</v>
      </c>
      <c r="G100" s="8">
        <f>Dataset!AR100</f>
        <v>31</v>
      </c>
      <c r="H100" s="8">
        <f>Dataset!BI100</f>
        <v>1</v>
      </c>
      <c r="I100" s="8">
        <f>Dataset!BT100</f>
        <v>424.1</v>
      </c>
      <c r="J100" s="8">
        <f>Dataset!BU100</f>
        <v>0</v>
      </c>
      <c r="K100" s="8">
        <f>Dataset!Q100</f>
        <v>16030</v>
      </c>
      <c r="M100" s="8">
        <f t="shared" si="109"/>
        <v>-10912807.3521106</v>
      </c>
      <c r="N100" s="1">
        <f t="shared" ca="1" si="110"/>
        <v>4674931.1222170843</v>
      </c>
      <c r="O100" s="1">
        <f t="shared" ca="1" si="111"/>
        <v>0</v>
      </c>
      <c r="P100" s="1">
        <f t="shared" si="112"/>
        <v>8995165.3121503219</v>
      </c>
      <c r="Q100" s="1">
        <f t="shared" si="74"/>
        <v>-625705.00273567101</v>
      </c>
      <c r="R100" s="1">
        <f t="shared" si="75"/>
        <v>530174.23177608626</v>
      </c>
      <c r="S100" s="1">
        <f t="shared" si="76"/>
        <v>0</v>
      </c>
      <c r="T100" s="1">
        <f t="shared" si="77"/>
        <v>10425804.509318225</v>
      </c>
      <c r="U100" s="1">
        <f t="shared" ca="1" si="113"/>
        <v>13087562.820615446</v>
      </c>
    </row>
    <row r="101" spans="1:21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Dataset!F101</f>
        <v>11199291.292224756</v>
      </c>
      <c r="E101" s="105">
        <f t="shared" ref="E101:F101" ca="1" si="116">E89</f>
        <v>322.11</v>
      </c>
      <c r="F101" s="105">
        <f t="shared" ca="1" si="116"/>
        <v>0.73</v>
      </c>
      <c r="G101" s="8">
        <f>Dataset!AR101</f>
        <v>30</v>
      </c>
      <c r="H101" s="8">
        <f>Dataset!BI101</f>
        <v>1</v>
      </c>
      <c r="I101" s="8">
        <f>Dataset!BT101</f>
        <v>338.6</v>
      </c>
      <c r="J101" s="8">
        <f>Dataset!BU101</f>
        <v>0</v>
      </c>
      <c r="K101" s="8">
        <f>Dataset!Q101</f>
        <v>16137</v>
      </c>
      <c r="M101" s="8">
        <f t="shared" si="109"/>
        <v>-10912807.3521106</v>
      </c>
      <c r="N101" s="1">
        <f t="shared" ca="1" si="110"/>
        <v>2920222.7509935717</v>
      </c>
      <c r="O101" s="1">
        <f t="shared" ca="1" si="111"/>
        <v>11079.435809776092</v>
      </c>
      <c r="P101" s="1">
        <f t="shared" si="112"/>
        <v>8704998.6891777311</v>
      </c>
      <c r="Q101" s="1">
        <f t="shared" si="74"/>
        <v>-625705.00273567101</v>
      </c>
      <c r="R101" s="1">
        <f t="shared" si="75"/>
        <v>423289.30648286449</v>
      </c>
      <c r="S101" s="1">
        <f t="shared" si="76"/>
        <v>0</v>
      </c>
      <c r="T101" s="1">
        <f t="shared" si="77"/>
        <v>10495396.591819601</v>
      </c>
      <c r="U101" s="1">
        <f t="shared" ca="1" si="113"/>
        <v>11016474.419437274</v>
      </c>
    </row>
    <row r="102" spans="1:21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Dataset!F102</f>
        <v>10680777.352281999</v>
      </c>
      <c r="E102" s="105">
        <f t="shared" ref="E102:F102" ca="1" si="117">E90</f>
        <v>141.16000000000003</v>
      </c>
      <c r="F102" s="105">
        <f t="shared" ca="1" si="117"/>
        <v>29.409999999999997</v>
      </c>
      <c r="G102" s="8">
        <f>Dataset!AR102</f>
        <v>31</v>
      </c>
      <c r="H102" s="8">
        <f>Dataset!BI102</f>
        <v>1</v>
      </c>
      <c r="I102" s="8">
        <f>Dataset!BT102</f>
        <v>198.3</v>
      </c>
      <c r="J102" s="8">
        <f>Dataset!BU102</f>
        <v>28.5</v>
      </c>
      <c r="K102" s="8">
        <f>Dataset!Q102</f>
        <v>16100</v>
      </c>
      <c r="M102" s="8">
        <f t="shared" si="109"/>
        <v>-10912807.3521106</v>
      </c>
      <c r="N102" s="1">
        <f t="shared" ca="1" si="110"/>
        <v>1279744.9428153508</v>
      </c>
      <c r="O102" s="1">
        <f t="shared" ca="1" si="111"/>
        <v>446364.66735002032</v>
      </c>
      <c r="P102" s="1">
        <f t="shared" si="112"/>
        <v>8995165.3121503219</v>
      </c>
      <c r="Q102" s="1">
        <f t="shared" si="74"/>
        <v>-625705.00273567101</v>
      </c>
      <c r="R102" s="1">
        <f t="shared" si="75"/>
        <v>247898.01971515658</v>
      </c>
      <c r="S102" s="1">
        <f t="shared" si="76"/>
        <v>259519.63822237964</v>
      </c>
      <c r="T102" s="1">
        <f t="shared" si="77"/>
        <v>10471332.039926603</v>
      </c>
      <c r="U102" s="1">
        <f t="shared" ca="1" si="113"/>
        <v>10161512.265333561</v>
      </c>
    </row>
    <row r="103" spans="1:21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Dataset!F103</f>
        <v>10592346.825567242</v>
      </c>
      <c r="E103" s="105">
        <f t="shared" ref="E103:F103" ca="1" si="118">E91</f>
        <v>29.650000000000006</v>
      </c>
      <c r="F103" s="105">
        <f t="shared" ca="1" si="118"/>
        <v>65.02</v>
      </c>
      <c r="G103" s="8">
        <f>Dataset!AR103</f>
        <v>30</v>
      </c>
      <c r="H103" s="8">
        <f>Dataset!BI103</f>
        <v>0</v>
      </c>
      <c r="I103" s="8">
        <f>Dataset!BT103</f>
        <v>29.7</v>
      </c>
      <c r="J103" s="8">
        <f>Dataset!BU103</f>
        <v>78.8</v>
      </c>
      <c r="K103" s="8">
        <f>Dataset!Q103</f>
        <v>16160</v>
      </c>
      <c r="M103" s="8">
        <f t="shared" si="109"/>
        <v>-10912807.3521106</v>
      </c>
      <c r="N103" s="1">
        <f t="shared" ca="1" si="110"/>
        <v>268804.45986451651</v>
      </c>
      <c r="O103" s="1">
        <f t="shared" ca="1" si="111"/>
        <v>986828.65253649512</v>
      </c>
      <c r="P103" s="1">
        <f t="shared" si="112"/>
        <v>8704998.6891777311</v>
      </c>
      <c r="Q103" s="1">
        <f t="shared" si="74"/>
        <v>0</v>
      </c>
      <c r="R103" s="1">
        <f t="shared" si="75"/>
        <v>37128.44773343495</v>
      </c>
      <c r="S103" s="1">
        <f t="shared" si="76"/>
        <v>717549.03480433382</v>
      </c>
      <c r="T103" s="1">
        <f t="shared" si="77"/>
        <v>10510355.637590926</v>
      </c>
      <c r="U103" s="1">
        <f t="shared" ca="1" si="113"/>
        <v>10312857.569596836</v>
      </c>
    </row>
    <row r="104" spans="1:21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Dataset!F104</f>
        <v>13760904.436650816</v>
      </c>
      <c r="E104" s="105">
        <f t="shared" ref="E104:F104" ca="1" si="119">E92</f>
        <v>1.36</v>
      </c>
      <c r="F104" s="105">
        <f t="shared" ca="1" si="119"/>
        <v>144.48999999999998</v>
      </c>
      <c r="G104" s="8">
        <f>Dataset!AR104</f>
        <v>31</v>
      </c>
      <c r="H104" s="8">
        <f>Dataset!BI104</f>
        <v>0</v>
      </c>
      <c r="I104" s="8">
        <f>Dataset!BT104</f>
        <v>0</v>
      </c>
      <c r="J104" s="8">
        <f>Dataset!BU104</f>
        <v>201.4</v>
      </c>
      <c r="K104" s="8">
        <f>Dataset!Q104</f>
        <v>16214</v>
      </c>
      <c r="M104" s="8">
        <f t="shared" si="109"/>
        <v>-10912807.3521106</v>
      </c>
      <c r="N104" s="1">
        <f t="shared" ca="1" si="110"/>
        <v>12329.648074729928</v>
      </c>
      <c r="O104" s="1">
        <f t="shared" ca="1" si="111"/>
        <v>2192969.4248692431</v>
      </c>
      <c r="P104" s="1">
        <f t="shared" si="112"/>
        <v>8995165.3121503219</v>
      </c>
      <c r="Q104" s="1">
        <f t="shared" si="74"/>
        <v>0</v>
      </c>
      <c r="R104" s="1">
        <f t="shared" si="75"/>
        <v>0</v>
      </c>
      <c r="S104" s="1">
        <f t="shared" si="76"/>
        <v>1833938.7767714828</v>
      </c>
      <c r="T104" s="1">
        <f t="shared" si="77"/>
        <v>10545476.875488816</v>
      </c>
      <c r="U104" s="1">
        <f t="shared" ca="1" si="113"/>
        <v>12667072.685243994</v>
      </c>
    </row>
    <row r="105" spans="1:21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Dataset!F105</f>
        <v>12229390.738634625</v>
      </c>
      <c r="E105" s="105">
        <f t="shared" ref="E105:F105" ca="1" si="120">E93</f>
        <v>1.77</v>
      </c>
      <c r="F105" s="105">
        <f t="shared" ca="1" si="120"/>
        <v>137.61000000000004</v>
      </c>
      <c r="G105" s="8">
        <f>Dataset!AR105</f>
        <v>31</v>
      </c>
      <c r="H105" s="8">
        <f>Dataset!BI105</f>
        <v>0</v>
      </c>
      <c r="I105" s="8">
        <f>Dataset!BT105</f>
        <v>0.7</v>
      </c>
      <c r="J105" s="8">
        <f>Dataset!BU105</f>
        <v>138</v>
      </c>
      <c r="K105" s="8">
        <f>Dataset!Q105</f>
        <v>16218</v>
      </c>
      <c r="M105" s="8">
        <f t="shared" si="109"/>
        <v>-10912807.3521106</v>
      </c>
      <c r="N105" s="1">
        <f t="shared" ca="1" si="110"/>
        <v>16046.674332552922</v>
      </c>
      <c r="O105" s="1">
        <f t="shared" ca="1" si="111"/>
        <v>2088549.5366894363</v>
      </c>
      <c r="P105" s="1">
        <f t="shared" si="112"/>
        <v>8995165.3121503219</v>
      </c>
      <c r="Q105" s="1">
        <f t="shared" si="74"/>
        <v>0</v>
      </c>
      <c r="R105" s="1">
        <f t="shared" si="75"/>
        <v>875.08125971058803</v>
      </c>
      <c r="S105" s="1">
        <f t="shared" si="76"/>
        <v>1256621.4061294172</v>
      </c>
      <c r="T105" s="1">
        <f t="shared" si="77"/>
        <v>10548078.448666437</v>
      </c>
      <c r="U105" s="1">
        <f t="shared" ca="1" si="113"/>
        <v>11992529.107117277</v>
      </c>
    </row>
    <row r="106" spans="1:21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Dataset!F106</f>
        <v>9467929.8403245453</v>
      </c>
      <c r="E106" s="105">
        <f t="shared" ref="E106:F106" ca="1" si="121">E94</f>
        <v>35.700000000000003</v>
      </c>
      <c r="F106" s="105">
        <f t="shared" ca="1" si="121"/>
        <v>64.09</v>
      </c>
      <c r="G106" s="8">
        <f>Dataset!AR106</f>
        <v>30</v>
      </c>
      <c r="H106" s="8">
        <f>Dataset!BI106</f>
        <v>1</v>
      </c>
      <c r="I106" s="8">
        <f>Dataset!BT106</f>
        <v>47.2</v>
      </c>
      <c r="J106" s="8">
        <f>Dataset!BU106</f>
        <v>45.6</v>
      </c>
      <c r="K106" s="8">
        <f>Dataset!Q106</f>
        <v>16220</v>
      </c>
      <c r="M106" s="8">
        <f t="shared" si="109"/>
        <v>-10912807.3521106</v>
      </c>
      <c r="N106" s="1">
        <f t="shared" ca="1" si="110"/>
        <v>323653.26196166064</v>
      </c>
      <c r="O106" s="1">
        <f t="shared" ca="1" si="111"/>
        <v>972713.75486102712</v>
      </c>
      <c r="P106" s="1">
        <f t="shared" si="112"/>
        <v>8704998.6891777311</v>
      </c>
      <c r="Q106" s="1">
        <f t="shared" si="74"/>
        <v>-625705.00273567101</v>
      </c>
      <c r="R106" s="1">
        <f t="shared" si="75"/>
        <v>59005.479226199655</v>
      </c>
      <c r="S106" s="1">
        <f t="shared" si="76"/>
        <v>415231.42115580745</v>
      </c>
      <c r="T106" s="1">
        <f t="shared" si="77"/>
        <v>10549379.235255249</v>
      </c>
      <c r="U106" s="1">
        <f t="shared" ca="1" si="113"/>
        <v>9486469.486791404</v>
      </c>
    </row>
    <row r="107" spans="1:21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Dataset!F107</f>
        <v>10357177.507361751</v>
      </c>
      <c r="E107" s="105">
        <f t="shared" ref="E107:F107" ca="1" si="122">E95</f>
        <v>173.91</v>
      </c>
      <c r="F107" s="105">
        <f t="shared" ca="1" si="122"/>
        <v>11.709999999999999</v>
      </c>
      <c r="G107" s="8">
        <f>Dataset!AR107</f>
        <v>31</v>
      </c>
      <c r="H107" s="8">
        <f>Dataset!BI107</f>
        <v>1</v>
      </c>
      <c r="I107" s="8">
        <f>Dataset!BT107</f>
        <v>218.1</v>
      </c>
      <c r="J107" s="8">
        <f>Dataset!BU107</f>
        <v>0.2</v>
      </c>
      <c r="K107" s="8">
        <f>Dataset!Q107</f>
        <v>16288</v>
      </c>
      <c r="M107" s="8">
        <f t="shared" si="109"/>
        <v>-10912807.3521106</v>
      </c>
      <c r="N107" s="1">
        <f t="shared" ca="1" si="110"/>
        <v>1576653.7475560897</v>
      </c>
      <c r="O107" s="1">
        <f t="shared" ca="1" si="111"/>
        <v>177726.29223627129</v>
      </c>
      <c r="P107" s="1">
        <f t="shared" si="112"/>
        <v>8995165.3121503219</v>
      </c>
      <c r="Q107" s="1">
        <f t="shared" si="74"/>
        <v>-625705.00273567101</v>
      </c>
      <c r="R107" s="1">
        <f t="shared" si="75"/>
        <v>272650.31820411322</v>
      </c>
      <c r="S107" s="1">
        <f t="shared" si="76"/>
        <v>1821.1904436658222</v>
      </c>
      <c r="T107" s="1">
        <f t="shared" si="77"/>
        <v>10593605.979274813</v>
      </c>
      <c r="U107" s="1">
        <f t="shared" ca="1" si="113"/>
        <v>10079110.485019004</v>
      </c>
    </row>
    <row r="108" spans="1:21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Dataset!F108</f>
        <v>11048642.153901797</v>
      </c>
      <c r="E108" s="105">
        <f t="shared" ref="E108:F108" ca="1" si="123">E96</f>
        <v>358.74999999999994</v>
      </c>
      <c r="F108" s="105">
        <f t="shared" ca="1" si="123"/>
        <v>2.79</v>
      </c>
      <c r="G108" s="8">
        <f>Dataset!AR108</f>
        <v>30</v>
      </c>
      <c r="H108" s="8">
        <f>Dataset!BI108</f>
        <v>1</v>
      </c>
      <c r="I108" s="8">
        <f>Dataset!BT108</f>
        <v>259.89999999999998</v>
      </c>
      <c r="J108" s="8">
        <f>Dataset!BU108</f>
        <v>13.2</v>
      </c>
      <c r="K108" s="8">
        <f>Dataset!Q108</f>
        <v>16191</v>
      </c>
      <c r="M108" s="8">
        <f t="shared" si="109"/>
        <v>-10912807.3521106</v>
      </c>
      <c r="N108" s="1">
        <f t="shared" ca="1" si="110"/>
        <v>3252397.9755951185</v>
      </c>
      <c r="O108" s="1">
        <f t="shared" ca="1" si="111"/>
        <v>42344.693026404515</v>
      </c>
      <c r="P108" s="1">
        <f t="shared" si="112"/>
        <v>8704998.6891777311</v>
      </c>
      <c r="Q108" s="1">
        <f t="shared" si="74"/>
        <v>-625705.00273567101</v>
      </c>
      <c r="R108" s="1">
        <f t="shared" si="75"/>
        <v>324905.17056968831</v>
      </c>
      <c r="S108" s="1">
        <f t="shared" si="76"/>
        <v>120198.56928194425</v>
      </c>
      <c r="T108" s="1">
        <f t="shared" si="77"/>
        <v>10530517.829717493</v>
      </c>
      <c r="U108" s="1">
        <f t="shared" ca="1" si="113"/>
        <v>11436850.572522108</v>
      </c>
    </row>
    <row r="109" spans="1:21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Dataset!F109</f>
        <v>14184810.444635889</v>
      </c>
      <c r="E109" s="105">
        <f t="shared" ref="E109:F109" ca="1" si="124">E97</f>
        <v>526.03</v>
      </c>
      <c r="F109" s="105">
        <f t="shared" ca="1" si="124"/>
        <v>0</v>
      </c>
      <c r="G109" s="8">
        <f>Dataset!AR109</f>
        <v>31</v>
      </c>
      <c r="H109" s="8">
        <f>Dataset!BI109</f>
        <v>0</v>
      </c>
      <c r="I109" s="8">
        <f>Dataset!BT109</f>
        <v>506.6</v>
      </c>
      <c r="J109" s="8">
        <f>Dataset!BU109</f>
        <v>0</v>
      </c>
      <c r="K109" s="8">
        <f>Dataset!Q109</f>
        <v>16380</v>
      </c>
      <c r="M109" s="8">
        <f t="shared" si="109"/>
        <v>-10912807.3521106</v>
      </c>
      <c r="N109" s="1">
        <f t="shared" ca="1" si="110"/>
        <v>4768944.6887868997</v>
      </c>
      <c r="O109" s="1">
        <f t="shared" ca="1" si="111"/>
        <v>0</v>
      </c>
      <c r="P109" s="1">
        <f t="shared" si="112"/>
        <v>8995165.3121503219</v>
      </c>
      <c r="Q109" s="1">
        <f t="shared" si="74"/>
        <v>0</v>
      </c>
      <c r="R109" s="1">
        <f t="shared" si="75"/>
        <v>633308.80881340557</v>
      </c>
      <c r="S109" s="1">
        <f t="shared" si="76"/>
        <v>0</v>
      </c>
      <c r="T109" s="1">
        <f t="shared" si="77"/>
        <v>10653442.162360109</v>
      </c>
      <c r="U109" s="1">
        <f t="shared" ca="1" si="113"/>
        <v>14138053.620000137</v>
      </c>
    </row>
    <row r="110" spans="1:21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Dataset!F110</f>
        <v>14525486.8064586</v>
      </c>
      <c r="E110" s="105">
        <f t="shared" ref="E110:F110" ca="1" si="125">E98</f>
        <v>653.76</v>
      </c>
      <c r="F110" s="105">
        <f t="shared" ca="1" si="125"/>
        <v>0</v>
      </c>
      <c r="G110" s="8">
        <f>Dataset!AR110</f>
        <v>31</v>
      </c>
      <c r="H110" s="8">
        <f>Dataset!BI110</f>
        <v>0</v>
      </c>
      <c r="I110" s="8">
        <f>Dataset!BT110</f>
        <v>574.70000000000005</v>
      </c>
      <c r="J110" s="8">
        <f>Dataset!BU110</f>
        <v>0</v>
      </c>
      <c r="K110" s="8">
        <f>Dataset!Q110</f>
        <v>16338</v>
      </c>
      <c r="M110" s="8">
        <f t="shared" si="109"/>
        <v>-10912807.3521106</v>
      </c>
      <c r="N110" s="1">
        <f t="shared" ca="1" si="110"/>
        <v>5926934.3568642922</v>
      </c>
      <c r="O110" s="1">
        <f t="shared" ca="1" si="111"/>
        <v>0</v>
      </c>
      <c r="P110" s="1">
        <f t="shared" si="112"/>
        <v>8995165.3121503219</v>
      </c>
      <c r="Q110" s="1">
        <f t="shared" si="74"/>
        <v>0</v>
      </c>
      <c r="R110" s="1">
        <f t="shared" si="75"/>
        <v>718441.71422239288</v>
      </c>
      <c r="S110" s="1">
        <f t="shared" si="76"/>
        <v>0</v>
      </c>
      <c r="T110" s="1">
        <f t="shared" si="77"/>
        <v>10626125.643995082</v>
      </c>
      <c r="U110" s="1">
        <f t="shared" ca="1" si="113"/>
        <v>15353859.67512149</v>
      </c>
    </row>
    <row r="111" spans="1:21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Dataset!F111</f>
        <v>13851136.655214092</v>
      </c>
      <c r="E111" s="105">
        <f t="shared" ref="E111:F111" ca="1" si="126">E99</f>
        <v>591.25000000000011</v>
      </c>
      <c r="F111" s="105">
        <f t="shared" ca="1" si="126"/>
        <v>0</v>
      </c>
      <c r="G111" s="8">
        <f>Dataset!AR111</f>
        <v>28</v>
      </c>
      <c r="H111" s="8">
        <f>Dataset!BI111</f>
        <v>0</v>
      </c>
      <c r="I111" s="8">
        <f>Dataset!BT111</f>
        <v>583.6</v>
      </c>
      <c r="J111" s="8">
        <f>Dataset!BU111</f>
        <v>0</v>
      </c>
      <c r="K111" s="8">
        <f>Dataset!Q111</f>
        <v>16339</v>
      </c>
      <c r="M111" s="8">
        <f t="shared" si="109"/>
        <v>-10912807.3521106</v>
      </c>
      <c r="N111" s="1">
        <f t="shared" ca="1" si="110"/>
        <v>5360223.8413118171</v>
      </c>
      <c r="O111" s="1">
        <f t="shared" ca="1" si="111"/>
        <v>0</v>
      </c>
      <c r="P111" s="1">
        <f t="shared" si="112"/>
        <v>8124665.4432325484</v>
      </c>
      <c r="Q111" s="1">
        <f t="shared" si="74"/>
        <v>0</v>
      </c>
      <c r="R111" s="1">
        <f t="shared" si="75"/>
        <v>729567.74738157028</v>
      </c>
      <c r="S111" s="1">
        <f t="shared" si="76"/>
        <v>0</v>
      </c>
      <c r="T111" s="1">
        <f t="shared" si="77"/>
        <v>10626776.037289487</v>
      </c>
      <c r="U111" s="1">
        <f t="shared" ca="1" si="113"/>
        <v>13928425.717104822</v>
      </c>
    </row>
    <row r="112" spans="1:21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Dataset!F112</f>
        <v>12806760.195148831</v>
      </c>
      <c r="E112" s="105">
        <f t="shared" ref="E112:F112" ca="1" si="127">E100</f>
        <v>515.66</v>
      </c>
      <c r="F112" s="105">
        <f t="shared" ca="1" si="127"/>
        <v>0</v>
      </c>
      <c r="G112" s="8">
        <f>Dataset!AR112</f>
        <v>31</v>
      </c>
      <c r="H112" s="8">
        <f>Dataset!BI112</f>
        <v>1</v>
      </c>
      <c r="I112" s="8">
        <f>Dataset!BT112</f>
        <v>398.9</v>
      </c>
      <c r="J112" s="8">
        <f>Dataset!BU112</f>
        <v>0</v>
      </c>
      <c r="K112" s="8">
        <f>Dataset!Q112</f>
        <v>16380</v>
      </c>
      <c r="M112" s="8">
        <f t="shared" si="109"/>
        <v>-10912807.3521106</v>
      </c>
      <c r="N112" s="1">
        <f t="shared" ca="1" si="110"/>
        <v>4674931.1222170843</v>
      </c>
      <c r="O112" s="1">
        <f t="shared" ca="1" si="111"/>
        <v>0</v>
      </c>
      <c r="P112" s="1">
        <f t="shared" si="112"/>
        <v>8995165.3121503219</v>
      </c>
      <c r="Q112" s="1">
        <f t="shared" si="74"/>
        <v>-625705.00273567101</v>
      </c>
      <c r="R112" s="1">
        <f t="shared" si="75"/>
        <v>498671.30642650509</v>
      </c>
      <c r="S112" s="1">
        <f t="shared" si="76"/>
        <v>0</v>
      </c>
      <c r="T112" s="1">
        <f t="shared" si="77"/>
        <v>10653442.162360109</v>
      </c>
      <c r="U112" s="1">
        <f t="shared" ca="1" si="113"/>
        <v>13283697.54830775</v>
      </c>
    </row>
    <row r="113" spans="1:21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Dataset!F113</f>
        <v>10680552.702474553</v>
      </c>
      <c r="E113" s="105">
        <f t="shared" ref="E113:F113" ca="1" si="128">E101</f>
        <v>322.11</v>
      </c>
      <c r="F113" s="105">
        <f t="shared" ca="1" si="128"/>
        <v>0.73</v>
      </c>
      <c r="G113" s="8">
        <f>Dataset!AR113</f>
        <v>30</v>
      </c>
      <c r="H113" s="8">
        <f>Dataset!BI113</f>
        <v>1</v>
      </c>
      <c r="I113" s="8">
        <f>Dataset!BT113</f>
        <v>258.60000000000002</v>
      </c>
      <c r="J113" s="8">
        <f>Dataset!BU113</f>
        <v>3.8</v>
      </c>
      <c r="K113" s="8">
        <f>Dataset!Q113</f>
        <v>16373</v>
      </c>
      <c r="M113" s="8">
        <f t="shared" si="109"/>
        <v>-10912807.3521106</v>
      </c>
      <c r="N113" s="1">
        <f t="shared" ca="1" si="110"/>
        <v>2920222.7509935717</v>
      </c>
      <c r="O113" s="1">
        <f t="shared" ca="1" si="111"/>
        <v>11079.435809776092</v>
      </c>
      <c r="P113" s="1">
        <f t="shared" si="112"/>
        <v>8704998.6891777311</v>
      </c>
      <c r="Q113" s="1">
        <f t="shared" si="74"/>
        <v>-625705.00273567101</v>
      </c>
      <c r="R113" s="1">
        <f t="shared" si="75"/>
        <v>323280.01965879725</v>
      </c>
      <c r="S113" s="1">
        <f t="shared" si="76"/>
        <v>34602.618429650618</v>
      </c>
      <c r="T113" s="1">
        <f t="shared" si="77"/>
        <v>10648889.409299271</v>
      </c>
      <c r="U113" s="1">
        <f t="shared" ca="1" si="113"/>
        <v>11104560.568522528</v>
      </c>
    </row>
    <row r="114" spans="1:21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Dataset!F114</f>
        <v>10213669.97827022</v>
      </c>
      <c r="E114" s="105">
        <f t="shared" ref="E114:F114" ca="1" si="129">E102</f>
        <v>141.16000000000003</v>
      </c>
      <c r="F114" s="105">
        <f t="shared" ca="1" si="129"/>
        <v>29.409999999999997</v>
      </c>
      <c r="G114" s="8">
        <f>Dataset!AR114</f>
        <v>31</v>
      </c>
      <c r="H114" s="8">
        <f>Dataset!BI114</f>
        <v>1</v>
      </c>
      <c r="I114" s="8">
        <f>Dataset!BT114</f>
        <v>154.19999999999999</v>
      </c>
      <c r="J114" s="8">
        <f>Dataset!BU114</f>
        <v>26.2</v>
      </c>
      <c r="K114" s="8">
        <f>Dataset!Q114</f>
        <v>16291</v>
      </c>
      <c r="M114" s="8">
        <f t="shared" si="109"/>
        <v>-10912807.3521106</v>
      </c>
      <c r="N114" s="1">
        <f t="shared" ca="1" si="110"/>
        <v>1279744.9428153508</v>
      </c>
      <c r="O114" s="1">
        <f t="shared" ca="1" si="111"/>
        <v>446364.66735002032</v>
      </c>
      <c r="P114" s="1">
        <f t="shared" si="112"/>
        <v>8995165.3121503219</v>
      </c>
      <c r="Q114" s="1">
        <f t="shared" si="74"/>
        <v>-625705.00273567101</v>
      </c>
      <c r="R114" s="1">
        <f t="shared" si="75"/>
        <v>192767.90035338953</v>
      </c>
      <c r="S114" s="1">
        <f t="shared" si="76"/>
        <v>238575.94812022269</v>
      </c>
      <c r="T114" s="1">
        <f t="shared" si="77"/>
        <v>10595557.159158031</v>
      </c>
      <c r="U114" s="1">
        <f t="shared" ca="1" si="113"/>
        <v>10209663.575101065</v>
      </c>
    </row>
    <row r="115" spans="1:21">
      <c r="A115" s="7">
        <v>44348</v>
      </c>
      <c r="B115">
        <f>Dataset!B115</f>
        <v>2021</v>
      </c>
      <c r="C115">
        <f>Dataset!C115</f>
        <v>6</v>
      </c>
      <c r="D115" s="8">
        <f>Dataset!F115</f>
        <v>11268140.51705692</v>
      </c>
      <c r="E115" s="105">
        <f t="shared" ref="E115:F115" ca="1" si="130">E103</f>
        <v>29.650000000000006</v>
      </c>
      <c r="F115" s="105">
        <f t="shared" ca="1" si="130"/>
        <v>65.02</v>
      </c>
      <c r="G115" s="8">
        <f>Dataset!AR115</f>
        <v>30</v>
      </c>
      <c r="H115" s="8">
        <f>Dataset!BI115</f>
        <v>0</v>
      </c>
      <c r="I115" s="8">
        <f>Dataset!BT115</f>
        <v>7.3</v>
      </c>
      <c r="J115" s="8">
        <f>Dataset!BU115</f>
        <v>127.6</v>
      </c>
      <c r="K115" s="8">
        <f>Dataset!Q115</f>
        <v>16505</v>
      </c>
      <c r="M115" s="8">
        <f t="shared" si="109"/>
        <v>-10912807.3521106</v>
      </c>
      <c r="N115" s="1">
        <f t="shared" ca="1" si="110"/>
        <v>268804.45986451651</v>
      </c>
      <c r="O115" s="1">
        <f t="shared" ca="1" si="111"/>
        <v>986828.65253649512</v>
      </c>
      <c r="P115" s="1">
        <f t="shared" si="112"/>
        <v>8704998.6891777311</v>
      </c>
      <c r="Q115" s="1">
        <f t="shared" si="74"/>
        <v>0</v>
      </c>
      <c r="R115" s="1">
        <f t="shared" si="75"/>
        <v>9125.8474226961316</v>
      </c>
      <c r="S115" s="1">
        <f t="shared" si="76"/>
        <v>1161919.5030587944</v>
      </c>
      <c r="T115" s="1">
        <f t="shared" si="77"/>
        <v>10734741.324160781</v>
      </c>
      <c r="U115" s="1">
        <f t="shared" ca="1" si="113"/>
        <v>10953611.124110412</v>
      </c>
    </row>
    <row r="116" spans="1:21">
      <c r="A116" s="7">
        <v>44378</v>
      </c>
      <c r="B116">
        <f>Dataset!B116</f>
        <v>2021</v>
      </c>
      <c r="C116">
        <f>Dataset!C116</f>
        <v>7</v>
      </c>
      <c r="D116" s="8">
        <f>Dataset!F116</f>
        <v>11644359.060199441</v>
      </c>
      <c r="E116" s="105">
        <f t="shared" ref="E116:F116" ca="1" si="131">E104</f>
        <v>1.36</v>
      </c>
      <c r="F116" s="105">
        <f t="shared" ca="1" si="131"/>
        <v>144.48999999999998</v>
      </c>
      <c r="G116" s="8">
        <f>Dataset!AR116</f>
        <v>31</v>
      </c>
      <c r="H116" s="8">
        <f>Dataset!BI116</f>
        <v>0</v>
      </c>
      <c r="I116" s="8">
        <f>Dataset!BT116</f>
        <v>2.2999999999999998</v>
      </c>
      <c r="J116" s="8">
        <f>Dataset!BU116</f>
        <v>113.3</v>
      </c>
      <c r="K116" s="8">
        <f>Dataset!Q116</f>
        <v>16448</v>
      </c>
      <c r="M116" s="8">
        <f t="shared" si="109"/>
        <v>-10912807.3521106</v>
      </c>
      <c r="N116" s="1">
        <f t="shared" ca="1" si="110"/>
        <v>12329.648074729928</v>
      </c>
      <c r="O116" s="1">
        <f t="shared" ca="1" si="111"/>
        <v>2192969.4248692431</v>
      </c>
      <c r="P116" s="1">
        <f t="shared" si="112"/>
        <v>8995165.3121503219</v>
      </c>
      <c r="Q116" s="1">
        <f t="shared" si="74"/>
        <v>0</v>
      </c>
      <c r="R116" s="1">
        <f t="shared" si="75"/>
        <v>2875.2669961919319</v>
      </c>
      <c r="S116" s="1">
        <f t="shared" si="76"/>
        <v>1031704.3863366882</v>
      </c>
      <c r="T116" s="1">
        <f t="shared" si="77"/>
        <v>10697668.906379674</v>
      </c>
      <c r="U116" s="1">
        <f t="shared" ca="1" si="113"/>
        <v>12019905.592696248</v>
      </c>
    </row>
    <row r="117" spans="1:21">
      <c r="A117" s="7">
        <v>44409</v>
      </c>
      <c r="B117">
        <f>Dataset!B117</f>
        <v>2021</v>
      </c>
      <c r="C117">
        <f>Dataset!C117</f>
        <v>8</v>
      </c>
      <c r="D117" s="8">
        <f>Dataset!F117</f>
        <v>13390908.757881163</v>
      </c>
      <c r="E117" s="105">
        <f t="shared" ref="E117:F118" ca="1" si="132">E105</f>
        <v>1.77</v>
      </c>
      <c r="F117" s="105">
        <f t="shared" ca="1" si="132"/>
        <v>137.61000000000004</v>
      </c>
      <c r="G117" s="8">
        <f>Dataset!AR117</f>
        <v>31</v>
      </c>
      <c r="H117" s="8">
        <f>Dataset!BI117</f>
        <v>0</v>
      </c>
      <c r="I117" s="8">
        <f>Dataset!BT117</f>
        <v>0.2</v>
      </c>
      <c r="J117" s="8">
        <f>Dataset!BU117</f>
        <v>189.9</v>
      </c>
      <c r="K117" s="8">
        <f>Dataset!Q117</f>
        <v>16442</v>
      </c>
      <c r="L117" s="36"/>
      <c r="M117" s="8">
        <f t="shared" si="109"/>
        <v>-10912807.3521106</v>
      </c>
      <c r="N117" s="1">
        <f t="shared" ca="1" si="110"/>
        <v>16046.674332552922</v>
      </c>
      <c r="O117" s="1">
        <f t="shared" ca="1" si="111"/>
        <v>2088549.5366894363</v>
      </c>
      <c r="P117" s="1">
        <f t="shared" si="112"/>
        <v>8995165.3121503219</v>
      </c>
      <c r="Q117" s="1">
        <f t="shared" si="74"/>
        <v>0</v>
      </c>
      <c r="R117" s="1">
        <f t="shared" si="75"/>
        <v>250.02321706016801</v>
      </c>
      <c r="S117" s="1">
        <f t="shared" si="76"/>
        <v>1729220.326260698</v>
      </c>
      <c r="T117" s="1">
        <f t="shared" si="77"/>
        <v>10693766.546613242</v>
      </c>
      <c r="U117" s="1">
        <f t="shared" ca="1" si="113"/>
        <v>12610191.067152712</v>
      </c>
    </row>
    <row r="118" spans="1:21">
      <c r="A118" s="7">
        <v>44440</v>
      </c>
      <c r="B118">
        <f>YEAR(A118)</f>
        <v>2021</v>
      </c>
      <c r="C118">
        <f>MONTH(A118)</f>
        <v>9</v>
      </c>
      <c r="D118" s="8">
        <f>Dataset!F118</f>
        <v>9629712.6486098822</v>
      </c>
      <c r="E118" s="105">
        <f t="shared" ca="1" si="132"/>
        <v>35.700000000000003</v>
      </c>
      <c r="F118" s="105">
        <f t="shared" ca="1" si="132"/>
        <v>64.09</v>
      </c>
      <c r="G118" s="8">
        <f>Dataset!AR118</f>
        <v>30</v>
      </c>
      <c r="H118" s="8">
        <f>Dataset!BI118</f>
        <v>1</v>
      </c>
      <c r="I118" s="8">
        <f>Dataset!BT118</f>
        <v>21.9</v>
      </c>
      <c r="J118" s="8">
        <f>Dataset!BU118</f>
        <v>47.9</v>
      </c>
      <c r="K118" s="8">
        <f>Dataset!Q118</f>
        <v>16499</v>
      </c>
      <c r="L118" s="36"/>
      <c r="M118" s="8">
        <f t="shared" si="109"/>
        <v>-10912807.3521106</v>
      </c>
      <c r="N118" s="1">
        <f t="shared" ca="1" si="110"/>
        <v>323653.26196166064</v>
      </c>
      <c r="O118" s="1">
        <f t="shared" ca="1" si="111"/>
        <v>972713.75486102712</v>
      </c>
      <c r="P118" s="1">
        <f t="shared" si="112"/>
        <v>8704998.6891777311</v>
      </c>
      <c r="Q118" s="1">
        <f t="shared" si="74"/>
        <v>-625705.00273567101</v>
      </c>
      <c r="R118" s="1">
        <f t="shared" si="75"/>
        <v>27377.542268088397</v>
      </c>
      <c r="S118" s="1">
        <f t="shared" si="76"/>
        <v>436175.11125796434</v>
      </c>
      <c r="T118" s="1">
        <f t="shared" si="77"/>
        <v>10730838.96439435</v>
      </c>
      <c r="U118" s="1">
        <f t="shared" ca="1" si="113"/>
        <v>9657244.969074551</v>
      </c>
    </row>
    <row r="119" spans="1:21">
      <c r="A119" s="7">
        <v>44470</v>
      </c>
      <c r="B119">
        <f t="shared" ref="B119:B121" si="133">YEAR(A119)</f>
        <v>2021</v>
      </c>
      <c r="C119">
        <f t="shared" ref="C119:C121" si="134">MONTH(A119)</f>
        <v>10</v>
      </c>
      <c r="D119" s="8">
        <f>Dataset!F119</f>
        <v>9917099.6450224221</v>
      </c>
      <c r="E119" s="105">
        <f t="shared" ref="E119:F119" ca="1" si="135">E107</f>
        <v>173.91</v>
      </c>
      <c r="F119" s="105">
        <f t="shared" ca="1" si="135"/>
        <v>11.709999999999999</v>
      </c>
      <c r="G119" s="8">
        <f>Dataset!AR119</f>
        <v>31</v>
      </c>
      <c r="H119" s="8">
        <f>Dataset!BI119</f>
        <v>1</v>
      </c>
      <c r="I119" s="8">
        <f>Dataset!BT119</f>
        <v>96.4</v>
      </c>
      <c r="J119" s="8">
        <f>Dataset!BU119</f>
        <v>35.299999999999997</v>
      </c>
      <c r="K119" s="8">
        <f>Dataset!Q119</f>
        <v>16380</v>
      </c>
      <c r="L119" s="36"/>
      <c r="M119" s="8">
        <f t="shared" si="109"/>
        <v>-10912807.3521106</v>
      </c>
      <c r="N119" s="1">
        <f t="shared" ca="1" si="110"/>
        <v>1576653.7475560897</v>
      </c>
      <c r="O119" s="1">
        <f t="shared" ca="1" si="111"/>
        <v>177726.29223627129</v>
      </c>
      <c r="P119" s="1">
        <f t="shared" si="112"/>
        <v>8995165.3121503219</v>
      </c>
      <c r="Q119" s="1">
        <f t="shared" si="74"/>
        <v>-625705.00273567101</v>
      </c>
      <c r="R119" s="1">
        <f t="shared" si="75"/>
        <v>120511.19062300099</v>
      </c>
      <c r="S119" s="1">
        <f t="shared" si="76"/>
        <v>321440.11330701754</v>
      </c>
      <c r="T119" s="1">
        <f t="shared" si="77"/>
        <v>10653442.162360109</v>
      </c>
      <c r="U119" s="1">
        <f t="shared" ca="1" si="113"/>
        <v>10306426.463386539</v>
      </c>
    </row>
    <row r="120" spans="1:21">
      <c r="A120" s="7">
        <v>44501</v>
      </c>
      <c r="B120">
        <f t="shared" si="133"/>
        <v>2021</v>
      </c>
      <c r="C120">
        <f t="shared" si="134"/>
        <v>11</v>
      </c>
      <c r="D120" s="8">
        <f>Dataset!F120</f>
        <v>11427475.735330135</v>
      </c>
      <c r="E120" s="105">
        <f t="shared" ref="E120:F120" ca="1" si="136">E108</f>
        <v>358.74999999999994</v>
      </c>
      <c r="F120" s="105">
        <f t="shared" ca="1" si="136"/>
        <v>2.79</v>
      </c>
      <c r="G120" s="8">
        <f>Dataset!AR120</f>
        <v>30</v>
      </c>
      <c r="H120" s="8">
        <f>Dataset!BI120</f>
        <v>1</v>
      </c>
      <c r="I120" s="8">
        <f>Dataset!BT120</f>
        <v>352.5</v>
      </c>
      <c r="J120" s="8">
        <f>Dataset!BU120</f>
        <v>0</v>
      </c>
      <c r="K120" s="8">
        <f>Dataset!Q120</f>
        <v>16634</v>
      </c>
      <c r="L120" s="36"/>
      <c r="M120" s="8">
        <f t="shared" si="109"/>
        <v>-10912807.3521106</v>
      </c>
      <c r="N120" s="1">
        <f t="shared" ca="1" si="110"/>
        <v>3252397.9755951185</v>
      </c>
      <c r="O120" s="1">
        <f t="shared" ca="1" si="111"/>
        <v>42344.693026404515</v>
      </c>
      <c r="P120" s="1">
        <f t="shared" si="112"/>
        <v>8704998.6891777311</v>
      </c>
      <c r="Q120" s="1">
        <f t="shared" si="74"/>
        <v>-625705.00273567101</v>
      </c>
      <c r="R120" s="1">
        <f t="shared" si="75"/>
        <v>440665.92006854614</v>
      </c>
      <c r="S120" s="1">
        <f t="shared" si="76"/>
        <v>0</v>
      </c>
      <c r="T120" s="1">
        <f t="shared" si="77"/>
        <v>10818642.059139075</v>
      </c>
      <c r="U120" s="1">
        <f t="shared" ca="1" si="113"/>
        <v>11720536.982160604</v>
      </c>
    </row>
    <row r="121" spans="1:21">
      <c r="A121" s="7">
        <v>44531</v>
      </c>
      <c r="B121">
        <f t="shared" si="133"/>
        <v>2021</v>
      </c>
      <c r="C121">
        <f t="shared" si="134"/>
        <v>12</v>
      </c>
      <c r="D121" s="8">
        <f>Dataset!F121</f>
        <v>13760223.220346045</v>
      </c>
      <c r="E121" s="105">
        <f t="shared" ref="E121:F121" ca="1" si="137">E109</f>
        <v>526.03</v>
      </c>
      <c r="F121" s="105">
        <f t="shared" ca="1" si="137"/>
        <v>0</v>
      </c>
      <c r="G121" s="8">
        <f>Dataset!AR121</f>
        <v>31</v>
      </c>
      <c r="H121" s="8">
        <f>Dataset!BI121</f>
        <v>0</v>
      </c>
      <c r="I121" s="8">
        <f>Dataset!BT121</f>
        <v>464.3</v>
      </c>
      <c r="J121" s="8">
        <f>Dataset!BU121</f>
        <v>0</v>
      </c>
      <c r="K121" s="8">
        <f>Dataset!Q121</f>
        <v>16428</v>
      </c>
      <c r="L121" s="36" t="s">
        <v>84</v>
      </c>
      <c r="M121" s="8">
        <f t="shared" si="109"/>
        <v>-10912807.3521106</v>
      </c>
      <c r="N121" s="1">
        <f t="shared" ca="1" si="110"/>
        <v>4768944.6887868997</v>
      </c>
      <c r="O121" s="1">
        <f t="shared" ca="1" si="111"/>
        <v>0</v>
      </c>
      <c r="P121" s="1">
        <f t="shared" si="112"/>
        <v>8995165.3121503219</v>
      </c>
      <c r="Q121" s="1">
        <f t="shared" si="74"/>
        <v>0</v>
      </c>
      <c r="R121" s="1">
        <f t="shared" si="75"/>
        <v>580428.89840518008</v>
      </c>
      <c r="S121" s="1">
        <f t="shared" si="76"/>
        <v>0</v>
      </c>
      <c r="T121" s="1">
        <f t="shared" si="77"/>
        <v>10684661.040491566</v>
      </c>
      <c r="U121" s="1">
        <f t="shared" ca="1" si="113"/>
        <v>14116392.587723367</v>
      </c>
    </row>
    <row r="122" spans="1:21">
      <c r="A122" s="7">
        <v>44562</v>
      </c>
      <c r="B122">
        <f>Dataset!B122</f>
        <v>2022</v>
      </c>
      <c r="C122">
        <f>Dataset!C122</f>
        <v>1</v>
      </c>
      <c r="D122" s="8">
        <f>Dataset!F122</f>
        <v>16485076.993041139</v>
      </c>
      <c r="E122" s="105">
        <f t="shared" ref="E122:F122" ca="1" si="138">E110</f>
        <v>653.76</v>
      </c>
      <c r="F122" s="105">
        <f t="shared" ca="1" si="138"/>
        <v>0</v>
      </c>
      <c r="G122" s="8">
        <f>Dataset!AR122</f>
        <v>31</v>
      </c>
      <c r="H122" s="8">
        <f>Dataset!BI122</f>
        <v>0</v>
      </c>
      <c r="I122" s="8">
        <f>Dataset!BT122</f>
        <v>765</v>
      </c>
      <c r="J122" s="8">
        <f>Dataset!BU122</f>
        <v>0</v>
      </c>
      <c r="K122" s="8">
        <f>Dataset!Q122</f>
        <v>16503</v>
      </c>
      <c r="L122">
        <v>0.5</v>
      </c>
      <c r="M122" s="8">
        <f t="shared" si="109"/>
        <v>-10912807.3521106</v>
      </c>
      <c r="N122" s="1">
        <f t="shared" ca="1" si="110"/>
        <v>5926934.3568642922</v>
      </c>
      <c r="O122" s="1">
        <f t="shared" ca="1" si="111"/>
        <v>0</v>
      </c>
      <c r="P122" s="1">
        <f t="shared" si="112"/>
        <v>8995165.3121503219</v>
      </c>
      <c r="Q122" s="1">
        <f t="shared" si="74"/>
        <v>0</v>
      </c>
      <c r="R122" s="1">
        <f t="shared" si="75"/>
        <v>956338.80525514262</v>
      </c>
      <c r="S122" s="1">
        <f t="shared" si="76"/>
        <v>0</v>
      </c>
      <c r="T122" s="1">
        <f t="shared" si="77"/>
        <v>10733440.53757197</v>
      </c>
      <c r="U122" s="1">
        <f t="shared" ca="1" si="113"/>
        <v>15699071.659731127</v>
      </c>
    </row>
    <row r="123" spans="1:21">
      <c r="A123" s="7">
        <v>44593</v>
      </c>
      <c r="B123">
        <f t="shared" ref="B123:B126" si="139">YEAR(A123)</f>
        <v>2022</v>
      </c>
      <c r="C123">
        <f t="shared" ref="C123:C126" si="140">MONTH(A123)</f>
        <v>2</v>
      </c>
      <c r="D123" s="8">
        <f>Dataset!F123</f>
        <v>14045271.703267979</v>
      </c>
      <c r="E123" s="105">
        <f t="shared" ref="E123:F123" ca="1" si="141">E111</f>
        <v>591.25000000000011</v>
      </c>
      <c r="F123" s="105">
        <f t="shared" ca="1" si="141"/>
        <v>0</v>
      </c>
      <c r="G123" s="8">
        <f>Dataset!AR123</f>
        <v>28</v>
      </c>
      <c r="H123" s="8">
        <f>Dataset!BI123</f>
        <v>0</v>
      </c>
      <c r="I123" s="8">
        <f>Dataset!BT123</f>
        <v>586.1</v>
      </c>
      <c r="J123" s="8">
        <f>Dataset!BU123</f>
        <v>0</v>
      </c>
      <c r="K123" s="8">
        <f>Dataset!Q123</f>
        <v>16635</v>
      </c>
      <c r="L123">
        <f t="shared" ref="L123:L133" si="142">L122</f>
        <v>0.5</v>
      </c>
      <c r="M123" s="8">
        <f t="shared" si="109"/>
        <v>-10912807.3521106</v>
      </c>
      <c r="N123" s="1">
        <f t="shared" ca="1" si="110"/>
        <v>5360223.8413118171</v>
      </c>
      <c r="O123" s="1">
        <f t="shared" ca="1" si="111"/>
        <v>0</v>
      </c>
      <c r="P123" s="1">
        <f t="shared" si="112"/>
        <v>8124665.4432325484</v>
      </c>
      <c r="Q123" s="1">
        <f t="shared" si="74"/>
        <v>0</v>
      </c>
      <c r="R123" s="1">
        <f t="shared" si="75"/>
        <v>732693.03759482235</v>
      </c>
      <c r="S123" s="1">
        <f t="shared" si="76"/>
        <v>0</v>
      </c>
      <c r="T123" s="1">
        <f t="shared" si="77"/>
        <v>10819292.45243348</v>
      </c>
      <c r="U123" s="1">
        <f t="shared" ca="1" si="113"/>
        <v>14124067.422462068</v>
      </c>
    </row>
    <row r="124" spans="1:21">
      <c r="A124" s="7">
        <v>44621</v>
      </c>
      <c r="B124">
        <f t="shared" si="139"/>
        <v>2022</v>
      </c>
      <c r="C124">
        <f t="shared" si="140"/>
        <v>3</v>
      </c>
      <c r="D124" s="8">
        <f>Dataset!F124</f>
        <v>13523785.306302385</v>
      </c>
      <c r="E124" s="105">
        <f t="shared" ref="E124:F124" ca="1" si="143">E112</f>
        <v>515.66</v>
      </c>
      <c r="F124" s="105">
        <f t="shared" ca="1" si="143"/>
        <v>0</v>
      </c>
      <c r="G124" s="8">
        <f>Dataset!AR124</f>
        <v>31</v>
      </c>
      <c r="H124" s="8">
        <f>Dataset!BI124</f>
        <v>1</v>
      </c>
      <c r="I124" s="8">
        <f>Dataset!BT124</f>
        <v>477.9</v>
      </c>
      <c r="J124" s="8">
        <f>Dataset!BU124</f>
        <v>0</v>
      </c>
      <c r="K124" s="8">
        <f>Dataset!Q124</f>
        <v>16660</v>
      </c>
      <c r="L124">
        <f t="shared" si="142"/>
        <v>0.5</v>
      </c>
      <c r="M124" s="8">
        <f t="shared" si="109"/>
        <v>-10912807.3521106</v>
      </c>
      <c r="N124" s="1">
        <f t="shared" ca="1" si="110"/>
        <v>4674931.1222170843</v>
      </c>
      <c r="O124" s="1">
        <f t="shared" ca="1" si="111"/>
        <v>0</v>
      </c>
      <c r="P124" s="1">
        <f t="shared" si="112"/>
        <v>8995165.3121503219</v>
      </c>
      <c r="Q124" s="1">
        <f t="shared" si="74"/>
        <v>-625705.00273567101</v>
      </c>
      <c r="R124" s="1">
        <f t="shared" si="75"/>
        <v>597430.47716527141</v>
      </c>
      <c r="S124" s="1">
        <f t="shared" si="76"/>
        <v>0</v>
      </c>
      <c r="T124" s="1">
        <f t="shared" si="77"/>
        <v>10835552.284793615</v>
      </c>
      <c r="U124" s="1">
        <f t="shared" ca="1" si="113"/>
        <v>13564566.841480022</v>
      </c>
    </row>
    <row r="125" spans="1:21">
      <c r="A125" s="7">
        <v>44652</v>
      </c>
      <c r="B125">
        <f t="shared" si="139"/>
        <v>2022</v>
      </c>
      <c r="C125">
        <f t="shared" si="140"/>
        <v>4</v>
      </c>
      <c r="D125" s="8">
        <f>Dataset!F125</f>
        <v>11095958.083227694</v>
      </c>
      <c r="E125" s="105">
        <f t="shared" ref="E125:F125" ca="1" si="144">E113</f>
        <v>322.11</v>
      </c>
      <c r="F125" s="105">
        <f t="shared" ca="1" si="144"/>
        <v>0.73</v>
      </c>
      <c r="G125" s="8">
        <f>Dataset!AR125</f>
        <v>30</v>
      </c>
      <c r="H125" s="8">
        <f>Dataset!BI125</f>
        <v>1</v>
      </c>
      <c r="I125" s="8">
        <f>Dataset!BT125</f>
        <v>313.8</v>
      </c>
      <c r="J125" s="8">
        <f>Dataset!BU125</f>
        <v>0.3</v>
      </c>
      <c r="K125" s="8">
        <f>Dataset!Q125</f>
        <v>16541</v>
      </c>
      <c r="L125">
        <f t="shared" si="142"/>
        <v>0.5</v>
      </c>
      <c r="M125" s="8">
        <f t="shared" si="109"/>
        <v>-10912807.3521106</v>
      </c>
      <c r="N125" s="1">
        <f t="shared" ca="1" si="110"/>
        <v>2920222.7509935717</v>
      </c>
      <c r="O125" s="1">
        <f t="shared" ca="1" si="111"/>
        <v>11079.435809776092</v>
      </c>
      <c r="P125" s="1">
        <f t="shared" si="112"/>
        <v>8704998.6891777311</v>
      </c>
      <c r="Q125" s="1">
        <f t="shared" si="74"/>
        <v>-625705.00273567101</v>
      </c>
      <c r="R125" s="1">
        <f t="shared" si="75"/>
        <v>392286.42756740365</v>
      </c>
      <c r="S125" s="1">
        <f t="shared" si="76"/>
        <v>2731.7856654987331</v>
      </c>
      <c r="T125" s="1">
        <f t="shared" si="77"/>
        <v>10758155.482759375</v>
      </c>
      <c r="U125" s="1">
        <f t="shared" ca="1" si="113"/>
        <v>11250962.217127087</v>
      </c>
    </row>
    <row r="126" spans="1:21">
      <c r="A126" s="7">
        <v>44682</v>
      </c>
      <c r="B126">
        <f t="shared" si="139"/>
        <v>2022</v>
      </c>
      <c r="C126">
        <f t="shared" si="140"/>
        <v>5</v>
      </c>
      <c r="D126" s="8">
        <f>Dataset!F126</f>
        <v>10208634.047275251</v>
      </c>
      <c r="E126" s="105">
        <f t="shared" ref="E126:F126" ca="1" si="145">E114</f>
        <v>141.16000000000003</v>
      </c>
      <c r="F126" s="105">
        <f t="shared" ca="1" si="145"/>
        <v>29.409999999999997</v>
      </c>
      <c r="G126" s="8">
        <f>Dataset!AR126</f>
        <v>31</v>
      </c>
      <c r="H126" s="8">
        <f>Dataset!BI126</f>
        <v>1</v>
      </c>
      <c r="I126" s="8">
        <f>Dataset!BT126</f>
        <v>103</v>
      </c>
      <c r="J126" s="8">
        <f>Dataset!BU126</f>
        <v>50.8</v>
      </c>
      <c r="K126" s="8">
        <f>Dataset!Q126</f>
        <v>16626</v>
      </c>
      <c r="L126">
        <f t="shared" si="142"/>
        <v>0.5</v>
      </c>
      <c r="M126" s="8">
        <f t="shared" si="109"/>
        <v>-10912807.3521106</v>
      </c>
      <c r="N126" s="1">
        <f t="shared" ca="1" si="110"/>
        <v>1279744.9428153508</v>
      </c>
      <c r="O126" s="1">
        <f t="shared" ca="1" si="111"/>
        <v>446364.66735002032</v>
      </c>
      <c r="P126" s="1">
        <f t="shared" si="112"/>
        <v>8995165.3121503219</v>
      </c>
      <c r="Q126" s="1">
        <f t="shared" si="74"/>
        <v>-625705.00273567101</v>
      </c>
      <c r="R126" s="1">
        <f t="shared" si="75"/>
        <v>128761.95678598652</v>
      </c>
      <c r="S126" s="1">
        <f t="shared" si="76"/>
        <v>462582.37269111874</v>
      </c>
      <c r="T126" s="1">
        <f t="shared" si="77"/>
        <v>10813438.912783831</v>
      </c>
      <c r="U126" s="1">
        <f t="shared" ca="1" si="113"/>
        <v>10587545.809730358</v>
      </c>
    </row>
    <row r="127" spans="1:21">
      <c r="A127" s="7">
        <v>44713</v>
      </c>
      <c r="B127">
        <f>Dataset!B127</f>
        <v>2022</v>
      </c>
      <c r="C127">
        <f>Dataset!C127</f>
        <v>6</v>
      </c>
      <c r="D127" s="8">
        <f>Dataset!F127</f>
        <v>10323505.45122919</v>
      </c>
      <c r="E127" s="105">
        <f t="shared" ref="E127:F127" ca="1" si="146">E115</f>
        <v>29.650000000000006</v>
      </c>
      <c r="F127" s="105">
        <f t="shared" ca="1" si="146"/>
        <v>65.02</v>
      </c>
      <c r="G127" s="8">
        <f>Dataset!AR127</f>
        <v>30</v>
      </c>
      <c r="H127" s="8">
        <f>Dataset!BI127</f>
        <v>0</v>
      </c>
      <c r="I127" s="8">
        <f>Dataset!BT127</f>
        <v>19.600000000000001</v>
      </c>
      <c r="J127" s="8">
        <f>Dataset!BU127</f>
        <v>57</v>
      </c>
      <c r="K127" s="8">
        <f>Dataset!Q127</f>
        <v>16647</v>
      </c>
      <c r="L127">
        <f t="shared" si="142"/>
        <v>0.5</v>
      </c>
      <c r="M127" s="8">
        <f t="shared" si="109"/>
        <v>-10912807.3521106</v>
      </c>
      <c r="N127" s="1">
        <f t="shared" ca="1" si="110"/>
        <v>268804.45986451651</v>
      </c>
      <c r="O127" s="1">
        <f t="shared" ca="1" si="111"/>
        <v>986828.65253649512</v>
      </c>
      <c r="P127" s="1">
        <f t="shared" si="112"/>
        <v>8704998.6891777311</v>
      </c>
      <c r="Q127" s="1">
        <f t="shared" si="74"/>
        <v>0</v>
      </c>
      <c r="R127" s="1">
        <f t="shared" si="75"/>
        <v>24502.275271896466</v>
      </c>
      <c r="S127" s="1">
        <f t="shared" si="76"/>
        <v>519039.27644475928</v>
      </c>
      <c r="T127" s="1">
        <f t="shared" si="77"/>
        <v>10827097.171966344</v>
      </c>
      <c r="U127" s="1">
        <f t="shared" ca="1" si="113"/>
        <v>10418463.173151141</v>
      </c>
    </row>
    <row r="128" spans="1:21">
      <c r="A128" s="7">
        <v>44743</v>
      </c>
      <c r="B128">
        <f t="shared" ref="B128:B129" si="147">YEAR(A128)</f>
        <v>2022</v>
      </c>
      <c r="C128">
        <f t="shared" ref="C128:C129" si="148">MONTH(A128)</f>
        <v>7</v>
      </c>
      <c r="D128" s="8">
        <f>Dataset!F128</f>
        <v>11892840.239563635</v>
      </c>
      <c r="E128" s="105">
        <f t="shared" ref="E128:F128" ca="1" si="149">E116</f>
        <v>1.36</v>
      </c>
      <c r="F128" s="105">
        <f t="shared" ca="1" si="149"/>
        <v>144.48999999999998</v>
      </c>
      <c r="G128" s="8">
        <f>Dataset!AR128</f>
        <v>31</v>
      </c>
      <c r="H128" s="8">
        <f>Dataset!BI128</f>
        <v>0</v>
      </c>
      <c r="I128" s="8">
        <f>Dataset!BT128</f>
        <v>0</v>
      </c>
      <c r="J128" s="8">
        <f>Dataset!BU128</f>
        <v>126.1</v>
      </c>
      <c r="K128" s="8">
        <f>Dataset!Q128</f>
        <v>16670</v>
      </c>
      <c r="L128">
        <f t="shared" si="142"/>
        <v>0.5</v>
      </c>
      <c r="M128" s="8">
        <f t="shared" si="109"/>
        <v>-10912807.3521106</v>
      </c>
      <c r="N128" s="1">
        <f t="shared" ca="1" si="110"/>
        <v>12329.648074729928</v>
      </c>
      <c r="O128" s="1">
        <f t="shared" ca="1" si="111"/>
        <v>2192969.4248692431</v>
      </c>
      <c r="P128" s="1">
        <f t="shared" si="112"/>
        <v>8995165.3121503219</v>
      </c>
      <c r="Q128" s="1">
        <f t="shared" si="74"/>
        <v>0</v>
      </c>
      <c r="R128" s="1">
        <f t="shared" si="75"/>
        <v>0</v>
      </c>
      <c r="S128" s="1">
        <f t="shared" si="76"/>
        <v>1148260.5747313008</v>
      </c>
      <c r="T128" s="1">
        <f t="shared" si="77"/>
        <v>10842056.217737669</v>
      </c>
      <c r="U128" s="1">
        <f t="shared" ca="1" si="113"/>
        <v>12277973.825452665</v>
      </c>
    </row>
    <row r="129" spans="1:21">
      <c r="A129" s="7">
        <v>44774</v>
      </c>
      <c r="B129">
        <f t="shared" si="147"/>
        <v>2022</v>
      </c>
      <c r="C129">
        <f t="shared" si="148"/>
        <v>8</v>
      </c>
      <c r="D129" s="8">
        <f>Dataset!F129</f>
        <v>12315165.412955252</v>
      </c>
      <c r="E129" s="105">
        <f t="shared" ref="E129:F129" ca="1" si="150">E117</f>
        <v>1.77</v>
      </c>
      <c r="F129" s="105">
        <f t="shared" ca="1" si="150"/>
        <v>137.61000000000004</v>
      </c>
      <c r="G129" s="8">
        <f>Dataset!AR129</f>
        <v>31</v>
      </c>
      <c r="H129" s="8">
        <f>Dataset!BI129</f>
        <v>0</v>
      </c>
      <c r="I129" s="8">
        <f>Dataset!BT129</f>
        <v>0</v>
      </c>
      <c r="J129" s="8">
        <f>Dataset!BU129</f>
        <v>142.9</v>
      </c>
      <c r="K129" s="8">
        <f>Dataset!Q129</f>
        <v>16679</v>
      </c>
      <c r="L129">
        <f t="shared" si="142"/>
        <v>0.5</v>
      </c>
      <c r="M129" s="8">
        <f t="shared" si="109"/>
        <v>-10912807.3521106</v>
      </c>
      <c r="N129" s="1">
        <f t="shared" ca="1" si="110"/>
        <v>16046.674332552922</v>
      </c>
      <c r="O129" s="1">
        <f t="shared" ca="1" si="111"/>
        <v>2088549.5366894363</v>
      </c>
      <c r="P129" s="1">
        <f t="shared" si="112"/>
        <v>8995165.3121503219</v>
      </c>
      <c r="Q129" s="1">
        <f t="shared" si="74"/>
        <v>0</v>
      </c>
      <c r="R129" s="1">
        <f t="shared" si="75"/>
        <v>0</v>
      </c>
      <c r="S129" s="1">
        <f t="shared" si="76"/>
        <v>1301240.57199923</v>
      </c>
      <c r="T129" s="1">
        <f t="shared" si="77"/>
        <v>10847909.757387318</v>
      </c>
      <c r="U129" s="1">
        <f t="shared" ca="1" si="113"/>
        <v>12336104.500448259</v>
      </c>
    </row>
    <row r="130" spans="1:21">
      <c r="A130" s="7">
        <v>44805</v>
      </c>
      <c r="B130">
        <f t="shared" ref="B130:B145" si="151">YEAR(A130)</f>
        <v>2022</v>
      </c>
      <c r="C130">
        <f t="shared" ref="C130:C145" si="152">MONTH(A130)</f>
        <v>9</v>
      </c>
      <c r="D130" s="8">
        <f>Dataset!F130</f>
        <v>10043694.834233237</v>
      </c>
      <c r="E130" s="105">
        <f t="shared" ref="E130:F130" ca="1" si="153">E118</f>
        <v>35.700000000000003</v>
      </c>
      <c r="F130" s="105">
        <f t="shared" ca="1" si="153"/>
        <v>64.09</v>
      </c>
      <c r="G130" s="8">
        <f>Dataset!AR130</f>
        <v>30</v>
      </c>
      <c r="H130" s="8">
        <f>Dataset!BI130</f>
        <v>1</v>
      </c>
      <c r="I130" s="8">
        <f>Dataset!BT130</f>
        <v>37.5</v>
      </c>
      <c r="J130" s="8">
        <f>Dataset!BU130</f>
        <v>67.8</v>
      </c>
      <c r="K130" s="8">
        <f>Dataset!Q130</f>
        <v>16722</v>
      </c>
      <c r="L130">
        <f t="shared" si="142"/>
        <v>0.5</v>
      </c>
      <c r="M130" s="8">
        <f t="shared" ref="M130:M145" si="154">$Z$8</f>
        <v>-10912807.3521106</v>
      </c>
      <c r="N130" s="1">
        <f t="shared" ref="N130:N161" ca="1" si="155">E130*$Z$9</f>
        <v>323653.26196166064</v>
      </c>
      <c r="O130" s="1">
        <f t="shared" ref="O130:O161" ca="1" si="156">F130*$Z$10</f>
        <v>972713.75486102712</v>
      </c>
      <c r="P130" s="1">
        <f t="shared" ref="P130:P161" si="157">G130*$Z$11</f>
        <v>8704998.6891777311</v>
      </c>
      <c r="Q130" s="1">
        <f t="shared" si="74"/>
        <v>-625705.00273567101</v>
      </c>
      <c r="R130" s="1">
        <f t="shared" si="75"/>
        <v>46879.3531987815</v>
      </c>
      <c r="S130" s="1">
        <f t="shared" si="76"/>
        <v>617383.5604027136</v>
      </c>
      <c r="T130" s="1">
        <f t="shared" si="77"/>
        <v>10875876.669046748</v>
      </c>
      <c r="U130" s="1">
        <f t="shared" ref="U130:U161" ca="1" si="158">SUM(M130:T130)</f>
        <v>10002992.933802392</v>
      </c>
    </row>
    <row r="131" spans="1:21">
      <c r="A131" s="7">
        <v>44835</v>
      </c>
      <c r="B131">
        <f t="shared" si="151"/>
        <v>2022</v>
      </c>
      <c r="C131">
        <f t="shared" si="152"/>
        <v>10</v>
      </c>
      <c r="D131" s="8">
        <f>Dataset!F131</f>
        <v>9989232.3305502795</v>
      </c>
      <c r="E131" s="105">
        <f t="shared" ref="E131:F131" ca="1" si="159">E119</f>
        <v>173.91</v>
      </c>
      <c r="F131" s="105">
        <f t="shared" ca="1" si="159"/>
        <v>11.709999999999999</v>
      </c>
      <c r="G131" s="8">
        <f>Dataset!AR131</f>
        <v>31</v>
      </c>
      <c r="H131" s="8">
        <f>Dataset!BI131</f>
        <v>1</v>
      </c>
      <c r="I131" s="8">
        <f>Dataset!BT131</f>
        <v>181.2</v>
      </c>
      <c r="J131" s="8">
        <f>Dataset!BU131</f>
        <v>6.7</v>
      </c>
      <c r="K131" s="8">
        <f>Dataset!Q131</f>
        <v>16696</v>
      </c>
      <c r="L131">
        <f t="shared" si="142"/>
        <v>0.5</v>
      </c>
      <c r="M131" s="8">
        <f t="shared" si="154"/>
        <v>-10912807.3521106</v>
      </c>
      <c r="N131" s="1">
        <f t="shared" ca="1" si="155"/>
        <v>1576653.7475560897</v>
      </c>
      <c r="O131" s="1">
        <f t="shared" ca="1" si="156"/>
        <v>177726.29223627129</v>
      </c>
      <c r="P131" s="1">
        <f t="shared" si="157"/>
        <v>8995165.3121503219</v>
      </c>
      <c r="Q131" s="1">
        <f t="shared" ref="Q131:Q193" si="160">H131*$Z$12</f>
        <v>-625705.00273567101</v>
      </c>
      <c r="R131" s="1">
        <f t="shared" ref="R131:R193" si="161">I131*$Z$13</f>
        <v>226521.0346565122</v>
      </c>
      <c r="S131" s="1">
        <f t="shared" ref="S131:S193" si="162">J131*$Z$14</f>
        <v>61009.879862805043</v>
      </c>
      <c r="T131" s="1">
        <f t="shared" ref="T131:T193" si="163">K131*$Z$15</f>
        <v>10858966.443392208</v>
      </c>
      <c r="U131" s="1">
        <f t="shared" ca="1" si="158"/>
        <v>10357530.355007937</v>
      </c>
    </row>
    <row r="132" spans="1:21">
      <c r="A132" s="7">
        <v>44866</v>
      </c>
      <c r="B132">
        <f t="shared" si="151"/>
        <v>2022</v>
      </c>
      <c r="C132">
        <f t="shared" si="152"/>
        <v>11</v>
      </c>
      <c r="D132" s="8">
        <f>Dataset!F132</f>
        <v>11035128.939718883</v>
      </c>
      <c r="E132" s="105">
        <f t="shared" ref="E132:F132" ca="1" si="164">E120</f>
        <v>358.74999999999994</v>
      </c>
      <c r="F132" s="105">
        <f t="shared" ca="1" si="164"/>
        <v>2.79</v>
      </c>
      <c r="G132" s="8">
        <f>Dataset!AR132</f>
        <v>30</v>
      </c>
      <c r="H132" s="8">
        <f>Dataset!BI132</f>
        <v>1</v>
      </c>
      <c r="I132" s="8">
        <f>Dataset!BT132</f>
        <v>311</v>
      </c>
      <c r="J132" s="8">
        <f>Dataset!BU132</f>
        <v>11.1</v>
      </c>
      <c r="K132" s="8">
        <f>Dataset!Q132</f>
        <v>16694</v>
      </c>
      <c r="L132">
        <f t="shared" si="142"/>
        <v>0.5</v>
      </c>
      <c r="M132" s="8">
        <f t="shared" si="154"/>
        <v>-10912807.3521106</v>
      </c>
      <c r="N132" s="1">
        <f t="shared" ca="1" si="155"/>
        <v>3252397.9755951185</v>
      </c>
      <c r="O132" s="1">
        <f t="shared" ca="1" si="156"/>
        <v>42344.693026404515</v>
      </c>
      <c r="P132" s="1">
        <f t="shared" si="157"/>
        <v>8704998.6891777311</v>
      </c>
      <c r="Q132" s="1">
        <f t="shared" si="160"/>
        <v>-625705.00273567101</v>
      </c>
      <c r="R132" s="1">
        <f t="shared" si="161"/>
        <v>388786.10252856126</v>
      </c>
      <c r="S132" s="1">
        <f t="shared" si="162"/>
        <v>101076.06962345312</v>
      </c>
      <c r="T132" s="1">
        <f t="shared" si="163"/>
        <v>10857665.656803397</v>
      </c>
      <c r="U132" s="1">
        <f t="shared" ca="1" si="158"/>
        <v>11808756.831908396</v>
      </c>
    </row>
    <row r="133" spans="1:21">
      <c r="A133" s="7">
        <v>44896</v>
      </c>
      <c r="B133">
        <f t="shared" si="151"/>
        <v>2022</v>
      </c>
      <c r="C133">
        <f t="shared" si="152"/>
        <v>12</v>
      </c>
      <c r="D133" s="8">
        <f>Dataset!F133</f>
        <v>13961879.857114034</v>
      </c>
      <c r="E133" s="105">
        <f t="shared" ref="E133:F133" ca="1" si="165">E121</f>
        <v>526.03</v>
      </c>
      <c r="F133" s="105">
        <f t="shared" ca="1" si="165"/>
        <v>0</v>
      </c>
      <c r="G133" s="8">
        <f>Dataset!AR133</f>
        <v>31</v>
      </c>
      <c r="H133" s="8">
        <f>Dataset!BI133</f>
        <v>0</v>
      </c>
      <c r="I133" s="8">
        <f>Dataset!BT133</f>
        <v>505.7</v>
      </c>
      <c r="J133" s="8">
        <f>Dataset!BU133</f>
        <v>0</v>
      </c>
      <c r="K133" s="8">
        <f>Dataset!Q133</f>
        <v>16750</v>
      </c>
      <c r="L133">
        <f t="shared" si="142"/>
        <v>0.5</v>
      </c>
      <c r="M133" s="8">
        <f t="shared" si="154"/>
        <v>-10912807.3521106</v>
      </c>
      <c r="N133" s="1">
        <f t="shared" ca="1" si="155"/>
        <v>4768944.6887868997</v>
      </c>
      <c r="O133" s="1">
        <f t="shared" ca="1" si="156"/>
        <v>0</v>
      </c>
      <c r="P133" s="1">
        <f t="shared" si="157"/>
        <v>8995165.3121503219</v>
      </c>
      <c r="Q133" s="1">
        <f t="shared" si="160"/>
        <v>0</v>
      </c>
      <c r="R133" s="1">
        <f t="shared" si="161"/>
        <v>632183.70433663484</v>
      </c>
      <c r="S133" s="1">
        <f t="shared" si="162"/>
        <v>0</v>
      </c>
      <c r="T133" s="1">
        <f t="shared" si="163"/>
        <v>10894087.681290099</v>
      </c>
      <c r="U133" s="1">
        <f t="shared" ca="1" si="158"/>
        <v>14377574.034453355</v>
      </c>
    </row>
    <row r="134" spans="1:21">
      <c r="A134" s="7">
        <v>44927</v>
      </c>
      <c r="B134">
        <f t="shared" si="151"/>
        <v>2023</v>
      </c>
      <c r="C134">
        <f t="shared" si="152"/>
        <v>1</v>
      </c>
      <c r="E134" s="106">
        <f t="shared" ref="E134:F134" ca="1" si="166">E122</f>
        <v>653.76</v>
      </c>
      <c r="F134" s="106">
        <f t="shared" ca="1" si="166"/>
        <v>0</v>
      </c>
      <c r="G134" s="107">
        <f t="shared" ref="G134:G182" si="167">G86</f>
        <v>31</v>
      </c>
      <c r="H134" s="107">
        <f t="shared" ref="H134:H182" si="168">H122</f>
        <v>0</v>
      </c>
      <c r="I134" s="107">
        <f t="shared" ref="I134:I153" ca="1" si="169">E134*L134</f>
        <v>163.44</v>
      </c>
      <c r="J134" s="107">
        <f t="shared" ref="J134:J153" ca="1" si="170">F134*L134</f>
        <v>0</v>
      </c>
      <c r="K134" s="108">
        <f>'Customer Count'!C34</f>
        <v>16805.890948775152</v>
      </c>
      <c r="L134">
        <v>0.25</v>
      </c>
      <c r="M134" s="8">
        <f t="shared" si="154"/>
        <v>-10912807.3521106</v>
      </c>
      <c r="N134" s="1">
        <f t="shared" ca="1" si="155"/>
        <v>5926934.3568642922</v>
      </c>
      <c r="O134" s="1">
        <f t="shared" ca="1" si="156"/>
        <v>0</v>
      </c>
      <c r="P134" s="1">
        <f t="shared" si="157"/>
        <v>8995165.3121503219</v>
      </c>
      <c r="Q134" s="1">
        <f t="shared" si="160"/>
        <v>0</v>
      </c>
      <c r="R134" s="1">
        <f t="shared" ca="1" si="161"/>
        <v>204318.9729815693</v>
      </c>
      <c r="S134" s="1">
        <f t="shared" ca="1" si="162"/>
        <v>0</v>
      </c>
      <c r="T134" s="1">
        <f t="shared" si="163"/>
        <v>10930438.779591411</v>
      </c>
      <c r="U134" s="1">
        <f t="shared" ca="1" si="158"/>
        <v>15144050.069476996</v>
      </c>
    </row>
    <row r="135" spans="1:21">
      <c r="A135" s="7">
        <v>44958</v>
      </c>
      <c r="B135">
        <f t="shared" si="151"/>
        <v>2023</v>
      </c>
      <c r="C135">
        <f t="shared" si="152"/>
        <v>2</v>
      </c>
      <c r="E135" s="106">
        <f t="shared" ref="E135:F135" ca="1" si="171">E123</f>
        <v>591.25000000000011</v>
      </c>
      <c r="F135" s="106">
        <f t="shared" ca="1" si="171"/>
        <v>0</v>
      </c>
      <c r="G135" s="107">
        <f t="shared" si="167"/>
        <v>28</v>
      </c>
      <c r="H135" s="107">
        <f t="shared" si="168"/>
        <v>0</v>
      </c>
      <c r="I135" s="107">
        <f t="shared" ca="1" si="169"/>
        <v>147.81250000000003</v>
      </c>
      <c r="J135" s="107">
        <f t="shared" ca="1" si="170"/>
        <v>0</v>
      </c>
      <c r="K135" s="108">
        <f>'Customer Count'!C35</f>
        <v>16829.743027935099</v>
      </c>
      <c r="L135">
        <f>L134</f>
        <v>0.25</v>
      </c>
      <c r="M135" s="8">
        <f t="shared" si="154"/>
        <v>-10912807.3521106</v>
      </c>
      <c r="N135" s="1">
        <f t="shared" ca="1" si="155"/>
        <v>5360223.8413118171</v>
      </c>
      <c r="O135" s="1">
        <f t="shared" ca="1" si="156"/>
        <v>0</v>
      </c>
      <c r="P135" s="1">
        <f t="shared" si="157"/>
        <v>8124665.4432325484</v>
      </c>
      <c r="Q135" s="1">
        <f t="shared" si="160"/>
        <v>0</v>
      </c>
      <c r="R135" s="1">
        <f t="shared" ca="1" si="161"/>
        <v>184782.78385853046</v>
      </c>
      <c r="S135" s="1">
        <f t="shared" ca="1" si="162"/>
        <v>0</v>
      </c>
      <c r="T135" s="1">
        <f t="shared" si="163"/>
        <v>10945952.011934668</v>
      </c>
      <c r="U135" s="1">
        <f t="shared" ca="1" si="158"/>
        <v>13702816.728226963</v>
      </c>
    </row>
    <row r="136" spans="1:21">
      <c r="A136" s="7">
        <v>44986</v>
      </c>
      <c r="B136">
        <f t="shared" si="151"/>
        <v>2023</v>
      </c>
      <c r="C136">
        <f t="shared" si="152"/>
        <v>3</v>
      </c>
      <c r="E136" s="106">
        <f t="shared" ref="E136:F136" ca="1" si="172">E124</f>
        <v>515.66</v>
      </c>
      <c r="F136" s="106">
        <f t="shared" ca="1" si="172"/>
        <v>0</v>
      </c>
      <c r="G136" s="107">
        <f t="shared" si="167"/>
        <v>31</v>
      </c>
      <c r="H136" s="107">
        <f t="shared" si="168"/>
        <v>1</v>
      </c>
      <c r="I136" s="107">
        <f t="shared" ca="1" si="169"/>
        <v>128.91499999999999</v>
      </c>
      <c r="J136" s="107">
        <f t="shared" ca="1" si="170"/>
        <v>0</v>
      </c>
      <c r="K136" s="108">
        <f>'Customer Count'!C36</f>
        <v>16853.628959610331</v>
      </c>
      <c r="L136">
        <f t="shared" ref="L136:L193" si="173">L135</f>
        <v>0.25</v>
      </c>
      <c r="M136" s="8">
        <f t="shared" si="154"/>
        <v>-10912807.3521106</v>
      </c>
      <c r="N136" s="1">
        <f t="shared" ca="1" si="155"/>
        <v>4674931.1222170843</v>
      </c>
      <c r="O136" s="1">
        <f t="shared" ca="1" si="156"/>
        <v>0</v>
      </c>
      <c r="P136" s="1">
        <f t="shared" si="157"/>
        <v>8995165.3121503219</v>
      </c>
      <c r="Q136" s="1">
        <f t="shared" si="160"/>
        <v>-625705.00273567101</v>
      </c>
      <c r="R136" s="1">
        <f t="shared" ca="1" si="161"/>
        <v>161158.71513655779</v>
      </c>
      <c r="S136" s="1">
        <f t="shared" ca="1" si="162"/>
        <v>0</v>
      </c>
      <c r="T136" s="1">
        <f t="shared" si="163"/>
        <v>10961487.261726864</v>
      </c>
      <c r="U136" s="1">
        <f t="shared" ca="1" si="158"/>
        <v>13254230.056384556</v>
      </c>
    </row>
    <row r="137" spans="1:21">
      <c r="A137" s="7">
        <v>45017</v>
      </c>
      <c r="B137">
        <f t="shared" si="151"/>
        <v>2023</v>
      </c>
      <c r="C137">
        <f t="shared" si="152"/>
        <v>4</v>
      </c>
      <c r="E137" s="106">
        <f t="shared" ref="E137:F137" ca="1" si="174">E125</f>
        <v>322.11</v>
      </c>
      <c r="F137" s="106">
        <f t="shared" ca="1" si="174"/>
        <v>0.73</v>
      </c>
      <c r="G137" s="107">
        <f t="shared" si="167"/>
        <v>30</v>
      </c>
      <c r="H137" s="107">
        <f t="shared" si="168"/>
        <v>1</v>
      </c>
      <c r="I137" s="107">
        <f t="shared" ca="1" si="169"/>
        <v>80.527500000000003</v>
      </c>
      <c r="J137" s="107">
        <f t="shared" ca="1" si="170"/>
        <v>0.1825</v>
      </c>
      <c r="K137" s="108">
        <f>'Customer Count'!C37</f>
        <v>16877.548791846675</v>
      </c>
      <c r="L137">
        <f t="shared" si="173"/>
        <v>0.25</v>
      </c>
      <c r="M137" s="8">
        <f t="shared" si="154"/>
        <v>-10912807.3521106</v>
      </c>
      <c r="N137" s="1">
        <f t="shared" ca="1" si="155"/>
        <v>2920222.7509935717</v>
      </c>
      <c r="O137" s="1">
        <f t="shared" ca="1" si="156"/>
        <v>11079.435809776092</v>
      </c>
      <c r="P137" s="1">
        <f t="shared" si="157"/>
        <v>8704998.6891777311</v>
      </c>
      <c r="Q137" s="1">
        <f t="shared" si="160"/>
        <v>-625705.00273567101</v>
      </c>
      <c r="R137" s="1">
        <f t="shared" ca="1" si="161"/>
        <v>100668.7230590634</v>
      </c>
      <c r="S137" s="1">
        <f t="shared" ca="1" si="162"/>
        <v>1661.8362798450626</v>
      </c>
      <c r="T137" s="1">
        <f t="shared" si="163"/>
        <v>10977044.560216684</v>
      </c>
      <c r="U137" s="1">
        <f t="shared" ca="1" si="158"/>
        <v>11177163.640690401</v>
      </c>
    </row>
    <row r="138" spans="1:21">
      <c r="A138" s="7">
        <v>45047</v>
      </c>
      <c r="B138">
        <f t="shared" si="151"/>
        <v>2023</v>
      </c>
      <c r="C138">
        <f t="shared" si="152"/>
        <v>5</v>
      </c>
      <c r="E138" s="106">
        <f t="shared" ref="E138:F138" ca="1" si="175">E126</f>
        <v>141.16000000000003</v>
      </c>
      <c r="F138" s="106">
        <f t="shared" ca="1" si="175"/>
        <v>29.409999999999997</v>
      </c>
      <c r="G138" s="107">
        <f t="shared" si="167"/>
        <v>31</v>
      </c>
      <c r="H138" s="107">
        <f t="shared" si="168"/>
        <v>1</v>
      </c>
      <c r="I138" s="107">
        <f t="shared" ca="1" si="169"/>
        <v>35.290000000000006</v>
      </c>
      <c r="J138" s="107">
        <f t="shared" ca="1" si="170"/>
        <v>7.3524999999999991</v>
      </c>
      <c r="K138" s="108">
        <f>'Customer Count'!C38</f>
        <v>16901.502572758141</v>
      </c>
      <c r="L138">
        <f t="shared" si="173"/>
        <v>0.25</v>
      </c>
      <c r="M138" s="8">
        <f t="shared" si="154"/>
        <v>-10912807.3521106</v>
      </c>
      <c r="N138" s="1">
        <f t="shared" ca="1" si="155"/>
        <v>1279744.9428153508</v>
      </c>
      <c r="O138" s="1">
        <f t="shared" ca="1" si="156"/>
        <v>446364.66735002032</v>
      </c>
      <c r="P138" s="1">
        <f t="shared" si="157"/>
        <v>8995165.3121503219</v>
      </c>
      <c r="Q138" s="1">
        <f t="shared" si="160"/>
        <v>-625705.00273567101</v>
      </c>
      <c r="R138" s="1">
        <f t="shared" ca="1" si="161"/>
        <v>44116.596650266656</v>
      </c>
      <c r="S138" s="1">
        <f t="shared" ca="1" si="162"/>
        <v>66951.51368526477</v>
      </c>
      <c r="T138" s="1">
        <f t="shared" si="163"/>
        <v>10992623.938697157</v>
      </c>
      <c r="U138" s="1">
        <f t="shared" ca="1" si="158"/>
        <v>10286454.61650211</v>
      </c>
    </row>
    <row r="139" spans="1:21">
      <c r="A139" s="7">
        <v>45078</v>
      </c>
      <c r="B139">
        <f t="shared" si="151"/>
        <v>2023</v>
      </c>
      <c r="C139">
        <f t="shared" si="152"/>
        <v>6</v>
      </c>
      <c r="E139" s="106">
        <f t="shared" ref="E139:F139" ca="1" si="176">E127</f>
        <v>29.650000000000006</v>
      </c>
      <c r="F139" s="106">
        <f t="shared" ca="1" si="176"/>
        <v>65.02</v>
      </c>
      <c r="G139" s="107">
        <f t="shared" si="167"/>
        <v>30</v>
      </c>
      <c r="H139" s="107">
        <f t="shared" si="168"/>
        <v>0</v>
      </c>
      <c r="I139" s="107">
        <f t="shared" ca="1" si="169"/>
        <v>7.4125000000000014</v>
      </c>
      <c r="J139" s="107">
        <f t="shared" ca="1" si="170"/>
        <v>16.254999999999999</v>
      </c>
      <c r="K139" s="108">
        <f>'Customer Count'!C39</f>
        <v>16925.490350527034</v>
      </c>
      <c r="L139">
        <f t="shared" si="173"/>
        <v>0.25</v>
      </c>
      <c r="M139" s="8">
        <f t="shared" si="154"/>
        <v>-10912807.3521106</v>
      </c>
      <c r="N139" s="1">
        <f t="shared" ca="1" si="155"/>
        <v>268804.45986451651</v>
      </c>
      <c r="O139" s="1">
        <f t="shared" ca="1" si="156"/>
        <v>986828.65253649512</v>
      </c>
      <c r="P139" s="1">
        <f t="shared" si="157"/>
        <v>8704998.6891777311</v>
      </c>
      <c r="Q139" s="1">
        <f t="shared" si="160"/>
        <v>0</v>
      </c>
      <c r="R139" s="1">
        <f t="shared" ca="1" si="161"/>
        <v>9266.485482292479</v>
      </c>
      <c r="S139" s="1">
        <f t="shared" ca="1" si="162"/>
        <v>148017.25330893969</v>
      </c>
      <c r="T139" s="1">
        <f t="shared" si="163"/>
        <v>11008225.428505732</v>
      </c>
      <c r="U139" s="1">
        <f t="shared" ca="1" si="158"/>
        <v>10213333.616765106</v>
      </c>
    </row>
    <row r="140" spans="1:21">
      <c r="A140" s="7">
        <v>45108</v>
      </c>
      <c r="B140">
        <f t="shared" si="151"/>
        <v>2023</v>
      </c>
      <c r="C140">
        <f t="shared" si="152"/>
        <v>7</v>
      </c>
      <c r="E140" s="106">
        <f t="shared" ref="E140:F140" ca="1" si="177">E128</f>
        <v>1.36</v>
      </c>
      <c r="F140" s="106">
        <f t="shared" ca="1" si="177"/>
        <v>144.48999999999998</v>
      </c>
      <c r="G140" s="107">
        <f t="shared" si="167"/>
        <v>31</v>
      </c>
      <c r="H140" s="107">
        <f t="shared" si="168"/>
        <v>0</v>
      </c>
      <c r="I140" s="107">
        <f t="shared" ca="1" si="169"/>
        <v>0.34</v>
      </c>
      <c r="J140" s="107">
        <f t="shared" ca="1" si="170"/>
        <v>36.122499999999995</v>
      </c>
      <c r="K140" s="108">
        <f>'Customer Count'!C40</f>
        <v>16949.512173404037</v>
      </c>
      <c r="L140">
        <f t="shared" si="173"/>
        <v>0.25</v>
      </c>
      <c r="M140" s="8">
        <f t="shared" si="154"/>
        <v>-10912807.3521106</v>
      </c>
      <c r="N140" s="1">
        <f t="shared" ca="1" si="155"/>
        <v>12329.648074729928</v>
      </c>
      <c r="O140" s="1">
        <f t="shared" ca="1" si="156"/>
        <v>2192969.4248692431</v>
      </c>
      <c r="P140" s="1">
        <f t="shared" si="157"/>
        <v>8995165.3121503219</v>
      </c>
      <c r="Q140" s="1">
        <f t="shared" si="160"/>
        <v>0</v>
      </c>
      <c r="R140" s="1">
        <f t="shared" ca="1" si="161"/>
        <v>425.03946900228567</v>
      </c>
      <c r="S140" s="1">
        <f t="shared" ca="1" si="162"/>
        <v>328929.75900659326</v>
      </c>
      <c r="T140" s="1">
        <f t="shared" si="163"/>
        <v>11023849.061024327</v>
      </c>
      <c r="U140" s="1">
        <f t="shared" ca="1" si="158"/>
        <v>11640860.892483616</v>
      </c>
    </row>
    <row r="141" spans="1:21">
      <c r="A141" s="7">
        <v>45139</v>
      </c>
      <c r="B141">
        <f t="shared" si="151"/>
        <v>2023</v>
      </c>
      <c r="C141">
        <f t="shared" si="152"/>
        <v>8</v>
      </c>
      <c r="E141" s="106">
        <f t="shared" ref="E141:F141" ca="1" si="178">E129</f>
        <v>1.77</v>
      </c>
      <c r="F141" s="106">
        <f t="shared" ca="1" si="178"/>
        <v>137.61000000000004</v>
      </c>
      <c r="G141" s="107">
        <f t="shared" si="167"/>
        <v>31</v>
      </c>
      <c r="H141" s="107">
        <f t="shared" si="168"/>
        <v>0</v>
      </c>
      <c r="I141" s="107">
        <f t="shared" ca="1" si="169"/>
        <v>0.4425</v>
      </c>
      <c r="J141" s="107">
        <f t="shared" ca="1" si="170"/>
        <v>34.402500000000011</v>
      </c>
      <c r="K141" s="108">
        <f>'Customer Count'!C41</f>
        <v>16973.568089708311</v>
      </c>
      <c r="L141">
        <f t="shared" si="173"/>
        <v>0.25</v>
      </c>
      <c r="M141" s="8">
        <f t="shared" si="154"/>
        <v>-10912807.3521106</v>
      </c>
      <c r="N141" s="1">
        <f t="shared" ca="1" si="155"/>
        <v>16046.674332552922</v>
      </c>
      <c r="O141" s="1">
        <f t="shared" ca="1" si="156"/>
        <v>2088549.5366894363</v>
      </c>
      <c r="P141" s="1">
        <f t="shared" si="157"/>
        <v>8995165.3121503219</v>
      </c>
      <c r="Q141" s="1">
        <f t="shared" si="160"/>
        <v>0</v>
      </c>
      <c r="R141" s="1">
        <f t="shared" ca="1" si="161"/>
        <v>553.17636774562175</v>
      </c>
      <c r="S141" s="1">
        <f t="shared" ca="1" si="162"/>
        <v>313267.5211910673</v>
      </c>
      <c r="T141" s="1">
        <f t="shared" si="163"/>
        <v>11039494.867679404</v>
      </c>
      <c r="U141" s="1">
        <f t="shared" ca="1" si="158"/>
        <v>11540269.736299928</v>
      </c>
    </row>
    <row r="142" spans="1:21">
      <c r="A142" s="7">
        <v>45170</v>
      </c>
      <c r="B142">
        <f t="shared" si="151"/>
        <v>2023</v>
      </c>
      <c r="C142">
        <f t="shared" si="152"/>
        <v>9</v>
      </c>
      <c r="E142" s="106">
        <f t="shared" ref="E142:F142" ca="1" si="179">E130</f>
        <v>35.700000000000003</v>
      </c>
      <c r="F142" s="106">
        <f t="shared" ca="1" si="179"/>
        <v>64.09</v>
      </c>
      <c r="G142" s="107">
        <f t="shared" si="167"/>
        <v>30</v>
      </c>
      <c r="H142" s="107">
        <f t="shared" si="168"/>
        <v>1</v>
      </c>
      <c r="I142" s="107">
        <f t="shared" ca="1" si="169"/>
        <v>8.9250000000000007</v>
      </c>
      <c r="J142" s="107">
        <f t="shared" ca="1" si="170"/>
        <v>16.022500000000001</v>
      </c>
      <c r="K142" s="108">
        <f>'Customer Count'!C42</f>
        <v>16997.658147827602</v>
      </c>
      <c r="L142">
        <f t="shared" si="173"/>
        <v>0.25</v>
      </c>
      <c r="M142" s="8">
        <f t="shared" si="154"/>
        <v>-10912807.3521106</v>
      </c>
      <c r="N142" s="1">
        <f t="shared" ca="1" si="155"/>
        <v>323653.26196166064</v>
      </c>
      <c r="O142" s="1">
        <f t="shared" ca="1" si="156"/>
        <v>972713.75486102712</v>
      </c>
      <c r="P142" s="1">
        <f t="shared" si="157"/>
        <v>8704998.6891777311</v>
      </c>
      <c r="Q142" s="1">
        <f t="shared" si="160"/>
        <v>-625705.00273567101</v>
      </c>
      <c r="R142" s="1">
        <f t="shared" ca="1" si="161"/>
        <v>11157.286061309998</v>
      </c>
      <c r="S142" s="1">
        <f t="shared" ca="1" si="162"/>
        <v>145900.11941817816</v>
      </c>
      <c r="T142" s="1">
        <f t="shared" si="163"/>
        <v>11055162.879942028</v>
      </c>
      <c r="U142" s="1">
        <f t="shared" ca="1" si="158"/>
        <v>9675073.6365756635</v>
      </c>
    </row>
    <row r="143" spans="1:21">
      <c r="A143" s="7">
        <v>45200</v>
      </c>
      <c r="B143">
        <f t="shared" si="151"/>
        <v>2023</v>
      </c>
      <c r="C143">
        <f t="shared" si="152"/>
        <v>10</v>
      </c>
      <c r="E143" s="106">
        <f t="shared" ref="E143:F143" ca="1" si="180">E131</f>
        <v>173.91</v>
      </c>
      <c r="F143" s="106">
        <f t="shared" ca="1" si="180"/>
        <v>11.709999999999999</v>
      </c>
      <c r="G143" s="107">
        <f t="shared" si="167"/>
        <v>31</v>
      </c>
      <c r="H143" s="107">
        <f t="shared" si="168"/>
        <v>1</v>
      </c>
      <c r="I143" s="107">
        <f t="shared" ca="1" si="169"/>
        <v>43.477499999999999</v>
      </c>
      <c r="J143" s="107">
        <f t="shared" ca="1" si="170"/>
        <v>2.9274999999999998</v>
      </c>
      <c r="K143" s="108">
        <f>'Customer Count'!C43</f>
        <v>17021.782396218328</v>
      </c>
      <c r="L143">
        <f t="shared" si="173"/>
        <v>0.25</v>
      </c>
      <c r="M143" s="8">
        <f t="shared" si="154"/>
        <v>-10912807.3521106</v>
      </c>
      <c r="N143" s="1">
        <f t="shared" ca="1" si="155"/>
        <v>1576653.7475560897</v>
      </c>
      <c r="O143" s="1">
        <f t="shared" ca="1" si="156"/>
        <v>177726.29223627129</v>
      </c>
      <c r="P143" s="1">
        <f t="shared" si="157"/>
        <v>8995165.3121503219</v>
      </c>
      <c r="Q143" s="1">
        <f t="shared" si="160"/>
        <v>-625705.00273567101</v>
      </c>
      <c r="R143" s="1">
        <f t="shared" ca="1" si="161"/>
        <v>54351.922098667274</v>
      </c>
      <c r="S143" s="1">
        <f t="shared" ca="1" si="162"/>
        <v>26657.675119158466</v>
      </c>
      <c r="T143" s="1">
        <f t="shared" si="163"/>
        <v>11070853.129327925</v>
      </c>
      <c r="U143" s="1">
        <f t="shared" ca="1" si="158"/>
        <v>10362895.723642163</v>
      </c>
    </row>
    <row r="144" spans="1:21">
      <c r="A144" s="7">
        <v>45231</v>
      </c>
      <c r="B144">
        <f t="shared" si="151"/>
        <v>2023</v>
      </c>
      <c r="C144">
        <f t="shared" si="152"/>
        <v>11</v>
      </c>
      <c r="E144" s="106">
        <f t="shared" ref="E144:F144" ca="1" si="181">E132</f>
        <v>358.74999999999994</v>
      </c>
      <c r="F144" s="106">
        <f t="shared" ca="1" si="181"/>
        <v>2.79</v>
      </c>
      <c r="G144" s="107">
        <f t="shared" si="167"/>
        <v>30</v>
      </c>
      <c r="H144" s="107">
        <f t="shared" si="168"/>
        <v>1</v>
      </c>
      <c r="I144" s="107">
        <f t="shared" ca="1" si="169"/>
        <v>89.687499999999986</v>
      </c>
      <c r="J144" s="107">
        <f t="shared" ca="1" si="170"/>
        <v>0.69750000000000001</v>
      </c>
      <c r="K144" s="108">
        <f>'Customer Count'!C44</f>
        <v>17045.940883405678</v>
      </c>
      <c r="L144">
        <f t="shared" si="173"/>
        <v>0.25</v>
      </c>
      <c r="M144" s="8">
        <f t="shared" si="154"/>
        <v>-10912807.3521106</v>
      </c>
      <c r="N144" s="1">
        <f t="shared" ca="1" si="155"/>
        <v>3252397.9755951185</v>
      </c>
      <c r="O144" s="1">
        <f t="shared" ca="1" si="156"/>
        <v>42344.693026404515</v>
      </c>
      <c r="P144" s="1">
        <f t="shared" si="157"/>
        <v>8704998.6891777311</v>
      </c>
      <c r="Q144" s="1">
        <f t="shared" si="160"/>
        <v>-625705.00273567101</v>
      </c>
      <c r="R144" s="1">
        <f t="shared" ca="1" si="161"/>
        <v>112119.78640041908</v>
      </c>
      <c r="S144" s="1">
        <f t="shared" ca="1" si="162"/>
        <v>6351.4016722845545</v>
      </c>
      <c r="T144" s="1">
        <f t="shared" si="163"/>
        <v>11086565.647397555</v>
      </c>
      <c r="U144" s="1">
        <f t="shared" ca="1" si="158"/>
        <v>11666265.838423243</v>
      </c>
    </row>
    <row r="145" spans="1:21">
      <c r="A145" s="7">
        <v>45261</v>
      </c>
      <c r="B145">
        <f t="shared" si="151"/>
        <v>2023</v>
      </c>
      <c r="C145">
        <f t="shared" si="152"/>
        <v>12</v>
      </c>
      <c r="E145" s="106">
        <f t="shared" ref="E145:F145" ca="1" si="182">E133</f>
        <v>526.03</v>
      </c>
      <c r="F145" s="106">
        <f t="shared" ca="1" si="182"/>
        <v>0</v>
      </c>
      <c r="G145" s="107">
        <f t="shared" si="167"/>
        <v>31</v>
      </c>
      <c r="H145" s="107">
        <f t="shared" si="168"/>
        <v>0</v>
      </c>
      <c r="I145" s="107">
        <f t="shared" ca="1" si="169"/>
        <v>131.50749999999999</v>
      </c>
      <c r="J145" s="107">
        <f t="shared" ca="1" si="170"/>
        <v>0</v>
      </c>
      <c r="K145" s="108">
        <f>'Customer Count'!C45</f>
        <v>17070.133657983712</v>
      </c>
      <c r="L145">
        <f t="shared" si="173"/>
        <v>0.25</v>
      </c>
      <c r="M145" s="8">
        <f t="shared" si="154"/>
        <v>-10912807.3521106</v>
      </c>
      <c r="N145" s="1">
        <f t="shared" ca="1" si="155"/>
        <v>4768944.6887868997</v>
      </c>
      <c r="O145" s="1">
        <f t="shared" ca="1" si="156"/>
        <v>0</v>
      </c>
      <c r="P145" s="1">
        <f t="shared" si="157"/>
        <v>8995165.3121503219</v>
      </c>
      <c r="Q145" s="1">
        <f t="shared" si="160"/>
        <v>0</v>
      </c>
      <c r="R145" s="1">
        <f t="shared" ca="1" si="161"/>
        <v>164399.64108770021</v>
      </c>
      <c r="S145" s="1">
        <f t="shared" ca="1" si="162"/>
        <v>0</v>
      </c>
      <c r="T145" s="1">
        <f t="shared" si="163"/>
        <v>11102300.46575617</v>
      </c>
      <c r="U145" s="1">
        <f t="shared" ca="1" si="158"/>
        <v>14118002.755670492</v>
      </c>
    </row>
    <row r="146" spans="1:21">
      <c r="A146" s="7">
        <v>45292</v>
      </c>
      <c r="B146">
        <f t="shared" ref="B146:B174" si="183">YEAR(A146)</f>
        <v>2024</v>
      </c>
      <c r="C146">
        <f t="shared" ref="C146:C174" si="184">MONTH(A146)</f>
        <v>1</v>
      </c>
      <c r="E146" s="106">
        <f t="shared" ref="E146:F146" ca="1" si="185">E134</f>
        <v>653.76</v>
      </c>
      <c r="F146" s="106">
        <f t="shared" ca="1" si="185"/>
        <v>0</v>
      </c>
      <c r="G146" s="107">
        <f t="shared" si="167"/>
        <v>31</v>
      </c>
      <c r="H146" s="107">
        <f t="shared" si="168"/>
        <v>0</v>
      </c>
      <c r="I146" s="107">
        <f t="shared" ca="1" si="169"/>
        <v>0</v>
      </c>
      <c r="J146" s="107">
        <f t="shared" ca="1" si="170"/>
        <v>0</v>
      </c>
      <c r="K146" s="108">
        <f>K145*'Customer Count'!$D$35</f>
        <v>17094.360768615461</v>
      </c>
      <c r="L146">
        <v>0</v>
      </c>
      <c r="M146" s="8">
        <f t="shared" ref="M146:M165" si="186">$Z$8</f>
        <v>-10912807.3521106</v>
      </c>
      <c r="N146" s="1">
        <f t="shared" ca="1" si="155"/>
        <v>5926934.3568642922</v>
      </c>
      <c r="O146" s="1">
        <f t="shared" ca="1" si="156"/>
        <v>0</v>
      </c>
      <c r="P146" s="1">
        <f t="shared" si="157"/>
        <v>8995165.3121503219</v>
      </c>
      <c r="Q146" s="1">
        <f t="shared" si="160"/>
        <v>0</v>
      </c>
      <c r="R146" s="1">
        <f t="shared" ca="1" si="161"/>
        <v>0</v>
      </c>
      <c r="S146" s="1">
        <f t="shared" ca="1" si="162"/>
        <v>0</v>
      </c>
      <c r="T146" s="1">
        <f t="shared" si="163"/>
        <v>11118057.616053877</v>
      </c>
      <c r="U146" s="1">
        <f t="shared" ca="1" si="158"/>
        <v>15127349.932957891</v>
      </c>
    </row>
    <row r="147" spans="1:21">
      <c r="A147" s="7">
        <v>45323</v>
      </c>
      <c r="B147">
        <f t="shared" si="183"/>
        <v>2024</v>
      </c>
      <c r="C147">
        <f t="shared" si="184"/>
        <v>2</v>
      </c>
      <c r="E147" s="106">
        <f t="shared" ref="E147:F147" ca="1" si="187">E135</f>
        <v>591.25000000000011</v>
      </c>
      <c r="F147" s="106">
        <f t="shared" ca="1" si="187"/>
        <v>0</v>
      </c>
      <c r="G147" s="107">
        <f t="shared" si="167"/>
        <v>29</v>
      </c>
      <c r="H147" s="107">
        <f t="shared" si="168"/>
        <v>0</v>
      </c>
      <c r="I147" s="107">
        <f t="shared" ca="1" si="169"/>
        <v>0</v>
      </c>
      <c r="J147" s="107">
        <f t="shared" ca="1" si="170"/>
        <v>0</v>
      </c>
      <c r="K147" s="108">
        <f>K146*'Customer Count'!$D$35</f>
        <v>17118.62226403302</v>
      </c>
      <c r="L147">
        <f t="shared" si="173"/>
        <v>0</v>
      </c>
      <c r="M147" s="8">
        <f t="shared" si="186"/>
        <v>-10912807.3521106</v>
      </c>
      <c r="N147" s="1">
        <f t="shared" ca="1" si="155"/>
        <v>5360223.8413118171</v>
      </c>
      <c r="O147" s="1">
        <f t="shared" ca="1" si="156"/>
        <v>0</v>
      </c>
      <c r="P147" s="1">
        <f t="shared" si="157"/>
        <v>8414832.0662051402</v>
      </c>
      <c r="Q147" s="1">
        <f t="shared" si="160"/>
        <v>0</v>
      </c>
      <c r="R147" s="1">
        <f t="shared" ca="1" si="161"/>
        <v>0</v>
      </c>
      <c r="S147" s="1">
        <f t="shared" ca="1" si="162"/>
        <v>0</v>
      </c>
      <c r="T147" s="1">
        <f t="shared" si="163"/>
        <v>11133837.129985703</v>
      </c>
      <c r="U147" s="1">
        <f t="shared" ca="1" si="158"/>
        <v>13996085.685392059</v>
      </c>
    </row>
    <row r="148" spans="1:21">
      <c r="A148" s="7">
        <v>45352</v>
      </c>
      <c r="B148">
        <f t="shared" si="183"/>
        <v>2024</v>
      </c>
      <c r="C148">
        <f t="shared" si="184"/>
        <v>3</v>
      </c>
      <c r="E148" s="106">
        <f t="shared" ref="E148:F148" ca="1" si="188">E136</f>
        <v>515.66</v>
      </c>
      <c r="F148" s="106">
        <f t="shared" ca="1" si="188"/>
        <v>0</v>
      </c>
      <c r="G148" s="107">
        <f t="shared" si="167"/>
        <v>31</v>
      </c>
      <c r="H148" s="107">
        <f t="shared" si="168"/>
        <v>1</v>
      </c>
      <c r="I148" s="107">
        <f t="shared" ca="1" si="169"/>
        <v>0</v>
      </c>
      <c r="J148" s="107">
        <f t="shared" ca="1" si="170"/>
        <v>0</v>
      </c>
      <c r="K148" s="108">
        <f>K147*'Customer Count'!$D$35</f>
        <v>17142.918193037647</v>
      </c>
      <c r="L148">
        <f t="shared" si="173"/>
        <v>0</v>
      </c>
      <c r="M148" s="8">
        <f t="shared" si="186"/>
        <v>-10912807.3521106</v>
      </c>
      <c r="N148" s="1">
        <f t="shared" ca="1" si="155"/>
        <v>4674931.1222170843</v>
      </c>
      <c r="O148" s="1">
        <f t="shared" ca="1" si="156"/>
        <v>0</v>
      </c>
      <c r="P148" s="1">
        <f t="shared" si="157"/>
        <v>8995165.3121503219</v>
      </c>
      <c r="Q148" s="1">
        <f t="shared" si="160"/>
        <v>-625705.00273567101</v>
      </c>
      <c r="R148" s="1">
        <f t="shared" ca="1" si="161"/>
        <v>0</v>
      </c>
      <c r="S148" s="1">
        <f t="shared" ca="1" si="162"/>
        <v>0</v>
      </c>
      <c r="T148" s="1">
        <f t="shared" si="163"/>
        <v>11149639.039291663</v>
      </c>
      <c r="U148" s="1">
        <f t="shared" ca="1" si="158"/>
        <v>13281223.118812798</v>
      </c>
    </row>
    <row r="149" spans="1:21">
      <c r="A149" s="7">
        <v>45383</v>
      </c>
      <c r="B149">
        <f t="shared" si="183"/>
        <v>2024</v>
      </c>
      <c r="C149">
        <f t="shared" si="184"/>
        <v>4</v>
      </c>
      <c r="E149" s="106">
        <f t="shared" ref="E149:F149" ca="1" si="189">E137</f>
        <v>322.11</v>
      </c>
      <c r="F149" s="106">
        <f t="shared" ca="1" si="189"/>
        <v>0.73</v>
      </c>
      <c r="G149" s="107">
        <f t="shared" si="167"/>
        <v>30</v>
      </c>
      <c r="H149" s="107">
        <f t="shared" si="168"/>
        <v>1</v>
      </c>
      <c r="I149" s="107">
        <f t="shared" ca="1" si="169"/>
        <v>0</v>
      </c>
      <c r="J149" s="107">
        <f t="shared" ca="1" si="170"/>
        <v>0</v>
      </c>
      <c r="K149" s="108">
        <f>K148*'Customer Count'!$D$35</f>
        <v>17167.248604499862</v>
      </c>
      <c r="L149">
        <f t="shared" si="173"/>
        <v>0</v>
      </c>
      <c r="M149" s="8">
        <f t="shared" si="186"/>
        <v>-10912807.3521106</v>
      </c>
      <c r="N149" s="1">
        <f t="shared" ca="1" si="155"/>
        <v>2920222.7509935717</v>
      </c>
      <c r="O149" s="1">
        <f t="shared" ca="1" si="156"/>
        <v>11079.435809776092</v>
      </c>
      <c r="P149" s="1">
        <f t="shared" si="157"/>
        <v>8704998.6891777311</v>
      </c>
      <c r="Q149" s="1">
        <f t="shared" si="160"/>
        <v>-625705.00273567101</v>
      </c>
      <c r="R149" s="1">
        <f t="shared" ca="1" si="161"/>
        <v>0</v>
      </c>
      <c r="S149" s="1">
        <f t="shared" ca="1" si="162"/>
        <v>0</v>
      </c>
      <c r="T149" s="1">
        <f t="shared" si="163"/>
        <v>11165463.375756811</v>
      </c>
      <c r="U149" s="1">
        <f t="shared" ca="1" si="158"/>
        <v>11263251.89689162</v>
      </c>
    </row>
    <row r="150" spans="1:21">
      <c r="A150" s="7">
        <v>45413</v>
      </c>
      <c r="B150">
        <f t="shared" si="183"/>
        <v>2024</v>
      </c>
      <c r="C150">
        <f t="shared" si="184"/>
        <v>5</v>
      </c>
      <c r="E150" s="106">
        <f t="shared" ref="E150:F150" ca="1" si="190">E138</f>
        <v>141.16000000000003</v>
      </c>
      <c r="F150" s="106">
        <f t="shared" ca="1" si="190"/>
        <v>29.409999999999997</v>
      </c>
      <c r="G150" s="107">
        <f t="shared" si="167"/>
        <v>31</v>
      </c>
      <c r="H150" s="107">
        <f t="shared" si="168"/>
        <v>1</v>
      </c>
      <c r="I150" s="107">
        <f t="shared" ca="1" si="169"/>
        <v>0</v>
      </c>
      <c r="J150" s="107">
        <f t="shared" ca="1" si="170"/>
        <v>0</v>
      </c>
      <c r="K150" s="108">
        <f>K149*'Customer Count'!$D$35</f>
        <v>17191.613547359546</v>
      </c>
      <c r="L150">
        <f t="shared" si="173"/>
        <v>0</v>
      </c>
      <c r="M150" s="8">
        <f t="shared" si="186"/>
        <v>-10912807.3521106</v>
      </c>
      <c r="N150" s="1">
        <f t="shared" ca="1" si="155"/>
        <v>1279744.9428153508</v>
      </c>
      <c r="O150" s="1">
        <f t="shared" ca="1" si="156"/>
        <v>446364.66735002032</v>
      </c>
      <c r="P150" s="1">
        <f t="shared" si="157"/>
        <v>8995165.3121503219</v>
      </c>
      <c r="Q150" s="1">
        <f t="shared" si="160"/>
        <v>-625705.00273567101</v>
      </c>
      <c r="R150" s="1">
        <f t="shared" ca="1" si="161"/>
        <v>0</v>
      </c>
      <c r="S150" s="1">
        <f t="shared" ca="1" si="162"/>
        <v>0</v>
      </c>
      <c r="T150" s="1">
        <f t="shared" si="163"/>
        <v>11181310.171211319</v>
      </c>
      <c r="U150" s="1">
        <f t="shared" ca="1" si="158"/>
        <v>10364072.738680741</v>
      </c>
    </row>
    <row r="151" spans="1:21">
      <c r="A151" s="7">
        <v>45444</v>
      </c>
      <c r="B151">
        <f t="shared" si="183"/>
        <v>2024</v>
      </c>
      <c r="C151">
        <f t="shared" si="184"/>
        <v>6</v>
      </c>
      <c r="E151" s="106">
        <f t="shared" ref="E151:F151" ca="1" si="191">E139</f>
        <v>29.650000000000006</v>
      </c>
      <c r="F151" s="106">
        <f t="shared" ca="1" si="191"/>
        <v>65.02</v>
      </c>
      <c r="G151" s="107">
        <f t="shared" si="167"/>
        <v>30</v>
      </c>
      <c r="H151" s="107">
        <f t="shared" si="168"/>
        <v>0</v>
      </c>
      <c r="I151" s="107">
        <f t="shared" ca="1" si="169"/>
        <v>0</v>
      </c>
      <c r="J151" s="107">
        <f t="shared" ca="1" si="170"/>
        <v>0</v>
      </c>
      <c r="K151" s="108">
        <f>K150*'Customer Count'!$D$35</f>
        <v>17216.013070626042</v>
      </c>
      <c r="L151">
        <f t="shared" si="173"/>
        <v>0</v>
      </c>
      <c r="M151" s="8">
        <f t="shared" si="186"/>
        <v>-10912807.3521106</v>
      </c>
      <c r="N151" s="1">
        <f t="shared" ca="1" si="155"/>
        <v>268804.45986451651</v>
      </c>
      <c r="O151" s="1">
        <f t="shared" ca="1" si="156"/>
        <v>986828.65253649512</v>
      </c>
      <c r="P151" s="1">
        <f t="shared" si="157"/>
        <v>8704998.6891777311</v>
      </c>
      <c r="Q151" s="1">
        <f t="shared" si="160"/>
        <v>0</v>
      </c>
      <c r="R151" s="1">
        <f t="shared" ca="1" si="161"/>
        <v>0</v>
      </c>
      <c r="S151" s="1">
        <f t="shared" ca="1" si="162"/>
        <v>0</v>
      </c>
      <c r="T151" s="1">
        <f t="shared" si="163"/>
        <v>11197179.457530538</v>
      </c>
      <c r="U151" s="1">
        <f t="shared" ca="1" si="158"/>
        <v>10245003.906998679</v>
      </c>
    </row>
    <row r="152" spans="1:21">
      <c r="A152" s="7">
        <v>45474</v>
      </c>
      <c r="B152">
        <f t="shared" si="183"/>
        <v>2024</v>
      </c>
      <c r="C152">
        <f t="shared" si="184"/>
        <v>7</v>
      </c>
      <c r="E152" s="106">
        <f t="shared" ref="E152:F152" ca="1" si="192">E140</f>
        <v>1.36</v>
      </c>
      <c r="F152" s="106">
        <f t="shared" ca="1" si="192"/>
        <v>144.48999999999998</v>
      </c>
      <c r="G152" s="107">
        <f t="shared" si="167"/>
        <v>31</v>
      </c>
      <c r="H152" s="107">
        <f t="shared" si="168"/>
        <v>0</v>
      </c>
      <c r="I152" s="107">
        <f t="shared" ca="1" si="169"/>
        <v>0</v>
      </c>
      <c r="J152" s="107">
        <f t="shared" ca="1" si="170"/>
        <v>0</v>
      </c>
      <c r="K152" s="108">
        <f>K151*'Customer Count'!$D$35</f>
        <v>17240.447223378247</v>
      </c>
      <c r="L152">
        <f t="shared" si="173"/>
        <v>0</v>
      </c>
      <c r="M152" s="8">
        <f t="shared" si="186"/>
        <v>-10912807.3521106</v>
      </c>
      <c r="N152" s="1">
        <f t="shared" ca="1" si="155"/>
        <v>12329.648074729928</v>
      </c>
      <c r="O152" s="1">
        <f t="shared" ca="1" si="156"/>
        <v>2192969.4248692431</v>
      </c>
      <c r="P152" s="1">
        <f t="shared" si="157"/>
        <v>8995165.3121503219</v>
      </c>
      <c r="Q152" s="1">
        <f t="shared" si="160"/>
        <v>0</v>
      </c>
      <c r="R152" s="1">
        <f t="shared" ca="1" si="161"/>
        <v>0</v>
      </c>
      <c r="S152" s="1">
        <f t="shared" ca="1" si="162"/>
        <v>0</v>
      </c>
      <c r="T152" s="1">
        <f t="shared" si="163"/>
        <v>11213071.266635047</v>
      </c>
      <c r="U152" s="1">
        <f t="shared" ca="1" si="158"/>
        <v>11500728.299618741</v>
      </c>
    </row>
    <row r="153" spans="1:21">
      <c r="A153" s="7">
        <v>45505</v>
      </c>
      <c r="B153">
        <f t="shared" si="183"/>
        <v>2024</v>
      </c>
      <c r="C153">
        <f t="shared" si="184"/>
        <v>8</v>
      </c>
      <c r="E153" s="106">
        <f t="shared" ref="E153:F153" ca="1" si="193">E141</f>
        <v>1.77</v>
      </c>
      <c r="F153" s="106">
        <f t="shared" ca="1" si="193"/>
        <v>137.61000000000004</v>
      </c>
      <c r="G153" s="107">
        <f t="shared" si="167"/>
        <v>31</v>
      </c>
      <c r="H153" s="107">
        <f t="shared" si="168"/>
        <v>0</v>
      </c>
      <c r="I153" s="107">
        <f t="shared" ca="1" si="169"/>
        <v>0</v>
      </c>
      <c r="J153" s="107">
        <f t="shared" ca="1" si="170"/>
        <v>0</v>
      </c>
      <c r="K153" s="108">
        <f>K152*'Customer Count'!$D$35</f>
        <v>17264.916054764712</v>
      </c>
      <c r="L153">
        <f t="shared" si="173"/>
        <v>0</v>
      </c>
      <c r="M153" s="8">
        <f t="shared" si="186"/>
        <v>-10912807.3521106</v>
      </c>
      <c r="N153" s="1">
        <f t="shared" ca="1" si="155"/>
        <v>16046.674332552922</v>
      </c>
      <c r="O153" s="1">
        <f t="shared" ca="1" si="156"/>
        <v>2088549.5366894363</v>
      </c>
      <c r="P153" s="1">
        <f t="shared" si="157"/>
        <v>8995165.3121503219</v>
      </c>
      <c r="Q153" s="1">
        <f t="shared" si="160"/>
        <v>0</v>
      </c>
      <c r="R153" s="1">
        <f t="shared" ca="1" si="161"/>
        <v>0</v>
      </c>
      <c r="S153" s="1">
        <f t="shared" ca="1" si="162"/>
        <v>0</v>
      </c>
      <c r="T153" s="1">
        <f t="shared" si="163"/>
        <v>11228985.630490741</v>
      </c>
      <c r="U153" s="1">
        <f t="shared" ca="1" si="158"/>
        <v>11415939.801552452</v>
      </c>
    </row>
    <row r="154" spans="1:21">
      <c r="A154" s="7">
        <v>45536</v>
      </c>
      <c r="B154">
        <f t="shared" si="183"/>
        <v>2024</v>
      </c>
      <c r="C154">
        <f t="shared" si="184"/>
        <v>9</v>
      </c>
      <c r="E154" s="106">
        <f t="shared" ref="E154:F154" ca="1" si="194">E142</f>
        <v>35.700000000000003</v>
      </c>
      <c r="F154" s="106">
        <f t="shared" ca="1" si="194"/>
        <v>64.09</v>
      </c>
      <c r="G154" s="107">
        <f t="shared" si="167"/>
        <v>30</v>
      </c>
      <c r="H154" s="107">
        <f t="shared" si="168"/>
        <v>1</v>
      </c>
      <c r="I154" s="107">
        <f t="shared" ref="I154:I185" ca="1" si="195">E154*L154</f>
        <v>0</v>
      </c>
      <c r="J154" s="107">
        <f t="shared" ref="J154:J185" ca="1" si="196">F154*L154</f>
        <v>0</v>
      </c>
      <c r="K154" s="108">
        <f>K153*'Customer Count'!$D$35</f>
        <v>17289.419614003746</v>
      </c>
      <c r="L154">
        <f t="shared" si="173"/>
        <v>0</v>
      </c>
      <c r="M154" s="8">
        <f t="shared" si="186"/>
        <v>-10912807.3521106</v>
      </c>
      <c r="N154" s="1">
        <f t="shared" ca="1" si="155"/>
        <v>323653.26196166064</v>
      </c>
      <c r="O154" s="1">
        <f t="shared" ca="1" si="156"/>
        <v>972713.75486102712</v>
      </c>
      <c r="P154" s="1">
        <f t="shared" si="157"/>
        <v>8704998.6891777311</v>
      </c>
      <c r="Q154" s="1">
        <f t="shared" si="160"/>
        <v>-625705.00273567101</v>
      </c>
      <c r="R154" s="1">
        <f t="shared" ca="1" si="161"/>
        <v>0</v>
      </c>
      <c r="S154" s="1">
        <f t="shared" ca="1" si="162"/>
        <v>0</v>
      </c>
      <c r="T154" s="1">
        <f t="shared" si="163"/>
        <v>11244922.581108874</v>
      </c>
      <c r="U154" s="1">
        <f t="shared" ca="1" si="158"/>
        <v>9707775.9322630223</v>
      </c>
    </row>
    <row r="155" spans="1:21">
      <c r="A155" s="7">
        <v>45566</v>
      </c>
      <c r="B155">
        <f t="shared" si="183"/>
        <v>2024</v>
      </c>
      <c r="C155">
        <f t="shared" si="184"/>
        <v>10</v>
      </c>
      <c r="E155" s="106">
        <f t="shared" ref="E155:F155" ca="1" si="197">E143</f>
        <v>173.91</v>
      </c>
      <c r="F155" s="106">
        <f t="shared" ca="1" si="197"/>
        <v>11.709999999999999</v>
      </c>
      <c r="G155" s="107">
        <f t="shared" si="167"/>
        <v>31</v>
      </c>
      <c r="H155" s="107">
        <f t="shared" si="168"/>
        <v>1</v>
      </c>
      <c r="I155" s="107">
        <f t="shared" ca="1" si="195"/>
        <v>0</v>
      </c>
      <c r="J155" s="107">
        <f t="shared" ca="1" si="196"/>
        <v>0</v>
      </c>
      <c r="K155" s="108">
        <f>K154*'Customer Count'!$D$35</f>
        <v>17313.957950383512</v>
      </c>
      <c r="L155">
        <f t="shared" si="173"/>
        <v>0</v>
      </c>
      <c r="M155" s="8">
        <f t="shared" si="186"/>
        <v>-10912807.3521106</v>
      </c>
      <c r="N155" s="1">
        <f t="shared" ca="1" si="155"/>
        <v>1576653.7475560897</v>
      </c>
      <c r="O155" s="1">
        <f t="shared" ca="1" si="156"/>
        <v>177726.29223627129</v>
      </c>
      <c r="P155" s="1">
        <f t="shared" si="157"/>
        <v>8995165.3121503219</v>
      </c>
      <c r="Q155" s="1">
        <f t="shared" si="160"/>
        <v>-625705.00273567101</v>
      </c>
      <c r="R155" s="1">
        <f t="shared" ca="1" si="161"/>
        <v>0</v>
      </c>
      <c r="S155" s="1">
        <f t="shared" ca="1" si="162"/>
        <v>0</v>
      </c>
      <c r="T155" s="1">
        <f t="shared" si="163"/>
        <v>11260882.150546137</v>
      </c>
      <c r="U155" s="1">
        <f t="shared" ca="1" si="158"/>
        <v>10471915.147642549</v>
      </c>
    </row>
    <row r="156" spans="1:21">
      <c r="A156" s="7">
        <v>45597</v>
      </c>
      <c r="B156">
        <f t="shared" si="183"/>
        <v>2024</v>
      </c>
      <c r="C156">
        <f t="shared" si="184"/>
        <v>11</v>
      </c>
      <c r="E156" s="106">
        <f t="shared" ref="E156:F156" ca="1" si="198">E144</f>
        <v>358.74999999999994</v>
      </c>
      <c r="F156" s="106">
        <f t="shared" ca="1" si="198"/>
        <v>2.79</v>
      </c>
      <c r="G156" s="107">
        <f t="shared" si="167"/>
        <v>30</v>
      </c>
      <c r="H156" s="107">
        <f t="shared" si="168"/>
        <v>1</v>
      </c>
      <c r="I156" s="107">
        <f t="shared" ca="1" si="195"/>
        <v>0</v>
      </c>
      <c r="J156" s="107">
        <f t="shared" ca="1" si="196"/>
        <v>0</v>
      </c>
      <c r="K156" s="108">
        <f>K155*'Customer Count'!$D$35</f>
        <v>17338.531113262128</v>
      </c>
      <c r="L156">
        <f t="shared" si="173"/>
        <v>0</v>
      </c>
      <c r="M156" s="8">
        <f t="shared" si="186"/>
        <v>-10912807.3521106</v>
      </c>
      <c r="N156" s="1">
        <f t="shared" ca="1" si="155"/>
        <v>3252397.9755951185</v>
      </c>
      <c r="O156" s="1">
        <f t="shared" ca="1" si="156"/>
        <v>42344.693026404515</v>
      </c>
      <c r="P156" s="1">
        <f t="shared" si="157"/>
        <v>8704998.6891777311</v>
      </c>
      <c r="Q156" s="1">
        <f t="shared" si="160"/>
        <v>-625705.00273567101</v>
      </c>
      <c r="R156" s="1">
        <f t="shared" ca="1" si="161"/>
        <v>0</v>
      </c>
      <c r="S156" s="1">
        <f t="shared" ca="1" si="162"/>
        <v>0</v>
      </c>
      <c r="T156" s="1">
        <f t="shared" si="163"/>
        <v>11276864.370904719</v>
      </c>
      <c r="U156" s="1">
        <f t="shared" ca="1" si="158"/>
        <v>11738093.373857703</v>
      </c>
    </row>
    <row r="157" spans="1:21">
      <c r="A157" s="7">
        <v>45627</v>
      </c>
      <c r="B157">
        <f t="shared" si="183"/>
        <v>2024</v>
      </c>
      <c r="C157">
        <f t="shared" si="184"/>
        <v>12</v>
      </c>
      <c r="E157" s="106">
        <f t="shared" ref="E157:F157" ca="1" si="199">E145</f>
        <v>526.03</v>
      </c>
      <c r="F157" s="106">
        <f t="shared" ca="1" si="199"/>
        <v>0</v>
      </c>
      <c r="G157" s="107">
        <f t="shared" si="167"/>
        <v>31</v>
      </c>
      <c r="H157" s="107">
        <f t="shared" si="168"/>
        <v>0</v>
      </c>
      <c r="I157" s="107">
        <f t="shared" ca="1" si="195"/>
        <v>0</v>
      </c>
      <c r="J157" s="107">
        <f t="shared" ca="1" si="196"/>
        <v>0</v>
      </c>
      <c r="K157" s="108">
        <f>K156*'Customer Count'!$D$35</f>
        <v>17363.139152067761</v>
      </c>
      <c r="L157">
        <f t="shared" si="173"/>
        <v>0</v>
      </c>
      <c r="M157" s="8">
        <f t="shared" si="186"/>
        <v>-10912807.3521106</v>
      </c>
      <c r="N157" s="1">
        <f t="shared" ca="1" si="155"/>
        <v>4768944.6887868997</v>
      </c>
      <c r="O157" s="1">
        <f t="shared" ca="1" si="156"/>
        <v>0</v>
      </c>
      <c r="P157" s="1">
        <f t="shared" si="157"/>
        <v>8995165.3121503219</v>
      </c>
      <c r="Q157" s="1">
        <f t="shared" si="160"/>
        <v>0</v>
      </c>
      <c r="R157" s="1">
        <f t="shared" ca="1" si="161"/>
        <v>0</v>
      </c>
      <c r="S157" s="1">
        <f t="shared" ca="1" si="162"/>
        <v>0</v>
      </c>
      <c r="T157" s="1">
        <f t="shared" si="163"/>
        <v>11292869.274332371</v>
      </c>
      <c r="U157" s="1">
        <f t="shared" ca="1" si="158"/>
        <v>14144171.923158992</v>
      </c>
    </row>
    <row r="158" spans="1:21">
      <c r="A158" s="7">
        <v>45658</v>
      </c>
      <c r="B158">
        <f t="shared" si="183"/>
        <v>2025</v>
      </c>
      <c r="C158">
        <f t="shared" si="184"/>
        <v>1</v>
      </c>
      <c r="E158" s="106">
        <f t="shared" ref="E158:F158" ca="1" si="200">E146</f>
        <v>653.76</v>
      </c>
      <c r="F158" s="106">
        <f t="shared" ca="1" si="200"/>
        <v>0</v>
      </c>
      <c r="G158" s="107">
        <f t="shared" si="167"/>
        <v>31</v>
      </c>
      <c r="H158" s="107">
        <f t="shared" si="168"/>
        <v>0</v>
      </c>
      <c r="I158" s="107">
        <f t="shared" ca="1" si="195"/>
        <v>0</v>
      </c>
      <c r="J158" s="107">
        <f t="shared" ca="1" si="196"/>
        <v>0</v>
      </c>
      <c r="K158" s="108">
        <f>K157*'Customer Count'!$D$35</f>
        <v>17387.782116298731</v>
      </c>
      <c r="L158">
        <f t="shared" si="173"/>
        <v>0</v>
      </c>
      <c r="M158" s="8">
        <f t="shared" si="186"/>
        <v>-10912807.3521106</v>
      </c>
      <c r="N158" s="1">
        <f t="shared" ca="1" si="155"/>
        <v>5926934.3568642922</v>
      </c>
      <c r="O158" s="1">
        <f t="shared" ca="1" si="156"/>
        <v>0</v>
      </c>
      <c r="P158" s="1">
        <f t="shared" si="157"/>
        <v>8995165.3121503219</v>
      </c>
      <c r="Q158" s="1">
        <f t="shared" si="160"/>
        <v>0</v>
      </c>
      <c r="R158" s="1">
        <f t="shared" ca="1" si="161"/>
        <v>0</v>
      </c>
      <c r="S158" s="1">
        <f t="shared" ca="1" si="162"/>
        <v>0</v>
      </c>
      <c r="T158" s="1">
        <f t="shared" si="163"/>
        <v>11308896.893022465</v>
      </c>
      <c r="U158" s="1">
        <f t="shared" ca="1" si="158"/>
        <v>15318189.209926479</v>
      </c>
    </row>
    <row r="159" spans="1:21">
      <c r="A159" s="7">
        <v>45689</v>
      </c>
      <c r="B159">
        <f t="shared" si="183"/>
        <v>2025</v>
      </c>
      <c r="C159">
        <f t="shared" si="184"/>
        <v>2</v>
      </c>
      <c r="E159" s="106">
        <f t="shared" ref="E159:F159" ca="1" si="201">E147</f>
        <v>591.25000000000011</v>
      </c>
      <c r="F159" s="106">
        <f t="shared" ca="1" si="201"/>
        <v>0</v>
      </c>
      <c r="G159" s="107">
        <f t="shared" si="167"/>
        <v>28</v>
      </c>
      <c r="H159" s="107">
        <f t="shared" si="168"/>
        <v>0</v>
      </c>
      <c r="I159" s="107">
        <f t="shared" ca="1" si="195"/>
        <v>0</v>
      </c>
      <c r="J159" s="107">
        <f t="shared" ca="1" si="196"/>
        <v>0</v>
      </c>
      <c r="K159" s="108">
        <f>K158*'Customer Count'!$D$35</f>
        <v>17412.460055523614</v>
      </c>
      <c r="L159">
        <f t="shared" si="173"/>
        <v>0</v>
      </c>
      <c r="M159" s="8">
        <f t="shared" si="186"/>
        <v>-10912807.3521106</v>
      </c>
      <c r="N159" s="1">
        <f t="shared" ca="1" si="155"/>
        <v>5360223.8413118171</v>
      </c>
      <c r="O159" s="1">
        <f t="shared" ca="1" si="156"/>
        <v>0</v>
      </c>
      <c r="P159" s="1">
        <f t="shared" si="157"/>
        <v>8124665.4432325484</v>
      </c>
      <c r="Q159" s="1">
        <f t="shared" si="160"/>
        <v>0</v>
      </c>
      <c r="R159" s="1">
        <f t="shared" ca="1" si="161"/>
        <v>0</v>
      </c>
      <c r="S159" s="1">
        <f t="shared" ca="1" si="162"/>
        <v>0</v>
      </c>
      <c r="T159" s="1">
        <f t="shared" si="163"/>
        <v>11324947.259214072</v>
      </c>
      <c r="U159" s="1">
        <f t="shared" ca="1" si="158"/>
        <v>13897029.191647837</v>
      </c>
    </row>
    <row r="160" spans="1:21">
      <c r="A160" s="7">
        <v>45717</v>
      </c>
      <c r="B160">
        <f t="shared" si="183"/>
        <v>2025</v>
      </c>
      <c r="C160">
        <f t="shared" si="184"/>
        <v>3</v>
      </c>
      <c r="E160" s="106">
        <f t="shared" ref="E160:F160" ca="1" si="202">E148</f>
        <v>515.66</v>
      </c>
      <c r="F160" s="106">
        <f t="shared" ca="1" si="202"/>
        <v>0</v>
      </c>
      <c r="G160" s="107">
        <f t="shared" si="167"/>
        <v>31</v>
      </c>
      <c r="H160" s="107">
        <f t="shared" si="168"/>
        <v>1</v>
      </c>
      <c r="I160" s="107">
        <f t="shared" ca="1" si="195"/>
        <v>0</v>
      </c>
      <c r="J160" s="107">
        <f t="shared" ca="1" si="196"/>
        <v>0</v>
      </c>
      <c r="K160" s="108">
        <f>K159*'Customer Count'!$D$35</f>
        <v>17437.173019381327</v>
      </c>
      <c r="L160">
        <f t="shared" si="173"/>
        <v>0</v>
      </c>
      <c r="M160" s="8">
        <f t="shared" si="186"/>
        <v>-10912807.3521106</v>
      </c>
      <c r="N160" s="1">
        <f t="shared" ca="1" si="155"/>
        <v>4674931.1222170843</v>
      </c>
      <c r="O160" s="1">
        <f t="shared" ca="1" si="156"/>
        <v>0</v>
      </c>
      <c r="P160" s="1">
        <f t="shared" si="157"/>
        <v>8995165.3121503219</v>
      </c>
      <c r="Q160" s="1">
        <f t="shared" si="160"/>
        <v>-625705.00273567101</v>
      </c>
      <c r="R160" s="1">
        <f t="shared" ca="1" si="161"/>
        <v>0</v>
      </c>
      <c r="S160" s="1">
        <f t="shared" ca="1" si="162"/>
        <v>0</v>
      </c>
      <c r="T160" s="1">
        <f t="shared" si="163"/>
        <v>11341020.405192012</v>
      </c>
      <c r="U160" s="1">
        <f t="shared" ca="1" si="158"/>
        <v>13472604.484713146</v>
      </c>
    </row>
    <row r="161" spans="1:21">
      <c r="A161" s="7">
        <v>45748</v>
      </c>
      <c r="B161">
        <f t="shared" si="183"/>
        <v>2025</v>
      </c>
      <c r="C161">
        <f t="shared" si="184"/>
        <v>4</v>
      </c>
      <c r="E161" s="106">
        <f t="shared" ref="E161:F161" ca="1" si="203">E149</f>
        <v>322.11</v>
      </c>
      <c r="F161" s="106">
        <f t="shared" ca="1" si="203"/>
        <v>0.73</v>
      </c>
      <c r="G161" s="107">
        <f t="shared" si="167"/>
        <v>30</v>
      </c>
      <c r="H161" s="107">
        <f t="shared" si="168"/>
        <v>1</v>
      </c>
      <c r="I161" s="107">
        <f t="shared" ca="1" si="195"/>
        <v>0</v>
      </c>
      <c r="J161" s="107">
        <f t="shared" ca="1" si="196"/>
        <v>0</v>
      </c>
      <c r="K161" s="108">
        <f>K160*'Customer Count'!$D$35</f>
        <v>17461.921057581247</v>
      </c>
      <c r="L161">
        <f t="shared" si="173"/>
        <v>0</v>
      </c>
      <c r="M161" s="8">
        <f t="shared" si="186"/>
        <v>-10912807.3521106</v>
      </c>
      <c r="N161" s="1">
        <f t="shared" ca="1" si="155"/>
        <v>2920222.7509935717</v>
      </c>
      <c r="O161" s="1">
        <f t="shared" ca="1" si="156"/>
        <v>11079.435809776092</v>
      </c>
      <c r="P161" s="1">
        <f t="shared" si="157"/>
        <v>8704998.6891777311</v>
      </c>
      <c r="Q161" s="1">
        <f t="shared" si="160"/>
        <v>-625705.00273567101</v>
      </c>
      <c r="R161" s="1">
        <f t="shared" ca="1" si="161"/>
        <v>0</v>
      </c>
      <c r="S161" s="1">
        <f t="shared" ca="1" si="162"/>
        <v>0</v>
      </c>
      <c r="T161" s="1">
        <f t="shared" si="163"/>
        <v>11357116.363286927</v>
      </c>
      <c r="U161" s="1">
        <f t="shared" ca="1" si="158"/>
        <v>11454904.884421736</v>
      </c>
    </row>
    <row r="162" spans="1:21">
      <c r="A162" s="7">
        <v>45778</v>
      </c>
      <c r="B162">
        <f t="shared" si="183"/>
        <v>2025</v>
      </c>
      <c r="C162">
        <f t="shared" si="184"/>
        <v>5</v>
      </c>
      <c r="E162" s="106">
        <f t="shared" ref="E162:F162" ca="1" si="204">E150</f>
        <v>141.16000000000003</v>
      </c>
      <c r="F162" s="106">
        <f t="shared" ca="1" si="204"/>
        <v>29.409999999999997</v>
      </c>
      <c r="G162" s="107">
        <f t="shared" si="167"/>
        <v>31</v>
      </c>
      <c r="H162" s="107">
        <f t="shared" si="168"/>
        <v>1</v>
      </c>
      <c r="I162" s="107">
        <f t="shared" ca="1" si="195"/>
        <v>0</v>
      </c>
      <c r="J162" s="107">
        <f t="shared" ca="1" si="196"/>
        <v>0</v>
      </c>
      <c r="K162" s="108">
        <f>K161*'Customer Count'!$D$35</f>
        <v>17486.704219903295</v>
      </c>
      <c r="L162">
        <f t="shared" si="173"/>
        <v>0</v>
      </c>
      <c r="M162" s="8">
        <f t="shared" si="186"/>
        <v>-10912807.3521106</v>
      </c>
      <c r="N162" s="1">
        <f t="shared" ref="N162:N193" ca="1" si="205">E162*$Z$9</f>
        <v>1279744.9428153508</v>
      </c>
      <c r="O162" s="1">
        <f t="shared" ref="O162:O193" ca="1" si="206">F162*$Z$10</f>
        <v>446364.66735002032</v>
      </c>
      <c r="P162" s="1">
        <f t="shared" ref="P162:P193" si="207">G162*$Z$11</f>
        <v>8995165.3121503219</v>
      </c>
      <c r="Q162" s="1">
        <f t="shared" si="160"/>
        <v>-625705.00273567101</v>
      </c>
      <c r="R162" s="1">
        <f t="shared" ca="1" si="161"/>
        <v>0</v>
      </c>
      <c r="S162" s="1">
        <f t="shared" ca="1" si="162"/>
        <v>0</v>
      </c>
      <c r="T162" s="1">
        <f t="shared" si="163"/>
        <v>11373235.165875347</v>
      </c>
      <c r="U162" s="1">
        <f t="shared" ref="U162:U193" ca="1" si="208">SUM(M162:T162)</f>
        <v>10555997.733344769</v>
      </c>
    </row>
    <row r="163" spans="1:21">
      <c r="A163" s="7">
        <v>45809</v>
      </c>
      <c r="B163">
        <f t="shared" si="183"/>
        <v>2025</v>
      </c>
      <c r="C163">
        <f t="shared" si="184"/>
        <v>6</v>
      </c>
      <c r="E163" s="106">
        <f t="shared" ref="E163:F163" ca="1" si="209">E151</f>
        <v>29.650000000000006</v>
      </c>
      <c r="F163" s="106">
        <f t="shared" ca="1" si="209"/>
        <v>65.02</v>
      </c>
      <c r="G163" s="107">
        <f t="shared" si="167"/>
        <v>30</v>
      </c>
      <c r="H163" s="107">
        <f t="shared" si="168"/>
        <v>0</v>
      </c>
      <c r="I163" s="107">
        <f t="shared" ca="1" si="195"/>
        <v>0</v>
      </c>
      <c r="J163" s="107">
        <f t="shared" ca="1" si="196"/>
        <v>0</v>
      </c>
      <c r="K163" s="108">
        <f>K162*'Customer Count'!$D$35</f>
        <v>17511.522556198051</v>
      </c>
      <c r="L163">
        <f t="shared" si="173"/>
        <v>0</v>
      </c>
      <c r="M163" s="8">
        <f t="shared" si="186"/>
        <v>-10912807.3521106</v>
      </c>
      <c r="N163" s="1">
        <f t="shared" ca="1" si="205"/>
        <v>268804.45986451651</v>
      </c>
      <c r="O163" s="1">
        <f t="shared" ca="1" si="206"/>
        <v>986828.65253649512</v>
      </c>
      <c r="P163" s="1">
        <f t="shared" si="207"/>
        <v>8704998.6891777311</v>
      </c>
      <c r="Q163" s="1">
        <f t="shared" si="160"/>
        <v>0</v>
      </c>
      <c r="R163" s="1">
        <f t="shared" ca="1" si="161"/>
        <v>0</v>
      </c>
      <c r="S163" s="1">
        <f t="shared" ca="1" si="162"/>
        <v>0</v>
      </c>
      <c r="T163" s="1">
        <f t="shared" si="163"/>
        <v>11389376.845379755</v>
      </c>
      <c r="U163" s="1">
        <f t="shared" ca="1" si="208"/>
        <v>10437201.294847896</v>
      </c>
    </row>
    <row r="164" spans="1:21">
      <c r="A164" s="7">
        <v>45839</v>
      </c>
      <c r="B164">
        <f t="shared" si="183"/>
        <v>2025</v>
      </c>
      <c r="C164">
        <f t="shared" si="184"/>
        <v>7</v>
      </c>
      <c r="E164" s="106">
        <f t="shared" ref="E164:F164" ca="1" si="210">E152</f>
        <v>1.36</v>
      </c>
      <c r="F164" s="106">
        <f t="shared" ca="1" si="210"/>
        <v>144.48999999999998</v>
      </c>
      <c r="G164" s="107">
        <f t="shared" si="167"/>
        <v>31</v>
      </c>
      <c r="H164" s="107">
        <f t="shared" si="168"/>
        <v>0</v>
      </c>
      <c r="I164" s="107">
        <f t="shared" ca="1" si="195"/>
        <v>0</v>
      </c>
      <c r="J164" s="107">
        <f t="shared" ca="1" si="196"/>
        <v>0</v>
      </c>
      <c r="K164" s="108">
        <f>K163*'Customer Count'!$D$35</f>
        <v>17536.37611638684</v>
      </c>
      <c r="L164">
        <f t="shared" si="173"/>
        <v>0</v>
      </c>
      <c r="M164" s="8">
        <f t="shared" si="186"/>
        <v>-10912807.3521106</v>
      </c>
      <c r="N164" s="1">
        <f t="shared" ca="1" si="205"/>
        <v>12329.648074729928</v>
      </c>
      <c r="O164" s="1">
        <f t="shared" ca="1" si="206"/>
        <v>2192969.4248692431</v>
      </c>
      <c r="P164" s="1">
        <f t="shared" si="207"/>
        <v>8995165.3121503219</v>
      </c>
      <c r="Q164" s="1">
        <f t="shared" si="160"/>
        <v>0</v>
      </c>
      <c r="R164" s="1">
        <f t="shared" ca="1" si="161"/>
        <v>0</v>
      </c>
      <c r="S164" s="1">
        <f t="shared" ca="1" si="162"/>
        <v>0</v>
      </c>
      <c r="T164" s="1">
        <f t="shared" si="163"/>
        <v>11405541.434268644</v>
      </c>
      <c r="U164" s="1">
        <f t="shared" ca="1" si="208"/>
        <v>11693198.467252338</v>
      </c>
    </row>
    <row r="165" spans="1:21">
      <c r="A165" s="7">
        <v>45870</v>
      </c>
      <c r="B165">
        <f t="shared" si="183"/>
        <v>2025</v>
      </c>
      <c r="C165">
        <f t="shared" si="184"/>
        <v>8</v>
      </c>
      <c r="E165" s="106">
        <f t="shared" ref="E165:F165" ca="1" si="211">E153</f>
        <v>1.77</v>
      </c>
      <c r="F165" s="106">
        <f t="shared" ca="1" si="211"/>
        <v>137.61000000000004</v>
      </c>
      <c r="G165" s="107">
        <f t="shared" si="167"/>
        <v>31</v>
      </c>
      <c r="H165" s="107">
        <f t="shared" si="168"/>
        <v>0</v>
      </c>
      <c r="I165" s="107">
        <f t="shared" ca="1" si="195"/>
        <v>0</v>
      </c>
      <c r="J165" s="107">
        <f t="shared" ca="1" si="196"/>
        <v>0</v>
      </c>
      <c r="K165" s="108">
        <f>K164*'Customer Count'!$D$35</f>
        <v>17561.264950461842</v>
      </c>
      <c r="L165">
        <f t="shared" si="173"/>
        <v>0</v>
      </c>
      <c r="M165" s="8">
        <f t="shared" si="186"/>
        <v>-10912807.3521106</v>
      </c>
      <c r="N165" s="1">
        <f t="shared" ca="1" si="205"/>
        <v>16046.674332552922</v>
      </c>
      <c r="O165" s="1">
        <f t="shared" ca="1" si="206"/>
        <v>2088549.5366894363</v>
      </c>
      <c r="P165" s="1">
        <f t="shared" si="207"/>
        <v>8995165.3121503219</v>
      </c>
      <c r="Q165" s="1">
        <f t="shared" si="160"/>
        <v>0</v>
      </c>
      <c r="R165" s="1">
        <f t="shared" ca="1" si="161"/>
        <v>0</v>
      </c>
      <c r="S165" s="1">
        <f t="shared" ca="1" si="162"/>
        <v>0</v>
      </c>
      <c r="T165" s="1">
        <f t="shared" si="163"/>
        <v>11421728.965056593</v>
      </c>
      <c r="U165" s="1">
        <f t="shared" ca="1" si="208"/>
        <v>11608683.136118304</v>
      </c>
    </row>
    <row r="166" spans="1:21">
      <c r="A166" s="7">
        <v>45901</v>
      </c>
      <c r="B166">
        <f t="shared" si="183"/>
        <v>2025</v>
      </c>
      <c r="C166">
        <f t="shared" si="184"/>
        <v>9</v>
      </c>
      <c r="E166" s="106">
        <f t="shared" ref="E166:F166" ca="1" si="212">E154</f>
        <v>35.700000000000003</v>
      </c>
      <c r="F166" s="106">
        <f t="shared" ca="1" si="212"/>
        <v>64.09</v>
      </c>
      <c r="G166" s="107">
        <f t="shared" si="167"/>
        <v>30</v>
      </c>
      <c r="H166" s="107">
        <f t="shared" si="168"/>
        <v>1</v>
      </c>
      <c r="I166" s="107">
        <f t="shared" ca="1" si="195"/>
        <v>0</v>
      </c>
      <c r="J166" s="107">
        <f t="shared" ca="1" si="196"/>
        <v>0</v>
      </c>
      <c r="K166" s="108">
        <f>K165*'Customer Count'!$D$35</f>
        <v>17586.189108486189</v>
      </c>
      <c r="L166">
        <f t="shared" si="173"/>
        <v>0</v>
      </c>
      <c r="M166" s="8">
        <f t="shared" ref="M166:M174" si="213">$Z$8</f>
        <v>-10912807.3521106</v>
      </c>
      <c r="N166" s="1">
        <f t="shared" ca="1" si="205"/>
        <v>323653.26196166064</v>
      </c>
      <c r="O166" s="1">
        <f t="shared" ca="1" si="206"/>
        <v>972713.75486102712</v>
      </c>
      <c r="P166" s="1">
        <f t="shared" si="207"/>
        <v>8704998.6891777311</v>
      </c>
      <c r="Q166" s="1">
        <f t="shared" si="160"/>
        <v>-625705.00273567101</v>
      </c>
      <c r="R166" s="1">
        <f t="shared" ca="1" si="161"/>
        <v>0</v>
      </c>
      <c r="S166" s="1">
        <f t="shared" ca="1" si="162"/>
        <v>0</v>
      </c>
      <c r="T166" s="1">
        <f t="shared" si="163"/>
        <v>11437939.470304329</v>
      </c>
      <c r="U166" s="1">
        <f t="shared" ca="1" si="208"/>
        <v>9900792.8214584775</v>
      </c>
    </row>
    <row r="167" spans="1:21">
      <c r="A167" s="7">
        <v>45931</v>
      </c>
      <c r="B167">
        <f t="shared" si="183"/>
        <v>2025</v>
      </c>
      <c r="C167">
        <f t="shared" si="184"/>
        <v>10</v>
      </c>
      <c r="E167" s="106">
        <f t="shared" ref="E167:F167" ca="1" si="214">E155</f>
        <v>173.91</v>
      </c>
      <c r="F167" s="106">
        <f t="shared" ca="1" si="214"/>
        <v>11.709999999999999</v>
      </c>
      <c r="G167" s="107">
        <f t="shared" si="167"/>
        <v>31</v>
      </c>
      <c r="H167" s="107">
        <f t="shared" si="168"/>
        <v>1</v>
      </c>
      <c r="I167" s="107">
        <f t="shared" ca="1" si="195"/>
        <v>0</v>
      </c>
      <c r="J167" s="107">
        <f t="shared" ca="1" si="196"/>
        <v>0</v>
      </c>
      <c r="K167" s="108">
        <f>K166*'Customer Count'!$D$35</f>
        <v>17611.148640594063</v>
      </c>
      <c r="L167">
        <f t="shared" si="173"/>
        <v>0</v>
      </c>
      <c r="M167" s="8">
        <f t="shared" si="213"/>
        <v>-10912807.3521106</v>
      </c>
      <c r="N167" s="1">
        <f t="shared" ca="1" si="205"/>
        <v>1576653.7475560897</v>
      </c>
      <c r="O167" s="1">
        <f t="shared" ca="1" si="206"/>
        <v>177726.29223627129</v>
      </c>
      <c r="P167" s="1">
        <f t="shared" si="207"/>
        <v>8995165.3121503219</v>
      </c>
      <c r="Q167" s="1">
        <f t="shared" si="160"/>
        <v>-625705.00273567101</v>
      </c>
      <c r="R167" s="1">
        <f t="shared" ca="1" si="161"/>
        <v>0</v>
      </c>
      <c r="S167" s="1">
        <f t="shared" ca="1" si="162"/>
        <v>0</v>
      </c>
      <c r="T167" s="1">
        <f t="shared" si="163"/>
        <v>11454172.982618785</v>
      </c>
      <c r="U167" s="1">
        <f t="shared" ca="1" si="208"/>
        <v>10665205.979715196</v>
      </c>
    </row>
    <row r="168" spans="1:21">
      <c r="A168" s="7">
        <v>45962</v>
      </c>
      <c r="B168">
        <f t="shared" si="183"/>
        <v>2025</v>
      </c>
      <c r="C168">
        <f t="shared" si="184"/>
        <v>11</v>
      </c>
      <c r="E168" s="106">
        <f t="shared" ref="E168:F168" ca="1" si="215">E156</f>
        <v>358.74999999999994</v>
      </c>
      <c r="F168" s="106">
        <f t="shared" ca="1" si="215"/>
        <v>2.79</v>
      </c>
      <c r="G168" s="107">
        <f t="shared" si="167"/>
        <v>30</v>
      </c>
      <c r="H168" s="107">
        <f t="shared" si="168"/>
        <v>1</v>
      </c>
      <c r="I168" s="107">
        <f t="shared" ca="1" si="195"/>
        <v>0</v>
      </c>
      <c r="J168" s="107">
        <f t="shared" ca="1" si="196"/>
        <v>0</v>
      </c>
      <c r="K168" s="108">
        <f>K167*'Customer Count'!$D$35</f>
        <v>17636.143596990805</v>
      </c>
      <c r="L168">
        <f t="shared" si="173"/>
        <v>0</v>
      </c>
      <c r="M168" s="8">
        <f t="shared" si="213"/>
        <v>-10912807.3521106</v>
      </c>
      <c r="N168" s="1">
        <f t="shared" ca="1" si="205"/>
        <v>3252397.9755951185</v>
      </c>
      <c r="O168" s="1">
        <f t="shared" ca="1" si="206"/>
        <v>42344.693026404515</v>
      </c>
      <c r="P168" s="1">
        <f t="shared" si="207"/>
        <v>8704998.6891777311</v>
      </c>
      <c r="Q168" s="1">
        <f t="shared" si="160"/>
        <v>-625705.00273567101</v>
      </c>
      <c r="R168" s="1">
        <f t="shared" ca="1" si="161"/>
        <v>0</v>
      </c>
      <c r="S168" s="1">
        <f t="shared" ca="1" si="162"/>
        <v>0</v>
      </c>
      <c r="T168" s="1">
        <f t="shared" si="163"/>
        <v>11470429.534653181</v>
      </c>
      <c r="U168" s="1">
        <f t="shared" ca="1" si="208"/>
        <v>11931658.537606165</v>
      </c>
    </row>
    <row r="169" spans="1:21">
      <c r="A169" s="7">
        <v>45992</v>
      </c>
      <c r="B169">
        <f t="shared" si="183"/>
        <v>2025</v>
      </c>
      <c r="C169">
        <f t="shared" si="184"/>
        <v>12</v>
      </c>
      <c r="E169" s="106">
        <f t="shared" ref="E169:F169" ca="1" si="216">E157</f>
        <v>526.03</v>
      </c>
      <c r="F169" s="106">
        <f t="shared" ca="1" si="216"/>
        <v>0</v>
      </c>
      <c r="G169" s="107">
        <f t="shared" si="167"/>
        <v>31</v>
      </c>
      <c r="H169" s="107">
        <f t="shared" si="168"/>
        <v>0</v>
      </c>
      <c r="I169" s="107">
        <f t="shared" ca="1" si="195"/>
        <v>0</v>
      </c>
      <c r="J169" s="107">
        <f t="shared" ca="1" si="196"/>
        <v>0</v>
      </c>
      <c r="K169" s="108">
        <f>K168*'Customer Count'!$D$35</f>
        <v>17661.174027953006</v>
      </c>
      <c r="L169">
        <f t="shared" si="173"/>
        <v>0</v>
      </c>
      <c r="M169" s="8">
        <f t="shared" si="213"/>
        <v>-10912807.3521106</v>
      </c>
      <c r="N169" s="1">
        <f t="shared" ca="1" si="205"/>
        <v>4768944.6887868997</v>
      </c>
      <c r="O169" s="1">
        <f t="shared" ca="1" si="206"/>
        <v>0</v>
      </c>
      <c r="P169" s="1">
        <f t="shared" si="207"/>
        <v>8995165.3121503219</v>
      </c>
      <c r="Q169" s="1">
        <f t="shared" si="160"/>
        <v>0</v>
      </c>
      <c r="R169" s="1">
        <f t="shared" ca="1" si="161"/>
        <v>0</v>
      </c>
      <c r="S169" s="1">
        <f t="shared" ca="1" si="162"/>
        <v>0</v>
      </c>
      <c r="T169" s="1">
        <f t="shared" si="163"/>
        <v>11486709.159107074</v>
      </c>
      <c r="U169" s="1">
        <f t="shared" ca="1" si="208"/>
        <v>14338011.807933696</v>
      </c>
    </row>
    <row r="170" spans="1:21">
      <c r="A170" s="7">
        <v>46023</v>
      </c>
      <c r="B170">
        <f t="shared" si="183"/>
        <v>2026</v>
      </c>
      <c r="C170">
        <f t="shared" si="184"/>
        <v>1</v>
      </c>
      <c r="E170" s="106">
        <f t="shared" ref="E170:F170" ca="1" si="217">E158</f>
        <v>653.76</v>
      </c>
      <c r="F170" s="106">
        <f t="shared" ca="1" si="217"/>
        <v>0</v>
      </c>
      <c r="G170" s="107">
        <f t="shared" si="167"/>
        <v>31</v>
      </c>
      <c r="H170" s="107">
        <f t="shared" si="168"/>
        <v>0</v>
      </c>
      <c r="I170" s="107">
        <f t="shared" ca="1" si="195"/>
        <v>0</v>
      </c>
      <c r="J170" s="107">
        <f t="shared" ca="1" si="196"/>
        <v>0</v>
      </c>
      <c r="K170" s="108">
        <f>K169*'Customer Count'!$D$35</f>
        <v>17686.239983828615</v>
      </c>
      <c r="L170">
        <f t="shared" si="173"/>
        <v>0</v>
      </c>
      <c r="M170" s="8">
        <f t="shared" si="213"/>
        <v>-10912807.3521106</v>
      </c>
      <c r="N170" s="1">
        <f t="shared" ca="1" si="205"/>
        <v>5926934.3568642922</v>
      </c>
      <c r="O170" s="1">
        <f t="shared" ca="1" si="206"/>
        <v>0</v>
      </c>
      <c r="P170" s="1">
        <f t="shared" si="207"/>
        <v>8995165.3121503219</v>
      </c>
      <c r="Q170" s="1">
        <f t="shared" si="160"/>
        <v>0</v>
      </c>
      <c r="R170" s="1">
        <f t="shared" ca="1" si="161"/>
        <v>0</v>
      </c>
      <c r="S170" s="1">
        <f t="shared" ca="1" si="162"/>
        <v>0</v>
      </c>
      <c r="T170" s="1">
        <f t="shared" si="163"/>
        <v>11503011.88872643</v>
      </c>
      <c r="U170" s="1">
        <f t="shared" ca="1" si="208"/>
        <v>15512304.205630444</v>
      </c>
    </row>
    <row r="171" spans="1:21">
      <c r="A171" s="7">
        <v>46054</v>
      </c>
      <c r="B171">
        <f t="shared" si="183"/>
        <v>2026</v>
      </c>
      <c r="C171">
        <f t="shared" si="184"/>
        <v>2</v>
      </c>
      <c r="E171" s="106">
        <f t="shared" ref="E171:F171" ca="1" si="218">E159</f>
        <v>591.25000000000011</v>
      </c>
      <c r="F171" s="106">
        <f t="shared" ca="1" si="218"/>
        <v>0</v>
      </c>
      <c r="G171" s="107">
        <f t="shared" si="167"/>
        <v>28</v>
      </c>
      <c r="H171" s="107">
        <f t="shared" si="168"/>
        <v>0</v>
      </c>
      <c r="I171" s="107">
        <f t="shared" ca="1" si="195"/>
        <v>0</v>
      </c>
      <c r="J171" s="107">
        <f t="shared" ca="1" si="196"/>
        <v>0</v>
      </c>
      <c r="K171" s="108">
        <f>K170*'Customer Count'!$D$35</f>
        <v>17711.341515037042</v>
      </c>
      <c r="L171">
        <f t="shared" si="173"/>
        <v>0</v>
      </c>
      <c r="M171" s="8">
        <f t="shared" si="213"/>
        <v>-10912807.3521106</v>
      </c>
      <c r="N171" s="1">
        <f t="shared" ca="1" si="205"/>
        <v>5360223.8413118171</v>
      </c>
      <c r="O171" s="1">
        <f t="shared" ca="1" si="206"/>
        <v>0</v>
      </c>
      <c r="P171" s="1">
        <f t="shared" si="207"/>
        <v>8124665.4432325484</v>
      </c>
      <c r="Q171" s="1">
        <f t="shared" si="160"/>
        <v>0</v>
      </c>
      <c r="R171" s="1">
        <f t="shared" ca="1" si="161"/>
        <v>0</v>
      </c>
      <c r="S171" s="1">
        <f t="shared" ca="1" si="162"/>
        <v>0</v>
      </c>
      <c r="T171" s="1">
        <f t="shared" si="163"/>
        <v>11519337.7563037</v>
      </c>
      <c r="U171" s="1">
        <f t="shared" ca="1" si="208"/>
        <v>14091419.688737465</v>
      </c>
    </row>
    <row r="172" spans="1:21">
      <c r="A172" s="7">
        <v>46082</v>
      </c>
      <c r="B172">
        <f t="shared" si="183"/>
        <v>2026</v>
      </c>
      <c r="C172">
        <f t="shared" si="184"/>
        <v>3</v>
      </c>
      <c r="E172" s="106">
        <f t="shared" ref="E172:F172" ca="1" si="219">E160</f>
        <v>515.66</v>
      </c>
      <c r="F172" s="106">
        <f t="shared" ca="1" si="219"/>
        <v>0</v>
      </c>
      <c r="G172" s="107">
        <f t="shared" si="167"/>
        <v>31</v>
      </c>
      <c r="H172" s="107">
        <f t="shared" si="168"/>
        <v>1</v>
      </c>
      <c r="I172" s="107">
        <f t="shared" ca="1" si="195"/>
        <v>0</v>
      </c>
      <c r="J172" s="107">
        <f t="shared" ca="1" si="196"/>
        <v>0</v>
      </c>
      <c r="K172" s="108">
        <f>K171*'Customer Count'!$D$35</f>
        <v>17736.47867206925</v>
      </c>
      <c r="L172">
        <f t="shared" si="173"/>
        <v>0</v>
      </c>
      <c r="M172" s="8">
        <f t="shared" si="213"/>
        <v>-10912807.3521106</v>
      </c>
      <c r="N172" s="1">
        <f t="shared" ca="1" si="205"/>
        <v>4674931.1222170843</v>
      </c>
      <c r="O172" s="1">
        <f t="shared" ca="1" si="206"/>
        <v>0</v>
      </c>
      <c r="P172" s="1">
        <f t="shared" si="207"/>
        <v>8995165.3121503219</v>
      </c>
      <c r="Q172" s="1">
        <f t="shared" si="160"/>
        <v>-625705.00273567101</v>
      </c>
      <c r="R172" s="1">
        <f t="shared" ca="1" si="161"/>
        <v>0</v>
      </c>
      <c r="S172" s="1">
        <f t="shared" ca="1" si="162"/>
        <v>0</v>
      </c>
      <c r="T172" s="1">
        <f t="shared" si="163"/>
        <v>11535686.794677863</v>
      </c>
      <c r="U172" s="1">
        <f t="shared" ca="1" si="208"/>
        <v>13667270.874198997</v>
      </c>
    </row>
    <row r="173" spans="1:21">
      <c r="A173" s="7">
        <v>46113</v>
      </c>
      <c r="B173">
        <f t="shared" si="183"/>
        <v>2026</v>
      </c>
      <c r="C173">
        <f t="shared" si="184"/>
        <v>4</v>
      </c>
      <c r="E173" s="106">
        <f t="shared" ref="E173:F173" ca="1" si="220">E161</f>
        <v>322.11</v>
      </c>
      <c r="F173" s="106">
        <f t="shared" ca="1" si="220"/>
        <v>0.73</v>
      </c>
      <c r="G173" s="107">
        <f t="shared" si="167"/>
        <v>30</v>
      </c>
      <c r="H173" s="107">
        <f t="shared" si="168"/>
        <v>1</v>
      </c>
      <c r="I173" s="107">
        <f t="shared" ca="1" si="195"/>
        <v>0</v>
      </c>
      <c r="J173" s="107">
        <f t="shared" ca="1" si="196"/>
        <v>0</v>
      </c>
      <c r="K173" s="108">
        <f>K172*'Customer Count'!$D$35</f>
        <v>17761.651505487862</v>
      </c>
      <c r="L173">
        <f t="shared" si="173"/>
        <v>0</v>
      </c>
      <c r="M173" s="8">
        <f t="shared" si="213"/>
        <v>-10912807.3521106</v>
      </c>
      <c r="N173" s="1">
        <f t="shared" ca="1" si="205"/>
        <v>2920222.7509935717</v>
      </c>
      <c r="O173" s="1">
        <f t="shared" ca="1" si="206"/>
        <v>11079.435809776092</v>
      </c>
      <c r="P173" s="1">
        <f t="shared" si="207"/>
        <v>8704998.6891777311</v>
      </c>
      <c r="Q173" s="1">
        <f t="shared" si="160"/>
        <v>-625705.00273567101</v>
      </c>
      <c r="R173" s="1">
        <f t="shared" ca="1" si="161"/>
        <v>0</v>
      </c>
      <c r="S173" s="1">
        <f t="shared" ca="1" si="162"/>
        <v>0</v>
      </c>
      <c r="T173" s="1">
        <f t="shared" si="163"/>
        <v>11552059.03673451</v>
      </c>
      <c r="U173" s="1">
        <f t="shared" ca="1" si="208"/>
        <v>11649847.557869319</v>
      </c>
    </row>
    <row r="174" spans="1:21">
      <c r="A174" s="7">
        <v>46143</v>
      </c>
      <c r="B174">
        <f t="shared" si="183"/>
        <v>2026</v>
      </c>
      <c r="C174">
        <f t="shared" si="184"/>
        <v>5</v>
      </c>
      <c r="E174" s="106">
        <f t="shared" ref="E174:F174" ca="1" si="221">E162</f>
        <v>141.16000000000003</v>
      </c>
      <c r="F174" s="106">
        <f t="shared" ca="1" si="221"/>
        <v>29.409999999999997</v>
      </c>
      <c r="G174" s="107">
        <f t="shared" si="167"/>
        <v>31</v>
      </c>
      <c r="H174" s="107">
        <f t="shared" si="168"/>
        <v>1</v>
      </c>
      <c r="I174" s="107">
        <f t="shared" ca="1" si="195"/>
        <v>0</v>
      </c>
      <c r="J174" s="107">
        <f t="shared" ca="1" si="196"/>
        <v>0</v>
      </c>
      <c r="K174" s="108">
        <f>K173*'Customer Count'!$D$35</f>
        <v>17786.860065927267</v>
      </c>
      <c r="L174">
        <f t="shared" si="173"/>
        <v>0</v>
      </c>
      <c r="M174" s="8">
        <f t="shared" si="213"/>
        <v>-10912807.3521106</v>
      </c>
      <c r="N174" s="1">
        <f t="shared" ca="1" si="205"/>
        <v>1279744.9428153508</v>
      </c>
      <c r="O174" s="1">
        <f t="shared" ca="1" si="206"/>
        <v>446364.66735002032</v>
      </c>
      <c r="P174" s="1">
        <f t="shared" si="207"/>
        <v>8995165.3121503219</v>
      </c>
      <c r="Q174" s="1">
        <f t="shared" si="160"/>
        <v>-625705.00273567101</v>
      </c>
      <c r="R174" s="1">
        <f t="shared" ca="1" si="161"/>
        <v>0</v>
      </c>
      <c r="S174" s="1">
        <f t="shared" ca="1" si="162"/>
        <v>0</v>
      </c>
      <c r="T174" s="1">
        <f t="shared" si="163"/>
        <v>11568454.515405912</v>
      </c>
      <c r="U174" s="1">
        <f t="shared" ca="1" si="208"/>
        <v>10751217.082875334</v>
      </c>
    </row>
    <row r="175" spans="1:21">
      <c r="A175" s="7">
        <v>46174</v>
      </c>
      <c r="B175">
        <f t="shared" ref="B175:B193" si="222">YEAR(A175)</f>
        <v>2026</v>
      </c>
      <c r="C175">
        <f t="shared" ref="C175:C193" si="223">MONTH(A175)</f>
        <v>6</v>
      </c>
      <c r="E175" s="106">
        <f t="shared" ref="E175:F175" ca="1" si="224">E163</f>
        <v>29.650000000000006</v>
      </c>
      <c r="F175" s="106">
        <f t="shared" ca="1" si="224"/>
        <v>65.02</v>
      </c>
      <c r="G175" s="107">
        <f t="shared" si="167"/>
        <v>30</v>
      </c>
      <c r="H175" s="107">
        <f t="shared" si="168"/>
        <v>0</v>
      </c>
      <c r="I175" s="107">
        <f t="shared" ca="1" si="195"/>
        <v>0</v>
      </c>
      <c r="J175" s="107">
        <f t="shared" ca="1" si="196"/>
        <v>0</v>
      </c>
      <c r="K175" s="108">
        <f>K174*'Customer Count'!$D$35</f>
        <v>17812.104404093719</v>
      </c>
      <c r="L175">
        <f t="shared" si="173"/>
        <v>0</v>
      </c>
      <c r="M175" s="8">
        <f t="shared" ref="M175:M180" si="225">$Z$8</f>
        <v>-10912807.3521106</v>
      </c>
      <c r="N175" s="1">
        <f t="shared" ca="1" si="205"/>
        <v>268804.45986451651</v>
      </c>
      <c r="O175" s="1">
        <f t="shared" ca="1" si="206"/>
        <v>986828.65253649512</v>
      </c>
      <c r="P175" s="1">
        <f t="shared" si="207"/>
        <v>8704998.6891777311</v>
      </c>
      <c r="Q175" s="1">
        <f t="shared" si="160"/>
        <v>0</v>
      </c>
      <c r="R175" s="1">
        <f t="shared" ca="1" si="161"/>
        <v>0</v>
      </c>
      <c r="S175" s="1">
        <f t="shared" ca="1" si="162"/>
        <v>0</v>
      </c>
      <c r="T175" s="1">
        <f t="shared" si="163"/>
        <v>11584873.263671076</v>
      </c>
      <c r="U175" s="1">
        <f t="shared" ca="1" si="208"/>
        <v>10632697.713139217</v>
      </c>
    </row>
    <row r="176" spans="1:21">
      <c r="A176" s="7">
        <v>46204</v>
      </c>
      <c r="B176">
        <f t="shared" si="222"/>
        <v>2026</v>
      </c>
      <c r="C176">
        <f t="shared" si="223"/>
        <v>7</v>
      </c>
      <c r="E176" s="106">
        <f t="shared" ref="E176:F176" ca="1" si="226">E164</f>
        <v>1.36</v>
      </c>
      <c r="F176" s="106">
        <f t="shared" ca="1" si="226"/>
        <v>144.48999999999998</v>
      </c>
      <c r="G176" s="107">
        <f t="shared" si="167"/>
        <v>31</v>
      </c>
      <c r="H176" s="107">
        <f t="shared" si="168"/>
        <v>0</v>
      </c>
      <c r="I176" s="107">
        <f t="shared" ca="1" si="195"/>
        <v>0</v>
      </c>
      <c r="J176" s="107">
        <f t="shared" ca="1" si="196"/>
        <v>0</v>
      </c>
      <c r="K176" s="108">
        <f>K175*'Customer Count'!$D$35</f>
        <v>17837.384570765433</v>
      </c>
      <c r="L176">
        <f t="shared" si="173"/>
        <v>0</v>
      </c>
      <c r="M176" s="8">
        <f t="shared" si="225"/>
        <v>-10912807.3521106</v>
      </c>
      <c r="N176" s="1">
        <f t="shared" ca="1" si="205"/>
        <v>12329.648074729928</v>
      </c>
      <c r="O176" s="1">
        <f t="shared" ca="1" si="206"/>
        <v>2192969.4248692431</v>
      </c>
      <c r="P176" s="1">
        <f t="shared" si="207"/>
        <v>8995165.3121503219</v>
      </c>
      <c r="Q176" s="1">
        <f t="shared" si="160"/>
        <v>0</v>
      </c>
      <c r="R176" s="1">
        <f t="shared" ca="1" si="161"/>
        <v>0</v>
      </c>
      <c r="S176" s="1">
        <f t="shared" ca="1" si="162"/>
        <v>0</v>
      </c>
      <c r="T176" s="1">
        <f t="shared" si="163"/>
        <v>11601315.314555807</v>
      </c>
      <c r="U176" s="1">
        <f t="shared" ca="1" si="208"/>
        <v>11888972.347539501</v>
      </c>
    </row>
    <row r="177" spans="1:21">
      <c r="A177" s="7">
        <v>46235</v>
      </c>
      <c r="B177">
        <f t="shared" si="222"/>
        <v>2026</v>
      </c>
      <c r="C177">
        <f t="shared" si="223"/>
        <v>8</v>
      </c>
      <c r="E177" s="106">
        <f t="shared" ref="E177:F177" ca="1" si="227">E165</f>
        <v>1.77</v>
      </c>
      <c r="F177" s="106">
        <f t="shared" ca="1" si="227"/>
        <v>137.61000000000004</v>
      </c>
      <c r="G177" s="107">
        <f t="shared" si="167"/>
        <v>31</v>
      </c>
      <c r="H177" s="107">
        <f t="shared" si="168"/>
        <v>0</v>
      </c>
      <c r="I177" s="107">
        <f t="shared" ca="1" si="195"/>
        <v>0</v>
      </c>
      <c r="J177" s="107">
        <f t="shared" ca="1" si="196"/>
        <v>0</v>
      </c>
      <c r="K177" s="108">
        <f>K176*'Customer Count'!$D$35</f>
        <v>17862.700616792692</v>
      </c>
      <c r="L177">
        <f t="shared" si="173"/>
        <v>0</v>
      </c>
      <c r="M177" s="8">
        <f t="shared" si="225"/>
        <v>-10912807.3521106</v>
      </c>
      <c r="N177" s="1">
        <f t="shared" ca="1" si="205"/>
        <v>16046.674332552922</v>
      </c>
      <c r="O177" s="1">
        <f t="shared" ca="1" si="206"/>
        <v>2088549.5366894363</v>
      </c>
      <c r="P177" s="1">
        <f t="shared" si="207"/>
        <v>8995165.3121503219</v>
      </c>
      <c r="Q177" s="1">
        <f t="shared" si="160"/>
        <v>0</v>
      </c>
      <c r="R177" s="1">
        <f t="shared" ca="1" si="161"/>
        <v>0</v>
      </c>
      <c r="S177" s="1">
        <f t="shared" ca="1" si="162"/>
        <v>0</v>
      </c>
      <c r="T177" s="1">
        <f t="shared" si="163"/>
        <v>11617780.701132795</v>
      </c>
      <c r="U177" s="1">
        <f t="shared" ca="1" si="208"/>
        <v>11804734.872194506</v>
      </c>
    </row>
    <row r="178" spans="1:21">
      <c r="A178" s="7">
        <v>46266</v>
      </c>
      <c r="B178">
        <f t="shared" si="222"/>
        <v>2026</v>
      </c>
      <c r="C178">
        <f t="shared" si="223"/>
        <v>9</v>
      </c>
      <c r="E178" s="106">
        <f t="shared" ref="E178:F178" ca="1" si="228">E166</f>
        <v>35.700000000000003</v>
      </c>
      <c r="F178" s="106">
        <f t="shared" ca="1" si="228"/>
        <v>64.09</v>
      </c>
      <c r="G178" s="107">
        <f t="shared" si="167"/>
        <v>30</v>
      </c>
      <c r="H178" s="107">
        <f t="shared" si="168"/>
        <v>1</v>
      </c>
      <c r="I178" s="107">
        <f t="shared" ca="1" si="195"/>
        <v>0</v>
      </c>
      <c r="J178" s="107">
        <f t="shared" ca="1" si="196"/>
        <v>0</v>
      </c>
      <c r="K178" s="108">
        <f>K177*'Customer Count'!$D$35</f>
        <v>17888.052593097953</v>
      </c>
      <c r="L178">
        <f t="shared" si="173"/>
        <v>0</v>
      </c>
      <c r="M178" s="8">
        <f t="shared" si="225"/>
        <v>-10912807.3521106</v>
      </c>
      <c r="N178" s="1">
        <f t="shared" ca="1" si="205"/>
        <v>323653.26196166064</v>
      </c>
      <c r="O178" s="1">
        <f t="shared" ca="1" si="206"/>
        <v>972713.75486102712</v>
      </c>
      <c r="P178" s="1">
        <f t="shared" si="207"/>
        <v>8704998.6891777311</v>
      </c>
      <c r="Q178" s="1">
        <f t="shared" si="160"/>
        <v>-625705.00273567101</v>
      </c>
      <c r="R178" s="1">
        <f t="shared" ca="1" si="161"/>
        <v>0</v>
      </c>
      <c r="S178" s="1">
        <f t="shared" ca="1" si="162"/>
        <v>0</v>
      </c>
      <c r="T178" s="1">
        <f t="shared" si="163"/>
        <v>11634269.45652166</v>
      </c>
      <c r="U178" s="1">
        <f t="shared" ca="1" si="208"/>
        <v>10097122.807675809</v>
      </c>
    </row>
    <row r="179" spans="1:21">
      <c r="A179" s="7">
        <v>46296</v>
      </c>
      <c r="B179">
        <f t="shared" si="222"/>
        <v>2026</v>
      </c>
      <c r="C179">
        <f t="shared" si="223"/>
        <v>10</v>
      </c>
      <c r="E179" s="106">
        <f t="shared" ref="E179:F179" ca="1" si="229">E167</f>
        <v>173.91</v>
      </c>
      <c r="F179" s="106">
        <f t="shared" ca="1" si="229"/>
        <v>11.709999999999999</v>
      </c>
      <c r="G179" s="107">
        <f t="shared" si="167"/>
        <v>31</v>
      </c>
      <c r="H179" s="107">
        <f t="shared" si="168"/>
        <v>1</v>
      </c>
      <c r="I179" s="107">
        <f t="shared" ca="1" si="195"/>
        <v>0</v>
      </c>
      <c r="J179" s="107">
        <f t="shared" ca="1" si="196"/>
        <v>0</v>
      </c>
      <c r="K179" s="108">
        <f>K178*'Customer Count'!$D$35</f>
        <v>17913.440550675943</v>
      </c>
      <c r="L179">
        <f t="shared" si="173"/>
        <v>0</v>
      </c>
      <c r="M179" s="8">
        <f t="shared" si="225"/>
        <v>-10912807.3521106</v>
      </c>
      <c r="N179" s="1">
        <f t="shared" ca="1" si="205"/>
        <v>1576653.7475560897</v>
      </c>
      <c r="O179" s="1">
        <f t="shared" ca="1" si="206"/>
        <v>177726.29223627129</v>
      </c>
      <c r="P179" s="1">
        <f t="shared" si="207"/>
        <v>8995165.3121503219</v>
      </c>
      <c r="Q179" s="1">
        <f t="shared" si="160"/>
        <v>-625705.00273567101</v>
      </c>
      <c r="R179" s="1">
        <f t="shared" ca="1" si="161"/>
        <v>0</v>
      </c>
      <c r="S179" s="1">
        <f t="shared" ca="1" si="162"/>
        <v>0</v>
      </c>
      <c r="T179" s="1">
        <f t="shared" si="163"/>
        <v>11650781.613889033</v>
      </c>
      <c r="U179" s="1">
        <f t="shared" ca="1" si="208"/>
        <v>10861814.610985445</v>
      </c>
    </row>
    <row r="180" spans="1:21">
      <c r="A180" s="7">
        <v>46327</v>
      </c>
      <c r="B180">
        <f t="shared" si="222"/>
        <v>2026</v>
      </c>
      <c r="C180">
        <f t="shared" si="223"/>
        <v>11</v>
      </c>
      <c r="E180" s="106">
        <f t="shared" ref="E180:F180" ca="1" si="230">E168</f>
        <v>358.74999999999994</v>
      </c>
      <c r="F180" s="106">
        <f t="shared" ca="1" si="230"/>
        <v>2.79</v>
      </c>
      <c r="G180" s="107">
        <f t="shared" si="167"/>
        <v>30</v>
      </c>
      <c r="H180" s="107">
        <f t="shared" si="168"/>
        <v>1</v>
      </c>
      <c r="I180" s="107">
        <f t="shared" ca="1" si="195"/>
        <v>0</v>
      </c>
      <c r="J180" s="107">
        <f t="shared" ca="1" si="196"/>
        <v>0</v>
      </c>
      <c r="K180" s="108">
        <f>K179*'Customer Count'!$D$35</f>
        <v>17938.864540593768</v>
      </c>
      <c r="L180">
        <f t="shared" si="173"/>
        <v>0</v>
      </c>
      <c r="M180" s="8">
        <f t="shared" si="225"/>
        <v>-10912807.3521106</v>
      </c>
      <c r="N180" s="1">
        <f t="shared" ca="1" si="205"/>
        <v>3252397.9755951185</v>
      </c>
      <c r="O180" s="1">
        <f t="shared" ca="1" si="206"/>
        <v>42344.693026404515</v>
      </c>
      <c r="P180" s="1">
        <f t="shared" si="207"/>
        <v>8704998.6891777311</v>
      </c>
      <c r="Q180" s="1">
        <f t="shared" si="160"/>
        <v>-625705.00273567101</v>
      </c>
      <c r="R180" s="1">
        <f t="shared" ca="1" si="161"/>
        <v>0</v>
      </c>
      <c r="S180" s="1">
        <f t="shared" ca="1" si="162"/>
        <v>0</v>
      </c>
      <c r="T180" s="1">
        <f t="shared" si="163"/>
        <v>11667317.206448616</v>
      </c>
      <c r="U180" s="1">
        <f t="shared" ca="1" si="208"/>
        <v>12128546.2094016</v>
      </c>
    </row>
    <row r="181" spans="1:21">
      <c r="A181" s="7">
        <v>46357</v>
      </c>
      <c r="B181">
        <f t="shared" si="222"/>
        <v>2026</v>
      </c>
      <c r="C181">
        <f t="shared" si="223"/>
        <v>12</v>
      </c>
      <c r="E181" s="106">
        <f t="shared" ref="E181:F181" ca="1" si="231">E169</f>
        <v>526.03</v>
      </c>
      <c r="F181" s="106">
        <f t="shared" ca="1" si="231"/>
        <v>0</v>
      </c>
      <c r="G181" s="107">
        <f t="shared" si="167"/>
        <v>31</v>
      </c>
      <c r="H181" s="107">
        <f t="shared" si="168"/>
        <v>0</v>
      </c>
      <c r="I181" s="107">
        <f t="shared" ca="1" si="195"/>
        <v>0</v>
      </c>
      <c r="J181" s="107">
        <f t="shared" ca="1" si="196"/>
        <v>0</v>
      </c>
      <c r="K181" s="108">
        <f>K180*'Customer Count'!$D$35</f>
        <v>17964.324613991004</v>
      </c>
      <c r="L181">
        <f t="shared" si="173"/>
        <v>0</v>
      </c>
      <c r="M181" s="8">
        <f t="shared" ref="M181:M193" si="232">$Z$8</f>
        <v>-10912807.3521106</v>
      </c>
      <c r="N181" s="1">
        <f t="shared" ca="1" si="205"/>
        <v>4768944.6887868997</v>
      </c>
      <c r="O181" s="1">
        <f t="shared" ca="1" si="206"/>
        <v>0</v>
      </c>
      <c r="P181" s="1">
        <f t="shared" si="207"/>
        <v>8995165.3121503219</v>
      </c>
      <c r="Q181" s="1">
        <f t="shared" si="160"/>
        <v>0</v>
      </c>
      <c r="R181" s="1">
        <f t="shared" ca="1" si="161"/>
        <v>0</v>
      </c>
      <c r="S181" s="1">
        <f t="shared" ca="1" si="162"/>
        <v>0</v>
      </c>
      <c r="T181" s="1">
        <f t="shared" si="163"/>
        <v>11683876.267461248</v>
      </c>
      <c r="U181" s="1">
        <f t="shared" ca="1" si="208"/>
        <v>14535178.916287869</v>
      </c>
    </row>
    <row r="182" spans="1:21">
      <c r="A182" s="7">
        <v>46388</v>
      </c>
      <c r="B182">
        <f t="shared" si="222"/>
        <v>2027</v>
      </c>
      <c r="C182">
        <f t="shared" si="223"/>
        <v>1</v>
      </c>
      <c r="E182" s="106">
        <f t="shared" ref="E182:F182" ca="1" si="233">E170</f>
        <v>653.76</v>
      </c>
      <c r="F182" s="106">
        <f t="shared" ca="1" si="233"/>
        <v>0</v>
      </c>
      <c r="G182" s="107">
        <f t="shared" si="167"/>
        <v>31</v>
      </c>
      <c r="H182" s="107">
        <f t="shared" si="168"/>
        <v>0</v>
      </c>
      <c r="I182" s="107">
        <f t="shared" ca="1" si="195"/>
        <v>0</v>
      </c>
      <c r="J182" s="107">
        <f t="shared" ca="1" si="196"/>
        <v>0</v>
      </c>
      <c r="K182" s="108">
        <f>K181*'Customer Count'!$D$35</f>
        <v>17989.820822079819</v>
      </c>
      <c r="L182">
        <f t="shared" si="173"/>
        <v>0</v>
      </c>
      <c r="M182" s="8">
        <f t="shared" si="232"/>
        <v>-10912807.3521106</v>
      </c>
      <c r="N182" s="1">
        <f t="shared" ca="1" si="205"/>
        <v>5926934.3568642922</v>
      </c>
      <c r="O182" s="1">
        <f t="shared" ca="1" si="206"/>
        <v>0</v>
      </c>
      <c r="P182" s="1">
        <f t="shared" si="207"/>
        <v>8995165.3121503219</v>
      </c>
      <c r="Q182" s="1">
        <f t="shared" si="160"/>
        <v>0</v>
      </c>
      <c r="R182" s="1">
        <f t="shared" ca="1" si="161"/>
        <v>0</v>
      </c>
      <c r="S182" s="1">
        <f t="shared" ca="1" si="162"/>
        <v>0</v>
      </c>
      <c r="T182" s="1">
        <f t="shared" si="163"/>
        <v>11700458.830234978</v>
      </c>
      <c r="U182" s="1">
        <f t="shared" ca="1" si="208"/>
        <v>15709751.147138992</v>
      </c>
    </row>
    <row r="183" spans="1:21">
      <c r="A183" s="7">
        <v>46419</v>
      </c>
      <c r="B183">
        <f t="shared" si="222"/>
        <v>2027</v>
      </c>
      <c r="C183">
        <f t="shared" si="223"/>
        <v>2</v>
      </c>
      <c r="E183" s="106">
        <f t="shared" ref="E183:F183" ca="1" si="234">E171</f>
        <v>591.25000000000011</v>
      </c>
      <c r="F183" s="106">
        <f t="shared" ca="1" si="234"/>
        <v>0</v>
      </c>
      <c r="G183" s="107">
        <f t="shared" ref="G183:G193" si="235">G135</f>
        <v>28</v>
      </c>
      <c r="H183" s="107">
        <f t="shared" ref="H183:H193" si="236">H171</f>
        <v>0</v>
      </c>
      <c r="I183" s="107">
        <f t="shared" ca="1" si="195"/>
        <v>0</v>
      </c>
      <c r="J183" s="107">
        <f t="shared" ca="1" si="196"/>
        <v>0</v>
      </c>
      <c r="K183" s="108">
        <f>K182*'Customer Count'!$D$35</f>
        <v>18015.353216145053</v>
      </c>
      <c r="L183">
        <f t="shared" si="173"/>
        <v>0</v>
      </c>
      <c r="M183" s="8">
        <f t="shared" si="232"/>
        <v>-10912807.3521106</v>
      </c>
      <c r="N183" s="1">
        <f t="shared" ca="1" si="205"/>
        <v>5360223.8413118171</v>
      </c>
      <c r="O183" s="1">
        <f t="shared" ca="1" si="206"/>
        <v>0</v>
      </c>
      <c r="P183" s="1">
        <f t="shared" si="207"/>
        <v>8124665.4432325484</v>
      </c>
      <c r="Q183" s="1">
        <f t="shared" si="160"/>
        <v>0</v>
      </c>
      <c r="R183" s="1">
        <f t="shared" ca="1" si="161"/>
        <v>0</v>
      </c>
      <c r="S183" s="1">
        <f t="shared" ca="1" si="162"/>
        <v>0</v>
      </c>
      <c r="T183" s="1">
        <f t="shared" si="163"/>
        <v>11717064.928125121</v>
      </c>
      <c r="U183" s="1">
        <f t="shared" ca="1" si="208"/>
        <v>14289146.860558886</v>
      </c>
    </row>
    <row r="184" spans="1:21">
      <c r="A184" s="7">
        <v>46447</v>
      </c>
      <c r="B184">
        <f t="shared" si="222"/>
        <v>2027</v>
      </c>
      <c r="C184">
        <f t="shared" si="223"/>
        <v>3</v>
      </c>
      <c r="E184" s="106">
        <f t="shared" ref="E184:F184" ca="1" si="237">E172</f>
        <v>515.66</v>
      </c>
      <c r="F184" s="106">
        <f t="shared" ca="1" si="237"/>
        <v>0</v>
      </c>
      <c r="G184" s="107">
        <f t="shared" si="235"/>
        <v>31</v>
      </c>
      <c r="H184" s="107">
        <f t="shared" si="236"/>
        <v>1</v>
      </c>
      <c r="I184" s="107">
        <f t="shared" ca="1" si="195"/>
        <v>0</v>
      </c>
      <c r="J184" s="107">
        <f t="shared" ca="1" si="196"/>
        <v>0</v>
      </c>
      <c r="K184" s="108">
        <f>K183*'Customer Count'!$D$35</f>
        <v>18040.921847544341</v>
      </c>
      <c r="L184">
        <f t="shared" si="173"/>
        <v>0</v>
      </c>
      <c r="M184" s="8">
        <f t="shared" si="232"/>
        <v>-10912807.3521106</v>
      </c>
      <c r="N184" s="1">
        <f t="shared" ca="1" si="205"/>
        <v>4674931.1222170843</v>
      </c>
      <c r="O184" s="1">
        <f t="shared" ca="1" si="206"/>
        <v>0</v>
      </c>
      <c r="P184" s="1">
        <f t="shared" si="207"/>
        <v>8995165.3121503219</v>
      </c>
      <c r="Q184" s="1">
        <f t="shared" si="160"/>
        <v>-625705.00273567101</v>
      </c>
      <c r="R184" s="1">
        <f t="shared" ca="1" si="161"/>
        <v>0</v>
      </c>
      <c r="S184" s="1">
        <f t="shared" ca="1" si="162"/>
        <v>0</v>
      </c>
      <c r="T184" s="1">
        <f t="shared" si="163"/>
        <v>11733694.594534341</v>
      </c>
      <c r="U184" s="1">
        <f t="shared" ca="1" si="208"/>
        <v>13865278.674055476</v>
      </c>
    </row>
    <row r="185" spans="1:21">
      <c r="A185" s="7">
        <v>46478</v>
      </c>
      <c r="B185">
        <f t="shared" si="222"/>
        <v>2027</v>
      </c>
      <c r="C185">
        <f t="shared" si="223"/>
        <v>4</v>
      </c>
      <c r="E185" s="106">
        <f t="shared" ref="E185:F185" ca="1" si="238">E173</f>
        <v>322.11</v>
      </c>
      <c r="F185" s="106">
        <f t="shared" ca="1" si="238"/>
        <v>0.73</v>
      </c>
      <c r="G185" s="107">
        <f t="shared" si="235"/>
        <v>30</v>
      </c>
      <c r="H185" s="107">
        <f t="shared" si="236"/>
        <v>1</v>
      </c>
      <c r="I185" s="107">
        <f t="shared" ca="1" si="195"/>
        <v>0</v>
      </c>
      <c r="J185" s="107">
        <f t="shared" ca="1" si="196"/>
        <v>0</v>
      </c>
      <c r="K185" s="108">
        <f>K184*'Customer Count'!$D$35</f>
        <v>18066.526767708208</v>
      </c>
      <c r="L185">
        <f t="shared" si="173"/>
        <v>0</v>
      </c>
      <c r="M185" s="8">
        <f t="shared" si="232"/>
        <v>-10912807.3521106</v>
      </c>
      <c r="N185" s="1">
        <f t="shared" ca="1" si="205"/>
        <v>2920222.7509935717</v>
      </c>
      <c r="O185" s="1">
        <f t="shared" ca="1" si="206"/>
        <v>11079.435809776092</v>
      </c>
      <c r="P185" s="1">
        <f t="shared" si="207"/>
        <v>8704998.6891777311</v>
      </c>
      <c r="Q185" s="1">
        <f t="shared" si="160"/>
        <v>-625705.00273567101</v>
      </c>
      <c r="R185" s="1">
        <f t="shared" ca="1" si="161"/>
        <v>0</v>
      </c>
      <c r="S185" s="1">
        <f t="shared" ca="1" si="162"/>
        <v>0</v>
      </c>
      <c r="T185" s="1">
        <f t="shared" si="163"/>
        <v>11750347.862912705</v>
      </c>
      <c r="U185" s="1">
        <f t="shared" ca="1" si="208"/>
        <v>11848136.384047514</v>
      </c>
    </row>
    <row r="186" spans="1:21">
      <c r="A186" s="7">
        <v>46508</v>
      </c>
      <c r="B186">
        <f t="shared" si="222"/>
        <v>2027</v>
      </c>
      <c r="C186">
        <f t="shared" si="223"/>
        <v>5</v>
      </c>
      <c r="E186" s="106">
        <f t="shared" ref="E186:F186" ca="1" si="239">E174</f>
        <v>141.16000000000003</v>
      </c>
      <c r="F186" s="106">
        <f t="shared" ca="1" si="239"/>
        <v>29.409999999999997</v>
      </c>
      <c r="G186" s="107">
        <f t="shared" si="235"/>
        <v>31</v>
      </c>
      <c r="H186" s="107">
        <f t="shared" si="236"/>
        <v>1</v>
      </c>
      <c r="I186" s="107">
        <f t="shared" ref="I186:I193" ca="1" si="240">E186*L186</f>
        <v>0</v>
      </c>
      <c r="J186" s="107">
        <f t="shared" ref="J186:J193" ca="1" si="241">F186*L186</f>
        <v>0</v>
      </c>
      <c r="K186" s="108">
        <f>K185*'Customer Count'!$D$35</f>
        <v>18092.168028140168</v>
      </c>
      <c r="L186">
        <f t="shared" si="173"/>
        <v>0</v>
      </c>
      <c r="M186" s="8">
        <f t="shared" si="232"/>
        <v>-10912807.3521106</v>
      </c>
      <c r="N186" s="1">
        <f t="shared" ca="1" si="205"/>
        <v>1279744.9428153508</v>
      </c>
      <c r="O186" s="1">
        <f t="shared" ca="1" si="206"/>
        <v>446364.66735002032</v>
      </c>
      <c r="P186" s="1">
        <f t="shared" si="207"/>
        <v>8995165.3121503219</v>
      </c>
      <c r="Q186" s="1">
        <f t="shared" si="160"/>
        <v>-625705.00273567101</v>
      </c>
      <c r="R186" s="1">
        <f t="shared" ca="1" si="161"/>
        <v>0</v>
      </c>
      <c r="S186" s="1">
        <f t="shared" ca="1" si="162"/>
        <v>0</v>
      </c>
      <c r="T186" s="1">
        <f t="shared" si="163"/>
        <v>11767024.766757755</v>
      </c>
      <c r="U186" s="1">
        <f t="shared" ca="1" si="208"/>
        <v>10949787.334227176</v>
      </c>
    </row>
    <row r="187" spans="1:21">
      <c r="A187" s="7">
        <v>46539</v>
      </c>
      <c r="B187">
        <f t="shared" si="222"/>
        <v>2027</v>
      </c>
      <c r="C187">
        <f t="shared" si="223"/>
        <v>6</v>
      </c>
      <c r="E187" s="106">
        <f t="shared" ref="E187:F187" ca="1" si="242">E175</f>
        <v>29.650000000000006</v>
      </c>
      <c r="F187" s="106">
        <f t="shared" ca="1" si="242"/>
        <v>65.02</v>
      </c>
      <c r="G187" s="107">
        <f t="shared" si="235"/>
        <v>30</v>
      </c>
      <c r="H187" s="107">
        <f t="shared" si="236"/>
        <v>0</v>
      </c>
      <c r="I187" s="107">
        <f t="shared" ca="1" si="240"/>
        <v>0</v>
      </c>
      <c r="J187" s="107">
        <f t="shared" ca="1" si="241"/>
        <v>0</v>
      </c>
      <c r="K187" s="108">
        <f>K186*'Customer Count'!$D$35</f>
        <v>18117.845680416835</v>
      </c>
      <c r="L187">
        <f t="shared" si="173"/>
        <v>0</v>
      </c>
      <c r="M187" s="8">
        <f t="shared" si="232"/>
        <v>-10912807.3521106</v>
      </c>
      <c r="N187" s="1">
        <f t="shared" ca="1" si="205"/>
        <v>268804.45986451651</v>
      </c>
      <c r="O187" s="1">
        <f t="shared" ca="1" si="206"/>
        <v>986828.65253649512</v>
      </c>
      <c r="P187" s="1">
        <f t="shared" si="207"/>
        <v>8704998.6891777311</v>
      </c>
      <c r="Q187" s="1">
        <f t="shared" si="160"/>
        <v>0</v>
      </c>
      <c r="R187" s="1">
        <f t="shared" ca="1" si="161"/>
        <v>0</v>
      </c>
      <c r="S187" s="1">
        <f t="shared" ca="1" si="162"/>
        <v>0</v>
      </c>
      <c r="T187" s="1">
        <f t="shared" si="163"/>
        <v>11783725.339614572</v>
      </c>
      <c r="U187" s="1">
        <f t="shared" ca="1" si="208"/>
        <v>10831549.789082713</v>
      </c>
    </row>
    <row r="188" spans="1:21">
      <c r="A188" s="7">
        <v>46569</v>
      </c>
      <c r="B188">
        <f t="shared" si="222"/>
        <v>2027</v>
      </c>
      <c r="C188">
        <f t="shared" si="223"/>
        <v>7</v>
      </c>
      <c r="E188" s="106">
        <f t="shared" ref="E188:F188" ca="1" si="243">E176</f>
        <v>1.36</v>
      </c>
      <c r="F188" s="106">
        <f t="shared" ca="1" si="243"/>
        <v>144.48999999999998</v>
      </c>
      <c r="G188" s="107">
        <f t="shared" si="235"/>
        <v>31</v>
      </c>
      <c r="H188" s="107">
        <f t="shared" si="236"/>
        <v>0</v>
      </c>
      <c r="I188" s="107">
        <f t="shared" ca="1" si="240"/>
        <v>0</v>
      </c>
      <c r="J188" s="107">
        <f t="shared" ca="1" si="241"/>
        <v>0</v>
      </c>
      <c r="K188" s="108">
        <f>K187*'Customer Count'!$D$35</f>
        <v>18143.559776188024</v>
      </c>
      <c r="L188">
        <f t="shared" si="173"/>
        <v>0</v>
      </c>
      <c r="M188" s="8">
        <f t="shared" si="232"/>
        <v>-10912807.3521106</v>
      </c>
      <c r="N188" s="1">
        <f t="shared" ca="1" si="205"/>
        <v>12329.648074729928</v>
      </c>
      <c r="O188" s="1">
        <f t="shared" ca="1" si="206"/>
        <v>2192969.4248692431</v>
      </c>
      <c r="P188" s="1">
        <f t="shared" si="207"/>
        <v>8995165.3121503219</v>
      </c>
      <c r="Q188" s="1">
        <f t="shared" si="160"/>
        <v>0</v>
      </c>
      <c r="R188" s="1">
        <f t="shared" ca="1" si="161"/>
        <v>0</v>
      </c>
      <c r="S188" s="1">
        <f t="shared" ca="1" si="162"/>
        <v>0</v>
      </c>
      <c r="T188" s="1">
        <f t="shared" si="163"/>
        <v>11800449.615075851</v>
      </c>
      <c r="U188" s="1">
        <f t="shared" ca="1" si="208"/>
        <v>12088106.648059545</v>
      </c>
    </row>
    <row r="189" spans="1:21">
      <c r="A189" s="7">
        <v>46600</v>
      </c>
      <c r="B189">
        <f t="shared" si="222"/>
        <v>2027</v>
      </c>
      <c r="C189">
        <f t="shared" si="223"/>
        <v>8</v>
      </c>
      <c r="E189" s="106">
        <f t="shared" ref="E189:F189" ca="1" si="244">E177</f>
        <v>1.77</v>
      </c>
      <c r="F189" s="106">
        <f t="shared" ca="1" si="244"/>
        <v>137.61000000000004</v>
      </c>
      <c r="G189" s="107">
        <f t="shared" si="235"/>
        <v>31</v>
      </c>
      <c r="H189" s="107">
        <f t="shared" si="236"/>
        <v>0</v>
      </c>
      <c r="I189" s="107">
        <f t="shared" ca="1" si="240"/>
        <v>0</v>
      </c>
      <c r="J189" s="107">
        <f t="shared" ca="1" si="241"/>
        <v>0</v>
      </c>
      <c r="K189" s="108">
        <f>K188*'Customer Count'!$D$35</f>
        <v>18169.310367176859</v>
      </c>
      <c r="L189">
        <f t="shared" si="173"/>
        <v>0</v>
      </c>
      <c r="M189" s="8">
        <f t="shared" si="232"/>
        <v>-10912807.3521106</v>
      </c>
      <c r="N189" s="1">
        <f t="shared" ca="1" si="205"/>
        <v>16046.674332552922</v>
      </c>
      <c r="O189" s="1">
        <f t="shared" ca="1" si="206"/>
        <v>2088549.5366894363</v>
      </c>
      <c r="P189" s="1">
        <f t="shared" si="207"/>
        <v>8995165.3121503219</v>
      </c>
      <c r="Q189" s="1">
        <f t="shared" si="160"/>
        <v>0</v>
      </c>
      <c r="R189" s="1">
        <f t="shared" ca="1" si="161"/>
        <v>0</v>
      </c>
      <c r="S189" s="1">
        <f t="shared" ca="1" si="162"/>
        <v>0</v>
      </c>
      <c r="T189" s="1">
        <f t="shared" si="163"/>
        <v>11817197.626781965</v>
      </c>
      <c r="U189" s="1">
        <f t="shared" ca="1" si="208"/>
        <v>12004151.797843676</v>
      </c>
    </row>
    <row r="190" spans="1:21">
      <c r="A190" s="7">
        <v>46631</v>
      </c>
      <c r="B190">
        <f t="shared" si="222"/>
        <v>2027</v>
      </c>
      <c r="C190">
        <f t="shared" si="223"/>
        <v>9</v>
      </c>
      <c r="E190" s="106">
        <f t="shared" ref="E190:F190" ca="1" si="245">E178</f>
        <v>35.700000000000003</v>
      </c>
      <c r="F190" s="106">
        <f t="shared" ca="1" si="245"/>
        <v>64.09</v>
      </c>
      <c r="G190" s="107">
        <f t="shared" si="235"/>
        <v>30</v>
      </c>
      <c r="H190" s="107">
        <f t="shared" si="236"/>
        <v>1</v>
      </c>
      <c r="I190" s="107">
        <f t="shared" ca="1" si="240"/>
        <v>0</v>
      </c>
      <c r="J190" s="107">
        <f t="shared" ca="1" si="241"/>
        <v>0</v>
      </c>
      <c r="K190" s="108">
        <f>K189*'Customer Count'!$D$35</f>
        <v>18195.097505179863</v>
      </c>
      <c r="L190">
        <f t="shared" si="173"/>
        <v>0</v>
      </c>
      <c r="M190" s="8">
        <f t="shared" si="232"/>
        <v>-10912807.3521106</v>
      </c>
      <c r="N190" s="1">
        <f t="shared" ca="1" si="205"/>
        <v>323653.26196166064</v>
      </c>
      <c r="O190" s="1">
        <f t="shared" ca="1" si="206"/>
        <v>972713.75486102712</v>
      </c>
      <c r="P190" s="1">
        <f t="shared" si="207"/>
        <v>8704998.6891777311</v>
      </c>
      <c r="Q190" s="1">
        <f t="shared" si="160"/>
        <v>-625705.00273567101</v>
      </c>
      <c r="R190" s="1">
        <f t="shared" ca="1" si="161"/>
        <v>0</v>
      </c>
      <c r="S190" s="1">
        <f t="shared" ca="1" si="162"/>
        <v>0</v>
      </c>
      <c r="T190" s="1">
        <f t="shared" si="163"/>
        <v>11833969.408421025</v>
      </c>
      <c r="U190" s="1">
        <f t="shared" ca="1" si="208"/>
        <v>10296822.759575173</v>
      </c>
    </row>
    <row r="191" spans="1:21">
      <c r="A191" s="7">
        <v>46661</v>
      </c>
      <c r="B191">
        <f t="shared" si="222"/>
        <v>2027</v>
      </c>
      <c r="C191">
        <f t="shared" si="223"/>
        <v>10</v>
      </c>
      <c r="E191" s="106">
        <f t="shared" ref="E191:F191" ca="1" si="246">E179</f>
        <v>173.91</v>
      </c>
      <c r="F191" s="106">
        <f t="shared" ca="1" si="246"/>
        <v>11.709999999999999</v>
      </c>
      <c r="G191" s="107">
        <f t="shared" si="235"/>
        <v>31</v>
      </c>
      <c r="H191" s="107">
        <f t="shared" si="236"/>
        <v>1</v>
      </c>
      <c r="I191" s="107">
        <f t="shared" ca="1" si="240"/>
        <v>0</v>
      </c>
      <c r="J191" s="107">
        <f t="shared" ca="1" si="241"/>
        <v>0</v>
      </c>
      <c r="K191" s="108">
        <f>K190*'Customer Count'!$D$35</f>
        <v>18220.921242067085</v>
      </c>
      <c r="L191">
        <f t="shared" si="173"/>
        <v>0</v>
      </c>
      <c r="M191" s="8">
        <f t="shared" si="232"/>
        <v>-10912807.3521106</v>
      </c>
      <c r="N191" s="1">
        <f t="shared" ca="1" si="205"/>
        <v>1576653.7475560897</v>
      </c>
      <c r="O191" s="1">
        <f t="shared" ca="1" si="206"/>
        <v>177726.29223627129</v>
      </c>
      <c r="P191" s="1">
        <f t="shared" si="207"/>
        <v>8995165.3121503219</v>
      </c>
      <c r="Q191" s="1">
        <f t="shared" si="160"/>
        <v>-625705.00273567101</v>
      </c>
      <c r="R191" s="1">
        <f t="shared" ca="1" si="161"/>
        <v>0</v>
      </c>
      <c r="S191" s="1">
        <f t="shared" ca="1" si="162"/>
        <v>0</v>
      </c>
      <c r="T191" s="1">
        <f t="shared" si="163"/>
        <v>11850764.993728962</v>
      </c>
      <c r="U191" s="1">
        <f t="shared" ca="1" si="208"/>
        <v>11061797.990825374</v>
      </c>
    </row>
    <row r="192" spans="1:21">
      <c r="A192" s="7">
        <v>46692</v>
      </c>
      <c r="B192">
        <f t="shared" si="222"/>
        <v>2027</v>
      </c>
      <c r="C192">
        <f t="shared" si="223"/>
        <v>11</v>
      </c>
      <c r="E192" s="106">
        <f t="shared" ref="E192:F192" ca="1" si="247">E180</f>
        <v>358.74999999999994</v>
      </c>
      <c r="F192" s="106">
        <f t="shared" ca="1" si="247"/>
        <v>2.79</v>
      </c>
      <c r="G192" s="107">
        <f t="shared" si="235"/>
        <v>30</v>
      </c>
      <c r="H192" s="107">
        <f t="shared" si="236"/>
        <v>1</v>
      </c>
      <c r="I192" s="107">
        <f t="shared" ca="1" si="240"/>
        <v>0</v>
      </c>
      <c r="J192" s="107">
        <f t="shared" ca="1" si="241"/>
        <v>0</v>
      </c>
      <c r="K192" s="108">
        <f>K191*'Customer Count'!$D$35</f>
        <v>18246.781629782181</v>
      </c>
      <c r="L192">
        <f t="shared" si="173"/>
        <v>0</v>
      </c>
      <c r="M192" s="8">
        <f t="shared" si="232"/>
        <v>-10912807.3521106</v>
      </c>
      <c r="N192" s="1">
        <f t="shared" ca="1" si="205"/>
        <v>3252397.9755951185</v>
      </c>
      <c r="O192" s="1">
        <f t="shared" ca="1" si="206"/>
        <v>42344.693026404515</v>
      </c>
      <c r="P192" s="1">
        <f t="shared" si="207"/>
        <v>8704998.6891777311</v>
      </c>
      <c r="Q192" s="1">
        <f t="shared" si="160"/>
        <v>-625705.00273567101</v>
      </c>
      <c r="R192" s="1">
        <f t="shared" ca="1" si="161"/>
        <v>0</v>
      </c>
      <c r="S192" s="1">
        <f t="shared" ca="1" si="162"/>
        <v>0</v>
      </c>
      <c r="T192" s="1">
        <f t="shared" si="163"/>
        <v>11867584.416489584</v>
      </c>
      <c r="U192" s="1">
        <f t="shared" ca="1" si="208"/>
        <v>12328813.419442568</v>
      </c>
    </row>
    <row r="193" spans="1:21">
      <c r="A193" s="7">
        <v>46722</v>
      </c>
      <c r="B193">
        <f t="shared" si="222"/>
        <v>2027</v>
      </c>
      <c r="C193">
        <f t="shared" si="223"/>
        <v>12</v>
      </c>
      <c r="E193" s="106">
        <f t="shared" ref="E193:F193" ca="1" si="248">E181</f>
        <v>526.03</v>
      </c>
      <c r="F193" s="106">
        <f t="shared" ca="1" si="248"/>
        <v>0</v>
      </c>
      <c r="G193" s="107">
        <f t="shared" si="235"/>
        <v>31</v>
      </c>
      <c r="H193" s="107">
        <f t="shared" si="236"/>
        <v>0</v>
      </c>
      <c r="I193" s="107">
        <f t="shared" ca="1" si="240"/>
        <v>0</v>
      </c>
      <c r="J193" s="107">
        <f t="shared" ca="1" si="241"/>
        <v>0</v>
      </c>
      <c r="K193" s="108">
        <f>K192*'Customer Count'!$D$35</f>
        <v>18272.67872034253</v>
      </c>
      <c r="L193">
        <f t="shared" si="173"/>
        <v>0</v>
      </c>
      <c r="M193" s="8">
        <f t="shared" si="232"/>
        <v>-10912807.3521106</v>
      </c>
      <c r="N193" s="1">
        <f t="shared" ca="1" si="205"/>
        <v>4768944.6887868997</v>
      </c>
      <c r="O193" s="1">
        <f t="shared" ca="1" si="206"/>
        <v>0</v>
      </c>
      <c r="P193" s="1">
        <f t="shared" si="207"/>
        <v>8995165.3121503219</v>
      </c>
      <c r="Q193" s="1">
        <f t="shared" si="160"/>
        <v>0</v>
      </c>
      <c r="R193" s="1">
        <f t="shared" ca="1" si="161"/>
        <v>0</v>
      </c>
      <c r="S193" s="1">
        <f t="shared" ca="1" si="162"/>
        <v>0</v>
      </c>
      <c r="T193" s="1">
        <f t="shared" si="163"/>
        <v>11884427.710534643</v>
      </c>
      <c r="U193" s="1">
        <f t="shared" ca="1" si="208"/>
        <v>14735730.359361265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7DF9-F079-4B01-A492-1EFFAF266727}">
  <sheetPr>
    <tabColor theme="4" tint="0.79998168889431442"/>
  </sheetPr>
  <dimension ref="A1:AH193"/>
  <sheetViews>
    <sheetView workbookViewId="0">
      <selection activeCell="U10" sqref="U10:Y15"/>
    </sheetView>
  </sheetViews>
  <sheetFormatPr defaultRowHeight="12.75"/>
  <cols>
    <col min="4" max="4" width="14" bestFit="1" customWidth="1"/>
    <col min="5" max="9" width="9.28515625" bestFit="1" customWidth="1"/>
    <col min="11" max="11" width="12.85546875" bestFit="1" customWidth="1"/>
    <col min="12" max="12" width="11.28515625" bestFit="1" customWidth="1"/>
    <col min="13" max="13" width="10.28515625" bestFit="1" customWidth="1"/>
    <col min="14" max="14" width="11.28515625" bestFit="1" customWidth="1"/>
    <col min="15" max="15" width="11.85546875" customWidth="1"/>
    <col min="16" max="16" width="11.85546875" bestFit="1" customWidth="1"/>
    <col min="17" max="17" width="13.42578125" bestFit="1" customWidth="1"/>
    <col min="22" max="22" width="12.140625" customWidth="1"/>
    <col min="23" max="23" width="13.42578125" customWidth="1"/>
    <col min="24" max="24" width="12.5703125" bestFit="1" customWidth="1"/>
    <col min="25" max="25" width="12" bestFit="1" customWidth="1"/>
    <col min="26" max="26" width="10.28515625" bestFit="1" customWidth="1"/>
    <col min="27" max="30" width="10.85546875" bestFit="1" customWidth="1"/>
    <col min="31" max="31" width="10.28515625" bestFit="1" customWidth="1"/>
    <col min="32" max="33" width="10.85546875" bestFit="1" customWidth="1"/>
    <col min="34" max="34" width="12.85546875" customWidth="1"/>
  </cols>
  <sheetData>
    <row r="1" spans="1:25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Dataset!I1</f>
        <v>GSlt50kW_NoCDM</v>
      </c>
      <c r="E1" t="str">
        <f>Dataset!AE1</f>
        <v>HDD14</v>
      </c>
      <c r="F1" t="str">
        <f>Dataset!AF1</f>
        <v>CDD14</v>
      </c>
      <c r="G1" t="str">
        <f>Dataset!AR1</f>
        <v>MonthDays</v>
      </c>
      <c r="H1" s="100" t="str">
        <f>Dataset!BK1</f>
        <v>COVID_AM</v>
      </c>
      <c r="I1" t="str">
        <f>Dataset!BI1</f>
        <v>Shoulder</v>
      </c>
      <c r="K1" t="str">
        <f>U10</f>
        <v>const</v>
      </c>
      <c r="L1" t="str">
        <f>E1</f>
        <v>HDD14</v>
      </c>
      <c r="M1" t="str">
        <f>F1</f>
        <v>CDD14</v>
      </c>
      <c r="N1" t="str">
        <f>G1</f>
        <v>MonthDays</v>
      </c>
      <c r="O1" s="100" t="str">
        <f>H1</f>
        <v>COVID_AM</v>
      </c>
      <c r="P1" t="str">
        <f>I1</f>
        <v>Shoulder</v>
      </c>
      <c r="Q1" s="36" t="s">
        <v>138</v>
      </c>
    </row>
    <row r="2" spans="1:25">
      <c r="A2" s="7">
        <f>Dataset!A2</f>
        <v>40909</v>
      </c>
      <c r="B2">
        <f>Dataset!B2</f>
        <v>2012</v>
      </c>
      <c r="C2">
        <f>Dataset!C2</f>
        <v>1</v>
      </c>
      <c r="D2" s="8">
        <f>Dataset!I2</f>
        <v>4504910.0764769567</v>
      </c>
      <c r="E2" s="109">
        <f ca="1">Weather!CD61</f>
        <v>591.76</v>
      </c>
      <c r="F2" s="109">
        <f ca="1">Weather!CE61</f>
        <v>0</v>
      </c>
      <c r="G2" s="8">
        <f>Dataset!AR2</f>
        <v>31</v>
      </c>
      <c r="H2" s="100">
        <f>Dataset!BK2</f>
        <v>0</v>
      </c>
      <c r="I2">
        <f>Dataset!BI2</f>
        <v>0</v>
      </c>
      <c r="K2" s="8">
        <f t="shared" ref="K2:K33" si="0">$V$10</f>
        <v>499745.12493101798</v>
      </c>
      <c r="L2" s="1">
        <f t="shared" ref="L2:L33" ca="1" si="1">E2*$V$11</f>
        <v>1239831.2949115962</v>
      </c>
      <c r="M2" s="1">
        <f t="shared" ref="M2:M33" ca="1" si="2">F2*$V$12</f>
        <v>0</v>
      </c>
      <c r="N2" s="1">
        <f t="shared" ref="N2:N33" si="3">G2*$V$13</f>
        <v>3023814.7010770747</v>
      </c>
      <c r="O2" s="1">
        <f>H2*$V$14</f>
        <v>0</v>
      </c>
      <c r="P2" s="1">
        <f>I2*$V$15</f>
        <v>0</v>
      </c>
      <c r="Q2" s="1">
        <f ca="1">SUM(K2:P2)</f>
        <v>4763391.1209196895</v>
      </c>
    </row>
    <row r="3" spans="1:25">
      <c r="A3" s="7">
        <f>Dataset!A3</f>
        <v>40940</v>
      </c>
      <c r="B3">
        <f>Dataset!B3</f>
        <v>2012</v>
      </c>
      <c r="C3">
        <f>Dataset!C3</f>
        <v>2</v>
      </c>
      <c r="D3" s="8">
        <f>Dataset!I3</f>
        <v>4092266.567326217</v>
      </c>
      <c r="E3" s="109">
        <f ca="1">Weather!CD62</f>
        <v>534.85000000000014</v>
      </c>
      <c r="F3" s="109">
        <f ca="1">Weather!CE62</f>
        <v>0</v>
      </c>
      <c r="G3" s="8">
        <f>Dataset!AR3</f>
        <v>29</v>
      </c>
      <c r="H3" s="100">
        <f>Dataset!BK3</f>
        <v>0</v>
      </c>
      <c r="I3">
        <f>Dataset!BI3</f>
        <v>0</v>
      </c>
      <c r="K3" s="8">
        <f t="shared" si="0"/>
        <v>499745.12493101798</v>
      </c>
      <c r="L3" s="1">
        <f t="shared" ca="1" si="1"/>
        <v>1120595.7957338574</v>
      </c>
      <c r="M3" s="1">
        <f t="shared" ca="1" si="2"/>
        <v>0</v>
      </c>
      <c r="N3" s="1">
        <f t="shared" si="3"/>
        <v>2828729.8816527473</v>
      </c>
      <c r="O3" s="1">
        <f t="shared" ref="O3:O66" si="4">H3*$V$14</f>
        <v>0</v>
      </c>
      <c r="P3" s="1">
        <f t="shared" ref="P3:P66" si="5">I3*$V$15</f>
        <v>0</v>
      </c>
      <c r="Q3" s="1">
        <f t="shared" ref="Q3:Q66" ca="1" si="6">SUM(K3:P3)</f>
        <v>4449070.802317623</v>
      </c>
    </row>
    <row r="4" spans="1:25">
      <c r="A4" s="7">
        <f>Dataset!A4</f>
        <v>40969</v>
      </c>
      <c r="B4">
        <f>Dataset!B4</f>
        <v>2012</v>
      </c>
      <c r="C4">
        <f>Dataset!C4</f>
        <v>3</v>
      </c>
      <c r="D4" s="8">
        <f>Dataset!I4</f>
        <v>3988161.6419879072</v>
      </c>
      <c r="E4" s="109">
        <f ca="1">Weather!CD63</f>
        <v>453.9</v>
      </c>
      <c r="F4" s="109">
        <f ca="1">Weather!CE63</f>
        <v>0.24</v>
      </c>
      <c r="G4" s="8">
        <f>Dataset!AR4</f>
        <v>31</v>
      </c>
      <c r="H4" s="100">
        <f>Dataset!BK4</f>
        <v>0</v>
      </c>
      <c r="I4">
        <f>Dataset!BI4</f>
        <v>1</v>
      </c>
      <c r="K4" s="8">
        <f t="shared" si="0"/>
        <v>499745.12493101798</v>
      </c>
      <c r="L4" s="1">
        <f t="shared" ca="1" si="1"/>
        <v>950992.67399008642</v>
      </c>
      <c r="M4" s="1">
        <f t="shared" ca="1" si="2"/>
        <v>808.18003876751277</v>
      </c>
      <c r="N4" s="1">
        <f t="shared" si="3"/>
        <v>3023814.7010770747</v>
      </c>
      <c r="O4" s="1">
        <f t="shared" si="4"/>
        <v>0</v>
      </c>
      <c r="P4" s="1">
        <f t="shared" si="5"/>
        <v>-81187.472478609096</v>
      </c>
      <c r="Q4" s="1">
        <f t="shared" ca="1" si="6"/>
        <v>4394173.2075583376</v>
      </c>
    </row>
    <row r="5" spans="1:25">
      <c r="A5" s="7">
        <f>Dataset!A5</f>
        <v>41000</v>
      </c>
      <c r="B5">
        <f>Dataset!B5</f>
        <v>2012</v>
      </c>
      <c r="C5">
        <f>Dataset!C5</f>
        <v>4</v>
      </c>
      <c r="D5" s="8">
        <f>Dataset!I5</f>
        <v>3516117.9817961669</v>
      </c>
      <c r="E5" s="109">
        <f ca="1">Weather!CD64</f>
        <v>263.77999999999997</v>
      </c>
      <c r="F5" s="109">
        <f ca="1">Weather!CE64</f>
        <v>2.4</v>
      </c>
      <c r="G5" s="8">
        <f>Dataset!AR5</f>
        <v>30</v>
      </c>
      <c r="H5" s="100">
        <f>Dataset!BK5</f>
        <v>0</v>
      </c>
      <c r="I5">
        <f>Dataset!BI5</f>
        <v>1</v>
      </c>
      <c r="K5" s="8">
        <f t="shared" si="0"/>
        <v>499745.12493101798</v>
      </c>
      <c r="L5" s="1">
        <f t="shared" ca="1" si="1"/>
        <v>552661.04328068951</v>
      </c>
      <c r="M5" s="1">
        <f t="shared" ca="1" si="2"/>
        <v>8081.8003876751281</v>
      </c>
      <c r="N5" s="1">
        <f t="shared" si="3"/>
        <v>2926272.291364911</v>
      </c>
      <c r="O5" s="1">
        <f t="shared" si="4"/>
        <v>0</v>
      </c>
      <c r="P5" s="1">
        <f t="shared" si="5"/>
        <v>-81187.472478609096</v>
      </c>
      <c r="Q5" s="1">
        <f t="shared" ca="1" si="6"/>
        <v>3905572.7874856847</v>
      </c>
      <c r="U5" t="s">
        <v>267</v>
      </c>
    </row>
    <row r="6" spans="1:25">
      <c r="A6" s="7">
        <f>Dataset!A6</f>
        <v>41030</v>
      </c>
      <c r="B6">
        <f>Dataset!B6</f>
        <v>2012</v>
      </c>
      <c r="C6">
        <f>Dataset!C6</f>
        <v>5</v>
      </c>
      <c r="D6" s="8">
        <f>Dataset!I6</f>
        <v>3621478.6787531241</v>
      </c>
      <c r="E6" s="109">
        <f ca="1">Weather!CD65</f>
        <v>96.78</v>
      </c>
      <c r="F6" s="109">
        <f ca="1">Weather!CE65</f>
        <v>47.03</v>
      </c>
      <c r="G6" s="8">
        <f>Dataset!AR6</f>
        <v>31</v>
      </c>
      <c r="H6" s="100">
        <f>Dataset!BK6</f>
        <v>0</v>
      </c>
      <c r="I6">
        <f>Dataset!BI6</f>
        <v>1</v>
      </c>
      <c r="K6" s="8">
        <f t="shared" si="0"/>
        <v>499745.12493101798</v>
      </c>
      <c r="L6" s="1">
        <f t="shared" ca="1" si="1"/>
        <v>202769.48884943945</v>
      </c>
      <c r="M6" s="1">
        <f t="shared" ca="1" si="2"/>
        <v>158369.61343015052</v>
      </c>
      <c r="N6" s="1">
        <f t="shared" si="3"/>
        <v>3023814.7010770747</v>
      </c>
      <c r="O6" s="1">
        <f t="shared" si="4"/>
        <v>0</v>
      </c>
      <c r="P6" s="1">
        <f t="shared" si="5"/>
        <v>-81187.472478609096</v>
      </c>
      <c r="Q6" s="1">
        <f t="shared" ca="1" si="6"/>
        <v>3803511.4558090735</v>
      </c>
      <c r="U6" t="s">
        <v>242</v>
      </c>
    </row>
    <row r="7" spans="1:25">
      <c r="A7" s="7">
        <f>Dataset!A7</f>
        <v>41061</v>
      </c>
      <c r="B7">
        <f>Dataset!B7</f>
        <v>2012</v>
      </c>
      <c r="C7">
        <f>Dataset!C7</f>
        <v>6</v>
      </c>
      <c r="D7" s="8">
        <f>Dataset!I7</f>
        <v>3808040.9929645178</v>
      </c>
      <c r="E7" s="109">
        <f ca="1">Weather!CD66</f>
        <v>11.41</v>
      </c>
      <c r="F7" s="109">
        <f ca="1">Weather!CE66</f>
        <v>106.78</v>
      </c>
      <c r="G7" s="8">
        <f>Dataset!AR7</f>
        <v>30</v>
      </c>
      <c r="H7" s="100">
        <f>Dataset!BK7</f>
        <v>0</v>
      </c>
      <c r="I7">
        <f>Dataset!BI7</f>
        <v>0</v>
      </c>
      <c r="K7" s="8">
        <f t="shared" si="0"/>
        <v>499745.12493101798</v>
      </c>
      <c r="L7" s="1">
        <f t="shared" ca="1" si="1"/>
        <v>23905.76428778781</v>
      </c>
      <c r="M7" s="1">
        <f t="shared" ca="1" si="2"/>
        <v>359572.76891497924</v>
      </c>
      <c r="N7" s="1">
        <f t="shared" si="3"/>
        <v>2926272.291364911</v>
      </c>
      <c r="O7" s="1">
        <f t="shared" si="4"/>
        <v>0</v>
      </c>
      <c r="P7" s="1">
        <f t="shared" si="5"/>
        <v>0</v>
      </c>
      <c r="Q7" s="1">
        <f t="shared" ca="1" si="6"/>
        <v>3809495.9494986963</v>
      </c>
      <c r="U7" t="s">
        <v>277</v>
      </c>
    </row>
    <row r="8" spans="1:25">
      <c r="A8" s="7">
        <f>Dataset!A8</f>
        <v>41091</v>
      </c>
      <c r="B8">
        <f>Dataset!B8</f>
        <v>2012</v>
      </c>
      <c r="C8">
        <f>Dataset!C8</f>
        <v>7</v>
      </c>
      <c r="D8" s="8">
        <f>Dataset!I8</f>
        <v>4233864.3362962035</v>
      </c>
      <c r="E8" s="109">
        <f ca="1">Weather!CD67</f>
        <v>0</v>
      </c>
      <c r="F8" s="109">
        <f ca="1">Weather!CE67</f>
        <v>205.12999999999997</v>
      </c>
      <c r="G8" s="8">
        <f>Dataset!AR8</f>
        <v>31</v>
      </c>
      <c r="H8" s="100">
        <f>Dataset!BK8</f>
        <v>0</v>
      </c>
      <c r="I8">
        <f>Dataset!BI8</f>
        <v>0</v>
      </c>
      <c r="K8" s="8">
        <f t="shared" si="0"/>
        <v>499745.12493101798</v>
      </c>
      <c r="L8" s="1">
        <f t="shared" ca="1" si="1"/>
        <v>0</v>
      </c>
      <c r="M8" s="1">
        <f t="shared" ca="1" si="2"/>
        <v>690758.2139682495</v>
      </c>
      <c r="N8" s="1">
        <f t="shared" si="3"/>
        <v>3023814.7010770747</v>
      </c>
      <c r="O8" s="1">
        <f t="shared" si="4"/>
        <v>0</v>
      </c>
      <c r="P8" s="1">
        <f t="shared" si="5"/>
        <v>0</v>
      </c>
      <c r="Q8" s="1">
        <f t="shared" ca="1" si="6"/>
        <v>4214318.0399763416</v>
      </c>
    </row>
    <row r="9" spans="1:25">
      <c r="A9" s="7">
        <f>Dataset!A9</f>
        <v>41122</v>
      </c>
      <c r="B9">
        <f>Dataset!B9</f>
        <v>2012</v>
      </c>
      <c r="C9">
        <f>Dataset!C9</f>
        <v>8</v>
      </c>
      <c r="D9" s="8">
        <f>Dataset!I9</f>
        <v>4057179.300514535</v>
      </c>
      <c r="E9" s="109">
        <f ca="1">Weather!CD68</f>
        <v>0.13</v>
      </c>
      <c r="F9" s="109">
        <f ca="1">Weather!CE68</f>
        <v>197.97000000000003</v>
      </c>
      <c r="G9" s="8">
        <f>Dataset!AR9</f>
        <v>31</v>
      </c>
      <c r="H9" s="100">
        <f>Dataset!BK9</f>
        <v>0</v>
      </c>
      <c r="I9">
        <f>Dataset!BI9</f>
        <v>0</v>
      </c>
      <c r="K9" s="8">
        <f t="shared" si="0"/>
        <v>499745.12493101798</v>
      </c>
      <c r="L9" s="1">
        <f t="shared" ca="1" si="1"/>
        <v>272.37067111414683</v>
      </c>
      <c r="M9" s="1">
        <f t="shared" ca="1" si="2"/>
        <v>666647.50947835227</v>
      </c>
      <c r="N9" s="1">
        <f t="shared" si="3"/>
        <v>3023814.7010770747</v>
      </c>
      <c r="O9" s="1">
        <f t="shared" si="4"/>
        <v>0</v>
      </c>
      <c r="P9" s="1">
        <f t="shared" si="5"/>
        <v>0</v>
      </c>
      <c r="Q9" s="1">
        <f t="shared" ca="1" si="6"/>
        <v>4190479.7061575591</v>
      </c>
      <c r="V9" t="s">
        <v>120</v>
      </c>
      <c r="W9" t="s">
        <v>121</v>
      </c>
      <c r="X9" t="s">
        <v>122</v>
      </c>
      <c r="Y9" t="s">
        <v>123</v>
      </c>
    </row>
    <row r="10" spans="1:25">
      <c r="A10" s="7">
        <f>Dataset!A10</f>
        <v>41153</v>
      </c>
      <c r="B10">
        <f>Dataset!B10</f>
        <v>2012</v>
      </c>
      <c r="C10">
        <f>Dataset!C10</f>
        <v>9</v>
      </c>
      <c r="D10" s="8">
        <f>Dataset!I10</f>
        <v>3603646.4187958599</v>
      </c>
      <c r="E10" s="109">
        <f ca="1">Weather!CD69</f>
        <v>15.52</v>
      </c>
      <c r="F10" s="109">
        <f ca="1">Weather!CE69</f>
        <v>103.91000000000001</v>
      </c>
      <c r="G10" s="8">
        <f>Dataset!AR10</f>
        <v>30</v>
      </c>
      <c r="H10" s="100">
        <f>Dataset!BK10</f>
        <v>0</v>
      </c>
      <c r="I10">
        <f>Dataset!BI10</f>
        <v>1</v>
      </c>
      <c r="K10" s="8">
        <f t="shared" si="0"/>
        <v>499745.12493101798</v>
      </c>
      <c r="L10" s="1">
        <f t="shared" ca="1" si="1"/>
        <v>32516.867813011988</v>
      </c>
      <c r="M10" s="1">
        <f t="shared" ca="1" si="2"/>
        <v>349908.2826180511</v>
      </c>
      <c r="N10" s="1">
        <f t="shared" si="3"/>
        <v>2926272.291364911</v>
      </c>
      <c r="O10" s="1">
        <f t="shared" si="4"/>
        <v>0</v>
      </c>
      <c r="P10" s="1">
        <f t="shared" si="5"/>
        <v>-81187.472478609096</v>
      </c>
      <c r="Q10" s="1">
        <f t="shared" ca="1" si="6"/>
        <v>3727255.0942483828</v>
      </c>
      <c r="U10" t="s">
        <v>124</v>
      </c>
      <c r="V10" s="176">
        <v>499745.12493101798</v>
      </c>
      <c r="W10" s="176">
        <v>277781.121782078</v>
      </c>
      <c r="X10" s="176">
        <v>1.79906079191038</v>
      </c>
      <c r="Y10" s="215">
        <v>7.4402607973650503E-2</v>
      </c>
    </row>
    <row r="11" spans="1:25">
      <c r="A11" s="7">
        <f>Dataset!A11</f>
        <v>41183</v>
      </c>
      <c r="B11">
        <f>Dataset!B11</f>
        <v>2012</v>
      </c>
      <c r="C11">
        <f>Dataset!C11</f>
        <v>10</v>
      </c>
      <c r="D11" s="8">
        <f>Dataset!I11</f>
        <v>3609825.3634704528</v>
      </c>
      <c r="E11" s="109">
        <f ca="1">Weather!CD70</f>
        <v>125.15</v>
      </c>
      <c r="F11" s="109">
        <f ca="1">Weather!CE70</f>
        <v>24.950000000000003</v>
      </c>
      <c r="G11" s="8">
        <f>Dataset!AR11</f>
        <v>31</v>
      </c>
      <c r="H11" s="100">
        <f>Dataset!BK11</f>
        <v>0</v>
      </c>
      <c r="I11">
        <f>Dataset!BI11</f>
        <v>1</v>
      </c>
      <c r="K11" s="8">
        <f t="shared" si="0"/>
        <v>499745.12493101798</v>
      </c>
      <c r="L11" s="1">
        <f t="shared" ca="1" si="1"/>
        <v>262209.14992258057</v>
      </c>
      <c r="M11" s="1">
        <f t="shared" ca="1" si="2"/>
        <v>84017.04986353936</v>
      </c>
      <c r="N11" s="1">
        <f t="shared" si="3"/>
        <v>3023814.7010770747</v>
      </c>
      <c r="O11" s="1">
        <f t="shared" si="4"/>
        <v>0</v>
      </c>
      <c r="P11" s="1">
        <f t="shared" si="5"/>
        <v>-81187.472478609096</v>
      </c>
      <c r="Q11" s="1">
        <f t="shared" ca="1" si="6"/>
        <v>3788598.5533156036</v>
      </c>
      <c r="U11" t="s">
        <v>30</v>
      </c>
      <c r="V11" s="176">
        <v>2095.1590085703601</v>
      </c>
      <c r="W11" s="176">
        <v>93.094916575140005</v>
      </c>
      <c r="X11" s="176">
        <v>22.505622064543999</v>
      </c>
      <c r="Y11" s="215">
        <v>5.6845155873408401E-46</v>
      </c>
    </row>
    <row r="12" spans="1:25">
      <c r="A12" s="7">
        <f>Dataset!A12</f>
        <v>41214</v>
      </c>
      <c r="B12">
        <f>Dataset!B12</f>
        <v>2012</v>
      </c>
      <c r="C12">
        <f>Dataset!C12</f>
        <v>11</v>
      </c>
      <c r="D12" s="8">
        <f>Dataset!I12</f>
        <v>3912140.0531486943</v>
      </c>
      <c r="E12" s="109">
        <f ca="1">Weather!CD71</f>
        <v>301.19</v>
      </c>
      <c r="F12" s="109">
        <f ca="1">Weather!CE71</f>
        <v>5.23</v>
      </c>
      <c r="G12" s="8">
        <f>Dataset!AR12</f>
        <v>30</v>
      </c>
      <c r="H12" s="100">
        <f>Dataset!BK12</f>
        <v>0</v>
      </c>
      <c r="I12">
        <f>Dataset!BI12</f>
        <v>1</v>
      </c>
      <c r="K12" s="8">
        <f t="shared" si="0"/>
        <v>499745.12493101798</v>
      </c>
      <c r="L12" s="1">
        <f t="shared" ca="1" si="1"/>
        <v>631040.94179130672</v>
      </c>
      <c r="M12" s="1">
        <f t="shared" ca="1" si="2"/>
        <v>17611.590011475386</v>
      </c>
      <c r="N12" s="1">
        <f t="shared" si="3"/>
        <v>2926272.291364911</v>
      </c>
      <c r="O12" s="1">
        <f t="shared" si="4"/>
        <v>0</v>
      </c>
      <c r="P12" s="1">
        <f t="shared" si="5"/>
        <v>-81187.472478609096</v>
      </c>
      <c r="Q12" s="1">
        <f t="shared" ca="1" si="6"/>
        <v>3993482.4756201017</v>
      </c>
      <c r="U12" t="s">
        <v>31</v>
      </c>
      <c r="V12" s="176">
        <v>3367.4168281979701</v>
      </c>
      <c r="W12" s="176">
        <v>251.86363180247</v>
      </c>
      <c r="X12" s="176">
        <v>13.3700002818944</v>
      </c>
      <c r="Y12" s="215">
        <v>6.2899701957972497E-26</v>
      </c>
    </row>
    <row r="13" spans="1:25">
      <c r="A13" s="7">
        <f>Dataset!A13</f>
        <v>41244</v>
      </c>
      <c r="B13">
        <f>Dataset!B13</f>
        <v>2012</v>
      </c>
      <c r="C13">
        <f>Dataset!C13</f>
        <v>12</v>
      </c>
      <c r="D13" s="8">
        <f>Dataset!I13</f>
        <v>4353324.501880046</v>
      </c>
      <c r="E13" s="109">
        <f ca="1">Weather!CD72</f>
        <v>464.03000000000003</v>
      </c>
      <c r="F13" s="109">
        <f ca="1">Weather!CE72</f>
        <v>0</v>
      </c>
      <c r="G13" s="8">
        <f>Dataset!AR13</f>
        <v>31</v>
      </c>
      <c r="H13" s="100">
        <f>Dataset!BK13</f>
        <v>0</v>
      </c>
      <c r="I13">
        <f>Dataset!BI13</f>
        <v>0</v>
      </c>
      <c r="K13" s="8">
        <f t="shared" si="0"/>
        <v>499745.12493101798</v>
      </c>
      <c r="L13" s="1">
        <f t="shared" ca="1" si="1"/>
        <v>972216.63474690425</v>
      </c>
      <c r="M13" s="1">
        <f t="shared" ca="1" si="2"/>
        <v>0</v>
      </c>
      <c r="N13" s="1">
        <f t="shared" si="3"/>
        <v>3023814.7010770747</v>
      </c>
      <c r="O13" s="1">
        <f t="shared" si="4"/>
        <v>0</v>
      </c>
      <c r="P13" s="1">
        <f t="shared" si="5"/>
        <v>0</v>
      </c>
      <c r="Q13" s="1">
        <f t="shared" ca="1" si="6"/>
        <v>4495776.4607549971</v>
      </c>
      <c r="U13" t="s">
        <v>74</v>
      </c>
      <c r="V13" s="176">
        <v>97542.409712163702</v>
      </c>
      <c r="W13" s="176">
        <v>9364.4670656978906</v>
      </c>
      <c r="X13" s="176">
        <v>10.416226468397999</v>
      </c>
      <c r="Y13" s="215">
        <v>1.0447218132146099E-18</v>
      </c>
    </row>
    <row r="14" spans="1:25">
      <c r="A14" s="7">
        <f>Dataset!A14</f>
        <v>41275</v>
      </c>
      <c r="B14">
        <f>Dataset!B14</f>
        <v>2013</v>
      </c>
      <c r="C14">
        <f>Dataset!C14</f>
        <v>1</v>
      </c>
      <c r="D14" s="8">
        <f>Dataset!I14</f>
        <v>4722021.4733455582</v>
      </c>
      <c r="E14" s="109">
        <f t="shared" ref="E14:F14" ca="1" si="7">E2</f>
        <v>591.76</v>
      </c>
      <c r="F14" s="109">
        <f t="shared" ca="1" si="7"/>
        <v>0</v>
      </c>
      <c r="G14" s="8">
        <f>Dataset!AR14</f>
        <v>31</v>
      </c>
      <c r="H14" s="100">
        <f>Dataset!BK14</f>
        <v>0</v>
      </c>
      <c r="I14">
        <f>Dataset!BI14</f>
        <v>0</v>
      </c>
      <c r="K14" s="8">
        <f t="shared" si="0"/>
        <v>499745.12493101798</v>
      </c>
      <c r="L14" s="1">
        <f t="shared" ca="1" si="1"/>
        <v>1239831.2949115962</v>
      </c>
      <c r="M14" s="1">
        <f t="shared" ca="1" si="2"/>
        <v>0</v>
      </c>
      <c r="N14" s="1">
        <f t="shared" si="3"/>
        <v>3023814.7010770747</v>
      </c>
      <c r="O14" s="1">
        <f t="shared" si="4"/>
        <v>0</v>
      </c>
      <c r="P14" s="1">
        <f t="shared" si="5"/>
        <v>0</v>
      </c>
      <c r="Q14" s="1">
        <f t="shared" ca="1" si="6"/>
        <v>4763391.1209196895</v>
      </c>
      <c r="U14" t="s">
        <v>85</v>
      </c>
      <c r="V14" s="176">
        <v>-437594.176188907</v>
      </c>
      <c r="W14" s="176">
        <v>90607.329341167206</v>
      </c>
      <c r="X14" s="176">
        <v>-4.8295670932007901</v>
      </c>
      <c r="Y14" s="215">
        <v>3.8937388444714996E-6</v>
      </c>
    </row>
    <row r="15" spans="1:25">
      <c r="A15" s="7">
        <f>Dataset!A15</f>
        <v>41306</v>
      </c>
      <c r="B15">
        <f>Dataset!B15</f>
        <v>2013</v>
      </c>
      <c r="C15">
        <f>Dataset!C15</f>
        <v>2</v>
      </c>
      <c r="D15" s="8">
        <f>Dataset!I15</f>
        <v>4379721.47613547</v>
      </c>
      <c r="E15" s="109">
        <f t="shared" ref="E15:F15" ca="1" si="8">E3</f>
        <v>534.85000000000014</v>
      </c>
      <c r="F15" s="109">
        <f t="shared" ca="1" si="8"/>
        <v>0</v>
      </c>
      <c r="G15" s="8">
        <f>Dataset!AR15</f>
        <v>28</v>
      </c>
      <c r="H15" s="100">
        <f>Dataset!BK15</f>
        <v>0</v>
      </c>
      <c r="I15">
        <f>Dataset!BI15</f>
        <v>0</v>
      </c>
      <c r="K15" s="8">
        <f t="shared" si="0"/>
        <v>499745.12493101798</v>
      </c>
      <c r="L15" s="1">
        <f t="shared" ca="1" si="1"/>
        <v>1120595.7957338574</v>
      </c>
      <c r="M15" s="1">
        <f t="shared" ca="1" si="2"/>
        <v>0</v>
      </c>
      <c r="N15" s="1">
        <f t="shared" si="3"/>
        <v>2731187.4719405835</v>
      </c>
      <c r="O15" s="1">
        <f t="shared" si="4"/>
        <v>0</v>
      </c>
      <c r="P15" s="1">
        <f t="shared" si="5"/>
        <v>0</v>
      </c>
      <c r="Q15" s="1">
        <f t="shared" ca="1" si="6"/>
        <v>4351528.3926054593</v>
      </c>
      <c r="U15" t="s">
        <v>83</v>
      </c>
      <c r="V15" s="176">
        <v>-81187.472478609096</v>
      </c>
      <c r="W15" s="176">
        <v>25019.094057106999</v>
      </c>
      <c r="X15" s="176">
        <v>-3.24502047489392</v>
      </c>
      <c r="Y15" s="215">
        <v>1.5042252484460299E-3</v>
      </c>
    </row>
    <row r="16" spans="1:25">
      <c r="A16" s="7">
        <f>Dataset!A16</f>
        <v>41334</v>
      </c>
      <c r="B16">
        <f>Dataset!B16</f>
        <v>2013</v>
      </c>
      <c r="C16">
        <f>Dataset!C16</f>
        <v>3</v>
      </c>
      <c r="D16" s="8">
        <f>Dataset!I16</f>
        <v>4460829.4244898455</v>
      </c>
      <c r="E16" s="109">
        <f t="shared" ref="E16:F16" ca="1" si="9">E4</f>
        <v>453.9</v>
      </c>
      <c r="F16" s="109">
        <f t="shared" ca="1" si="9"/>
        <v>0.24</v>
      </c>
      <c r="G16" s="8">
        <f>Dataset!AR16</f>
        <v>31</v>
      </c>
      <c r="H16" s="100">
        <f>Dataset!BK16</f>
        <v>0</v>
      </c>
      <c r="I16">
        <f>Dataset!BI16</f>
        <v>1</v>
      </c>
      <c r="K16" s="8">
        <f t="shared" si="0"/>
        <v>499745.12493101798</v>
      </c>
      <c r="L16" s="1">
        <f t="shared" ca="1" si="1"/>
        <v>950992.67399008642</v>
      </c>
      <c r="M16" s="1">
        <f t="shared" ca="1" si="2"/>
        <v>808.18003876751277</v>
      </c>
      <c r="N16" s="1">
        <f t="shared" si="3"/>
        <v>3023814.7010770747</v>
      </c>
      <c r="O16" s="1">
        <f t="shared" si="4"/>
        <v>0</v>
      </c>
      <c r="P16" s="1">
        <f t="shared" si="5"/>
        <v>-81187.472478609096</v>
      </c>
      <c r="Q16" s="1">
        <f t="shared" ca="1" si="6"/>
        <v>4394173.2075583376</v>
      </c>
      <c r="V16" s="8"/>
    </row>
    <row r="17" spans="1:24">
      <c r="A17" s="7">
        <f>Dataset!A17</f>
        <v>41365</v>
      </c>
      <c r="B17">
        <f>Dataset!B17</f>
        <v>2013</v>
      </c>
      <c r="C17">
        <f>Dataset!C17</f>
        <v>4</v>
      </c>
      <c r="D17" s="8">
        <f>Dataset!I17</f>
        <v>3832346.2696746336</v>
      </c>
      <c r="E17" s="109">
        <f t="shared" ref="E17:F17" ca="1" si="10">E5</f>
        <v>263.77999999999997</v>
      </c>
      <c r="F17" s="109">
        <f t="shared" ca="1" si="10"/>
        <v>2.4</v>
      </c>
      <c r="G17" s="8">
        <f>Dataset!AR17</f>
        <v>30</v>
      </c>
      <c r="H17" s="100">
        <f>Dataset!BK17</f>
        <v>0</v>
      </c>
      <c r="I17">
        <f>Dataset!BI17</f>
        <v>1</v>
      </c>
      <c r="K17" s="8">
        <f t="shared" si="0"/>
        <v>499745.12493101798</v>
      </c>
      <c r="L17" s="1">
        <f t="shared" ca="1" si="1"/>
        <v>552661.04328068951</v>
      </c>
      <c r="M17" s="1">
        <f t="shared" ca="1" si="2"/>
        <v>8081.8003876751281</v>
      </c>
      <c r="N17" s="1">
        <f t="shared" si="3"/>
        <v>2926272.291364911</v>
      </c>
      <c r="O17" s="1">
        <f t="shared" si="4"/>
        <v>0</v>
      </c>
      <c r="P17" s="1">
        <f t="shared" si="5"/>
        <v>-81187.472478609096</v>
      </c>
      <c r="Q17" s="1">
        <f t="shared" ca="1" si="6"/>
        <v>3905572.7874856847</v>
      </c>
      <c r="U17" t="s">
        <v>128</v>
      </c>
      <c r="V17" s="8"/>
    </row>
    <row r="18" spans="1:24">
      <c r="A18" s="7">
        <f>Dataset!A18</f>
        <v>41395</v>
      </c>
      <c r="B18">
        <f>Dataset!B18</f>
        <v>2013</v>
      </c>
      <c r="C18">
        <f>Dataset!C18</f>
        <v>5</v>
      </c>
      <c r="D18" s="8">
        <f>Dataset!I18</f>
        <v>3681390.887105193</v>
      </c>
      <c r="E18" s="109">
        <f t="shared" ref="E18:F18" ca="1" si="11">E6</f>
        <v>96.78</v>
      </c>
      <c r="F18" s="109">
        <f t="shared" ca="1" si="11"/>
        <v>47.03</v>
      </c>
      <c r="G18" s="8">
        <f>Dataset!AR18</f>
        <v>31</v>
      </c>
      <c r="H18" s="100">
        <f>Dataset!BK18</f>
        <v>0</v>
      </c>
      <c r="I18">
        <f>Dataset!BI18</f>
        <v>1</v>
      </c>
      <c r="K18" s="8">
        <f t="shared" si="0"/>
        <v>499745.12493101798</v>
      </c>
      <c r="L18" s="1">
        <f t="shared" ca="1" si="1"/>
        <v>202769.48884943945</v>
      </c>
      <c r="M18" s="1">
        <f t="shared" ca="1" si="2"/>
        <v>158369.61343015052</v>
      </c>
      <c r="N18" s="1">
        <f t="shared" si="3"/>
        <v>3023814.7010770747</v>
      </c>
      <c r="O18" s="1">
        <f t="shared" si="4"/>
        <v>0</v>
      </c>
      <c r="P18" s="1">
        <f t="shared" si="5"/>
        <v>-81187.472478609096</v>
      </c>
      <c r="Q18" s="1">
        <f t="shared" ca="1" si="6"/>
        <v>3803511.4558090735</v>
      </c>
      <c r="U18" t="s">
        <v>129</v>
      </c>
      <c r="V18" s="8">
        <v>4065541.6062035402</v>
      </c>
      <c r="W18" s="1" t="s">
        <v>130</v>
      </c>
      <c r="X18" s="8">
        <v>399405.353318943</v>
      </c>
    </row>
    <row r="19" spans="1:24">
      <c r="A19" s="7">
        <f>Dataset!A19</f>
        <v>41426</v>
      </c>
      <c r="B19">
        <f>Dataset!B19</f>
        <v>2013</v>
      </c>
      <c r="C19">
        <f>Dataset!C19</f>
        <v>6</v>
      </c>
      <c r="D19" s="8">
        <f>Dataset!I19</f>
        <v>3736659.6900859205</v>
      </c>
      <c r="E19" s="109">
        <f t="shared" ref="E19:F19" ca="1" si="12">E7</f>
        <v>11.41</v>
      </c>
      <c r="F19" s="109">
        <f t="shared" ca="1" si="12"/>
        <v>106.78</v>
      </c>
      <c r="G19" s="8">
        <f>Dataset!AR19</f>
        <v>30</v>
      </c>
      <c r="H19" s="100">
        <f>Dataset!BK19</f>
        <v>0</v>
      </c>
      <c r="I19">
        <f>Dataset!BI19</f>
        <v>0</v>
      </c>
      <c r="K19" s="8">
        <f t="shared" si="0"/>
        <v>499745.12493101798</v>
      </c>
      <c r="L19" s="1">
        <f t="shared" ca="1" si="1"/>
        <v>23905.76428778781</v>
      </c>
      <c r="M19" s="1">
        <f t="shared" ca="1" si="2"/>
        <v>359572.76891497924</v>
      </c>
      <c r="N19" s="1">
        <f t="shared" si="3"/>
        <v>2926272.291364911</v>
      </c>
      <c r="O19" s="1">
        <f t="shared" si="4"/>
        <v>0</v>
      </c>
      <c r="P19" s="1">
        <f t="shared" si="5"/>
        <v>0</v>
      </c>
      <c r="Q19" s="1">
        <f t="shared" ca="1" si="6"/>
        <v>3809495.9494986963</v>
      </c>
      <c r="U19" t="s">
        <v>131</v>
      </c>
      <c r="V19" s="216">
        <v>1618265647886.8101</v>
      </c>
      <c r="W19" s="1" t="s">
        <v>132</v>
      </c>
      <c r="X19" s="8">
        <v>113328.629030055</v>
      </c>
    </row>
    <row r="20" spans="1:24">
      <c r="A20" s="7">
        <f>Dataset!A20</f>
        <v>41456</v>
      </c>
      <c r="B20">
        <f>Dataset!B20</f>
        <v>2013</v>
      </c>
      <c r="C20">
        <f>Dataset!C20</f>
        <v>7</v>
      </c>
      <c r="D20" s="8">
        <f>Dataset!I20</f>
        <v>4156043.912712968</v>
      </c>
      <c r="E20" s="109">
        <f t="shared" ref="E20:F20" ca="1" si="13">E8</f>
        <v>0</v>
      </c>
      <c r="F20" s="109">
        <f t="shared" ca="1" si="13"/>
        <v>205.12999999999997</v>
      </c>
      <c r="G20" s="8">
        <f>Dataset!AR20</f>
        <v>31</v>
      </c>
      <c r="H20" s="100">
        <f>Dataset!BK20</f>
        <v>0</v>
      </c>
      <c r="I20">
        <f>Dataset!BI20</f>
        <v>0</v>
      </c>
      <c r="K20" s="8">
        <f t="shared" si="0"/>
        <v>499745.12493101798</v>
      </c>
      <c r="L20" s="1">
        <f t="shared" ca="1" si="1"/>
        <v>0</v>
      </c>
      <c r="M20" s="1">
        <f t="shared" ca="1" si="2"/>
        <v>690758.2139682495</v>
      </c>
      <c r="N20" s="1">
        <f t="shared" si="3"/>
        <v>3023814.7010770747</v>
      </c>
      <c r="O20" s="1">
        <f t="shared" si="4"/>
        <v>0</v>
      </c>
      <c r="P20" s="1">
        <f t="shared" si="5"/>
        <v>0</v>
      </c>
      <c r="Q20" s="1">
        <f t="shared" ca="1" si="6"/>
        <v>4214318.0399763416</v>
      </c>
      <c r="U20" t="s">
        <v>133</v>
      </c>
      <c r="V20" s="215">
        <v>0.92337773550332403</v>
      </c>
      <c r="W20" s="218" t="s">
        <v>134</v>
      </c>
      <c r="X20" s="215">
        <v>0.92033716945186805</v>
      </c>
    </row>
    <row r="21" spans="1:24">
      <c r="A21" s="7">
        <f>Dataset!A21</f>
        <v>41487</v>
      </c>
      <c r="B21">
        <f>Dataset!B21</f>
        <v>2013</v>
      </c>
      <c r="C21">
        <f>Dataset!C21</f>
        <v>8</v>
      </c>
      <c r="D21" s="8">
        <f>Dataset!I21</f>
        <v>4008079.0141359847</v>
      </c>
      <c r="E21" s="109">
        <f t="shared" ref="E21:F21" ca="1" si="14">E9</f>
        <v>0.13</v>
      </c>
      <c r="F21" s="109">
        <f t="shared" ca="1" si="14"/>
        <v>197.97000000000003</v>
      </c>
      <c r="G21" s="8">
        <f>Dataset!AR21</f>
        <v>31</v>
      </c>
      <c r="H21" s="100">
        <f>Dataset!BK21</f>
        <v>0</v>
      </c>
      <c r="I21">
        <f>Dataset!BI21</f>
        <v>0</v>
      </c>
      <c r="K21" s="8">
        <f t="shared" si="0"/>
        <v>499745.12493101798</v>
      </c>
      <c r="L21" s="1">
        <f t="shared" ca="1" si="1"/>
        <v>272.37067111414683</v>
      </c>
      <c r="M21" s="1">
        <f t="shared" ca="1" si="2"/>
        <v>666647.50947835227</v>
      </c>
      <c r="N21" s="1">
        <f t="shared" si="3"/>
        <v>3023814.7010770747</v>
      </c>
      <c r="O21" s="1">
        <f t="shared" si="4"/>
        <v>0</v>
      </c>
      <c r="P21" s="1">
        <f t="shared" si="5"/>
        <v>0</v>
      </c>
      <c r="Q21" s="1">
        <f t="shared" ca="1" si="6"/>
        <v>4190479.7061575591</v>
      </c>
      <c r="U21" t="s">
        <v>268</v>
      </c>
      <c r="V21" s="176">
        <v>248.30288405475699</v>
      </c>
      <c r="W21" s="218" t="s">
        <v>135</v>
      </c>
      <c r="X21" s="215">
        <v>1.9313518153590101E-63</v>
      </c>
    </row>
    <row r="22" spans="1:24">
      <c r="A22" s="7">
        <f>Dataset!A22</f>
        <v>41518</v>
      </c>
      <c r="B22">
        <f>Dataset!B22</f>
        <v>2013</v>
      </c>
      <c r="C22">
        <f>Dataset!C22</f>
        <v>9</v>
      </c>
      <c r="D22" s="8">
        <f>Dataset!I22</f>
        <v>3687757.1891935775</v>
      </c>
      <c r="E22" s="109">
        <f t="shared" ref="E22:F22" ca="1" si="15">E10</f>
        <v>15.52</v>
      </c>
      <c r="F22" s="109">
        <f t="shared" ca="1" si="15"/>
        <v>103.91000000000001</v>
      </c>
      <c r="G22" s="8">
        <f>Dataset!AR22</f>
        <v>30</v>
      </c>
      <c r="H22" s="100">
        <f>Dataset!BK22</f>
        <v>0</v>
      </c>
      <c r="I22">
        <f>Dataset!BI22</f>
        <v>1</v>
      </c>
      <c r="K22" s="8">
        <f t="shared" si="0"/>
        <v>499745.12493101798</v>
      </c>
      <c r="L22" s="1">
        <f t="shared" ca="1" si="1"/>
        <v>32516.867813011988</v>
      </c>
      <c r="M22" s="1">
        <f t="shared" ca="1" si="2"/>
        <v>349908.2826180511</v>
      </c>
      <c r="N22" s="1">
        <f t="shared" si="3"/>
        <v>2926272.291364911</v>
      </c>
      <c r="O22" s="1">
        <f t="shared" si="4"/>
        <v>0</v>
      </c>
      <c r="P22" s="1">
        <f t="shared" si="5"/>
        <v>-81187.472478609096</v>
      </c>
      <c r="Q22" s="1">
        <f t="shared" ca="1" si="6"/>
        <v>3727255.0942483828</v>
      </c>
      <c r="U22" t="s">
        <v>136</v>
      </c>
      <c r="V22" s="214">
        <v>-6.0064200778121003E-2</v>
      </c>
      <c r="W22" s="218" t="s">
        <v>137</v>
      </c>
      <c r="X22" s="215">
        <v>2.0913020511440599</v>
      </c>
    </row>
    <row r="23" spans="1:24">
      <c r="A23" s="7">
        <f>Dataset!A23</f>
        <v>41548</v>
      </c>
      <c r="B23">
        <f>Dataset!B23</f>
        <v>2013</v>
      </c>
      <c r="C23">
        <f>Dataset!C23</f>
        <v>10</v>
      </c>
      <c r="D23" s="8">
        <f>Dataset!I23</f>
        <v>3724212.2631027107</v>
      </c>
      <c r="E23" s="109">
        <f t="shared" ref="E23:F23" ca="1" si="16">E11</f>
        <v>125.15</v>
      </c>
      <c r="F23" s="109">
        <f t="shared" ca="1" si="16"/>
        <v>24.950000000000003</v>
      </c>
      <c r="G23" s="8">
        <f>Dataset!AR23</f>
        <v>31</v>
      </c>
      <c r="H23" s="100">
        <f>Dataset!BK23</f>
        <v>0</v>
      </c>
      <c r="I23">
        <f>Dataset!BI23</f>
        <v>1</v>
      </c>
      <c r="K23" s="8">
        <f t="shared" si="0"/>
        <v>499745.12493101798</v>
      </c>
      <c r="L23" s="1">
        <f t="shared" ca="1" si="1"/>
        <v>262209.14992258057</v>
      </c>
      <c r="M23" s="1">
        <f t="shared" ca="1" si="2"/>
        <v>84017.04986353936</v>
      </c>
      <c r="N23" s="1">
        <f t="shared" si="3"/>
        <v>3023814.7010770747</v>
      </c>
      <c r="O23" s="1">
        <f t="shared" si="4"/>
        <v>0</v>
      </c>
      <c r="P23" s="1">
        <f t="shared" si="5"/>
        <v>-81187.472478609096</v>
      </c>
      <c r="Q23" s="1">
        <f t="shared" ca="1" si="6"/>
        <v>3788598.5533156036</v>
      </c>
    </row>
    <row r="24" spans="1:24">
      <c r="A24" s="7">
        <f>Dataset!A24</f>
        <v>41579</v>
      </c>
      <c r="B24">
        <f>Dataset!B24</f>
        <v>2013</v>
      </c>
      <c r="C24">
        <f>Dataset!C24</f>
        <v>11</v>
      </c>
      <c r="D24" s="8">
        <f>Dataset!I24</f>
        <v>4083152.6468298482</v>
      </c>
      <c r="E24" s="109">
        <f t="shared" ref="E24:F24" ca="1" si="17">E12</f>
        <v>301.19</v>
      </c>
      <c r="F24" s="109">
        <f t="shared" ca="1" si="17"/>
        <v>5.23</v>
      </c>
      <c r="G24" s="8">
        <f>Dataset!AR24</f>
        <v>30</v>
      </c>
      <c r="H24" s="100">
        <f>Dataset!BK24</f>
        <v>0</v>
      </c>
      <c r="I24">
        <f>Dataset!BI24</f>
        <v>1</v>
      </c>
      <c r="K24" s="8">
        <f t="shared" si="0"/>
        <v>499745.12493101798</v>
      </c>
      <c r="L24" s="1">
        <f t="shared" ca="1" si="1"/>
        <v>631040.94179130672</v>
      </c>
      <c r="M24" s="1">
        <f t="shared" ca="1" si="2"/>
        <v>17611.590011475386</v>
      </c>
      <c r="N24" s="1">
        <f t="shared" si="3"/>
        <v>2926272.291364911</v>
      </c>
      <c r="O24" s="1">
        <f t="shared" si="4"/>
        <v>0</v>
      </c>
      <c r="P24" s="1">
        <f t="shared" si="5"/>
        <v>-81187.472478609096</v>
      </c>
      <c r="Q24" s="1">
        <f t="shared" ca="1" si="6"/>
        <v>3993482.4756201017</v>
      </c>
      <c r="X24" s="90"/>
    </row>
    <row r="25" spans="1:24">
      <c r="A25" s="7">
        <f>Dataset!A25</f>
        <v>41609</v>
      </c>
      <c r="B25">
        <f>Dataset!B25</f>
        <v>2013</v>
      </c>
      <c r="C25">
        <f>Dataset!C25</f>
        <v>12</v>
      </c>
      <c r="D25" s="8">
        <f>Dataset!I25</f>
        <v>4717482.5320934998</v>
      </c>
      <c r="E25" s="109">
        <f t="shared" ref="E25:F25" ca="1" si="18">E13</f>
        <v>464.03000000000003</v>
      </c>
      <c r="F25" s="109">
        <f t="shared" ca="1" si="18"/>
        <v>0</v>
      </c>
      <c r="G25" s="8">
        <f>Dataset!AR25</f>
        <v>31</v>
      </c>
      <c r="H25" s="100">
        <f>Dataset!BK25</f>
        <v>0</v>
      </c>
      <c r="I25">
        <f>Dataset!BI25</f>
        <v>0</v>
      </c>
      <c r="K25" s="8">
        <f t="shared" si="0"/>
        <v>499745.12493101798</v>
      </c>
      <c r="L25" s="1">
        <f t="shared" ca="1" si="1"/>
        <v>972216.63474690425</v>
      </c>
      <c r="M25" s="1">
        <f t="shared" ca="1" si="2"/>
        <v>0</v>
      </c>
      <c r="N25" s="1">
        <f t="shared" si="3"/>
        <v>3023814.7010770747</v>
      </c>
      <c r="O25" s="1">
        <f t="shared" si="4"/>
        <v>0</v>
      </c>
      <c r="P25" s="1">
        <f t="shared" si="5"/>
        <v>0</v>
      </c>
      <c r="Q25" s="1">
        <f t="shared" ca="1" si="6"/>
        <v>4495776.4607549971</v>
      </c>
    </row>
    <row r="26" spans="1:24">
      <c r="A26" s="7">
        <f>Dataset!A26</f>
        <v>41640</v>
      </c>
      <c r="B26">
        <f>Dataset!B26</f>
        <v>2014</v>
      </c>
      <c r="C26">
        <f>Dataset!C26</f>
        <v>1</v>
      </c>
      <c r="D26" s="8">
        <f>Dataset!I26</f>
        <v>5104279.5466894517</v>
      </c>
      <c r="E26" s="109">
        <f t="shared" ref="E26:F26" ca="1" si="19">E14</f>
        <v>591.76</v>
      </c>
      <c r="F26" s="109">
        <f t="shared" ca="1" si="19"/>
        <v>0</v>
      </c>
      <c r="G26" s="8">
        <f>Dataset!AR26</f>
        <v>31</v>
      </c>
      <c r="H26" s="100">
        <f>Dataset!BK26</f>
        <v>0</v>
      </c>
      <c r="I26">
        <f>Dataset!BI26</f>
        <v>0</v>
      </c>
      <c r="K26" s="8">
        <f t="shared" si="0"/>
        <v>499745.12493101798</v>
      </c>
      <c r="L26" s="1">
        <f t="shared" ca="1" si="1"/>
        <v>1239831.2949115962</v>
      </c>
      <c r="M26" s="1">
        <f t="shared" ca="1" si="2"/>
        <v>0</v>
      </c>
      <c r="N26" s="1">
        <f t="shared" si="3"/>
        <v>3023814.7010770747</v>
      </c>
      <c r="O26" s="1">
        <f t="shared" si="4"/>
        <v>0</v>
      </c>
      <c r="P26" s="1">
        <f t="shared" si="5"/>
        <v>0</v>
      </c>
      <c r="Q26" s="1">
        <f t="shared" ca="1" si="6"/>
        <v>4763391.1209196895</v>
      </c>
    </row>
    <row r="27" spans="1:24">
      <c r="A27" s="7">
        <f>Dataset!A27</f>
        <v>41671</v>
      </c>
      <c r="B27">
        <f>Dataset!B27</f>
        <v>2014</v>
      </c>
      <c r="C27">
        <f>Dataset!C27</f>
        <v>2</v>
      </c>
      <c r="D27" s="8">
        <f>Dataset!I27</f>
        <v>4696800.3021380147</v>
      </c>
      <c r="E27" s="109">
        <f t="shared" ref="E27:F27" ca="1" si="20">E15</f>
        <v>534.85000000000014</v>
      </c>
      <c r="F27" s="109">
        <f t="shared" ca="1" si="20"/>
        <v>0</v>
      </c>
      <c r="G27" s="8">
        <f>Dataset!AR27</f>
        <v>28</v>
      </c>
      <c r="H27" s="100">
        <f>Dataset!BK27</f>
        <v>0</v>
      </c>
      <c r="I27">
        <f>Dataset!BI27</f>
        <v>0</v>
      </c>
      <c r="K27" s="8">
        <f t="shared" si="0"/>
        <v>499745.12493101798</v>
      </c>
      <c r="L27" s="1">
        <f t="shared" ca="1" si="1"/>
        <v>1120595.7957338574</v>
      </c>
      <c r="M27" s="1">
        <f t="shared" ca="1" si="2"/>
        <v>0</v>
      </c>
      <c r="N27" s="1">
        <f t="shared" si="3"/>
        <v>2731187.4719405835</v>
      </c>
      <c r="O27" s="1">
        <f t="shared" si="4"/>
        <v>0</v>
      </c>
      <c r="P27" s="1">
        <f t="shared" si="5"/>
        <v>0</v>
      </c>
      <c r="Q27" s="1">
        <f t="shared" ca="1" si="6"/>
        <v>4351528.3926054593</v>
      </c>
    </row>
    <row r="28" spans="1:24">
      <c r="A28" s="7">
        <f>Dataset!A28</f>
        <v>41699</v>
      </c>
      <c r="B28">
        <f>Dataset!B28</f>
        <v>2014</v>
      </c>
      <c r="C28">
        <f>Dataset!C28</f>
        <v>3</v>
      </c>
      <c r="D28" s="8">
        <f>Dataset!I28</f>
        <v>4775215.0354864215</v>
      </c>
      <c r="E28" s="109">
        <f t="shared" ref="E28:F28" ca="1" si="21">E16</f>
        <v>453.9</v>
      </c>
      <c r="F28" s="109">
        <f t="shared" ca="1" si="21"/>
        <v>0.24</v>
      </c>
      <c r="G28" s="8">
        <f>Dataset!AR28</f>
        <v>31</v>
      </c>
      <c r="H28" s="100">
        <f>Dataset!BK28</f>
        <v>0</v>
      </c>
      <c r="I28">
        <f>Dataset!BI28</f>
        <v>1</v>
      </c>
      <c r="K28" s="8">
        <f t="shared" si="0"/>
        <v>499745.12493101798</v>
      </c>
      <c r="L28" s="1">
        <f t="shared" ca="1" si="1"/>
        <v>950992.67399008642</v>
      </c>
      <c r="M28" s="1">
        <f t="shared" ca="1" si="2"/>
        <v>808.18003876751277</v>
      </c>
      <c r="N28" s="1">
        <f t="shared" si="3"/>
        <v>3023814.7010770747</v>
      </c>
      <c r="O28" s="1">
        <f t="shared" si="4"/>
        <v>0</v>
      </c>
      <c r="P28" s="1">
        <f t="shared" si="5"/>
        <v>-81187.472478609096</v>
      </c>
      <c r="Q28" s="1">
        <f t="shared" ca="1" si="6"/>
        <v>4394173.2075583376</v>
      </c>
    </row>
    <row r="29" spans="1:24">
      <c r="A29" s="7">
        <f>Dataset!A29</f>
        <v>41730</v>
      </c>
      <c r="B29">
        <f>Dataset!B29</f>
        <v>2014</v>
      </c>
      <c r="C29">
        <f>Dataset!C29</f>
        <v>4</v>
      </c>
      <c r="D29" s="8">
        <f>Dataset!I29</f>
        <v>3984897.527234789</v>
      </c>
      <c r="E29" s="109">
        <f t="shared" ref="E29:F29" ca="1" si="22">E17</f>
        <v>263.77999999999997</v>
      </c>
      <c r="F29" s="109">
        <f t="shared" ca="1" si="22"/>
        <v>2.4</v>
      </c>
      <c r="G29" s="8">
        <f>Dataset!AR29</f>
        <v>30</v>
      </c>
      <c r="H29" s="100">
        <f>Dataset!BK29</f>
        <v>0</v>
      </c>
      <c r="I29">
        <f>Dataset!BI29</f>
        <v>1</v>
      </c>
      <c r="K29" s="8">
        <f t="shared" si="0"/>
        <v>499745.12493101798</v>
      </c>
      <c r="L29" s="1">
        <f t="shared" ca="1" si="1"/>
        <v>552661.04328068951</v>
      </c>
      <c r="M29" s="1">
        <f t="shared" ca="1" si="2"/>
        <v>8081.8003876751281</v>
      </c>
      <c r="N29" s="1">
        <f t="shared" si="3"/>
        <v>2926272.291364911</v>
      </c>
      <c r="O29" s="1">
        <f t="shared" si="4"/>
        <v>0</v>
      </c>
      <c r="P29" s="1">
        <f t="shared" si="5"/>
        <v>-81187.472478609096</v>
      </c>
      <c r="Q29" s="1">
        <f t="shared" ca="1" si="6"/>
        <v>3905572.7874856847</v>
      </c>
    </row>
    <row r="30" spans="1:24">
      <c r="A30" s="7">
        <f>Dataset!A30</f>
        <v>41760</v>
      </c>
      <c r="B30">
        <f>Dataset!B30</f>
        <v>2014</v>
      </c>
      <c r="C30">
        <f>Dataset!C30</f>
        <v>5</v>
      </c>
      <c r="D30" s="8">
        <f>Dataset!I30</f>
        <v>3729445.114237207</v>
      </c>
      <c r="E30" s="109">
        <f t="shared" ref="E30:F30" ca="1" si="23">E18</f>
        <v>96.78</v>
      </c>
      <c r="F30" s="109">
        <f t="shared" ca="1" si="23"/>
        <v>47.03</v>
      </c>
      <c r="G30" s="8">
        <f>Dataset!AR30</f>
        <v>31</v>
      </c>
      <c r="H30" s="100">
        <f>Dataset!BK30</f>
        <v>0</v>
      </c>
      <c r="I30">
        <f>Dataset!BI30</f>
        <v>1</v>
      </c>
      <c r="K30" s="8">
        <f t="shared" si="0"/>
        <v>499745.12493101798</v>
      </c>
      <c r="L30" s="1">
        <f t="shared" ca="1" si="1"/>
        <v>202769.48884943945</v>
      </c>
      <c r="M30" s="1">
        <f t="shared" ca="1" si="2"/>
        <v>158369.61343015052</v>
      </c>
      <c r="N30" s="1">
        <f t="shared" si="3"/>
        <v>3023814.7010770747</v>
      </c>
      <c r="O30" s="1">
        <f t="shared" si="4"/>
        <v>0</v>
      </c>
      <c r="P30" s="1">
        <f t="shared" si="5"/>
        <v>-81187.472478609096</v>
      </c>
      <c r="Q30" s="1">
        <f t="shared" ca="1" si="6"/>
        <v>3803511.4558090735</v>
      </c>
    </row>
    <row r="31" spans="1:24">
      <c r="A31" s="7">
        <f>Dataset!A31</f>
        <v>41791</v>
      </c>
      <c r="B31">
        <f>Dataset!B31</f>
        <v>2014</v>
      </c>
      <c r="C31">
        <f>Dataset!C31</f>
        <v>6</v>
      </c>
      <c r="D31" s="8">
        <f>Dataset!I31</f>
        <v>3672851.1716306908</v>
      </c>
      <c r="E31" s="109">
        <f t="shared" ref="E31:F31" ca="1" si="24">E19</f>
        <v>11.41</v>
      </c>
      <c r="F31" s="109">
        <f t="shared" ca="1" si="24"/>
        <v>106.78</v>
      </c>
      <c r="G31" s="8">
        <f>Dataset!AR31</f>
        <v>30</v>
      </c>
      <c r="H31" s="100">
        <f>Dataset!BK31</f>
        <v>0</v>
      </c>
      <c r="I31">
        <f>Dataset!BI31</f>
        <v>0</v>
      </c>
      <c r="K31" s="8">
        <f t="shared" si="0"/>
        <v>499745.12493101798</v>
      </c>
      <c r="L31" s="1">
        <f t="shared" ca="1" si="1"/>
        <v>23905.76428778781</v>
      </c>
      <c r="M31" s="1">
        <f t="shared" ca="1" si="2"/>
        <v>359572.76891497924</v>
      </c>
      <c r="N31" s="1">
        <f t="shared" si="3"/>
        <v>2926272.291364911</v>
      </c>
      <c r="O31" s="1">
        <f t="shared" si="4"/>
        <v>0</v>
      </c>
      <c r="P31" s="1">
        <f t="shared" si="5"/>
        <v>0</v>
      </c>
      <c r="Q31" s="1">
        <f t="shared" ca="1" si="6"/>
        <v>3809495.9494986963</v>
      </c>
    </row>
    <row r="32" spans="1:24">
      <c r="A32" s="7">
        <f>Dataset!A32</f>
        <v>41821</v>
      </c>
      <c r="B32">
        <f>Dataset!B32</f>
        <v>2014</v>
      </c>
      <c r="C32">
        <f>Dataset!C32</f>
        <v>7</v>
      </c>
      <c r="D32" s="8">
        <f>Dataset!I32</f>
        <v>3898577.2674127915</v>
      </c>
      <c r="E32" s="109">
        <f t="shared" ref="E32:F32" ca="1" si="25">E20</f>
        <v>0</v>
      </c>
      <c r="F32" s="109">
        <f t="shared" ca="1" si="25"/>
        <v>205.12999999999997</v>
      </c>
      <c r="G32" s="8">
        <f>Dataset!AR32</f>
        <v>31</v>
      </c>
      <c r="H32" s="100">
        <f>Dataset!BK32</f>
        <v>0</v>
      </c>
      <c r="I32">
        <f>Dataset!BI32</f>
        <v>0</v>
      </c>
      <c r="K32" s="8">
        <f t="shared" si="0"/>
        <v>499745.12493101798</v>
      </c>
      <c r="L32" s="1">
        <f t="shared" ca="1" si="1"/>
        <v>0</v>
      </c>
      <c r="M32" s="1">
        <f t="shared" ca="1" si="2"/>
        <v>690758.2139682495</v>
      </c>
      <c r="N32" s="1">
        <f t="shared" si="3"/>
        <v>3023814.7010770747</v>
      </c>
      <c r="O32" s="1">
        <f t="shared" si="4"/>
        <v>0</v>
      </c>
      <c r="P32" s="1">
        <f t="shared" si="5"/>
        <v>0</v>
      </c>
      <c r="Q32" s="1">
        <f t="shared" ca="1" si="6"/>
        <v>4214318.0399763416</v>
      </c>
    </row>
    <row r="33" spans="1:17">
      <c r="A33" s="7">
        <f>Dataset!A33</f>
        <v>41852</v>
      </c>
      <c r="B33">
        <f>Dataset!B33</f>
        <v>2014</v>
      </c>
      <c r="C33">
        <f>Dataset!C33</f>
        <v>8</v>
      </c>
      <c r="D33" s="8">
        <f>Dataset!I33</f>
        <v>3863892.5240839021</v>
      </c>
      <c r="E33" s="109">
        <f t="shared" ref="E33:F33" ca="1" si="26">E21</f>
        <v>0.13</v>
      </c>
      <c r="F33" s="109">
        <f t="shared" ca="1" si="26"/>
        <v>197.97000000000003</v>
      </c>
      <c r="G33" s="8">
        <f>Dataset!AR33</f>
        <v>31</v>
      </c>
      <c r="H33" s="100">
        <f>Dataset!BK33</f>
        <v>0</v>
      </c>
      <c r="I33">
        <f>Dataset!BI33</f>
        <v>0</v>
      </c>
      <c r="K33" s="8">
        <f t="shared" si="0"/>
        <v>499745.12493101798</v>
      </c>
      <c r="L33" s="1">
        <f t="shared" ca="1" si="1"/>
        <v>272.37067111414683</v>
      </c>
      <c r="M33" s="1">
        <f t="shared" ca="1" si="2"/>
        <v>666647.50947835227</v>
      </c>
      <c r="N33" s="1">
        <f t="shared" si="3"/>
        <v>3023814.7010770747</v>
      </c>
      <c r="O33" s="1">
        <f t="shared" si="4"/>
        <v>0</v>
      </c>
      <c r="P33" s="1">
        <f t="shared" si="5"/>
        <v>0</v>
      </c>
      <c r="Q33" s="1">
        <f t="shared" ca="1" si="6"/>
        <v>4190479.7061575591</v>
      </c>
    </row>
    <row r="34" spans="1:17">
      <c r="A34" s="7">
        <f>Dataset!A34</f>
        <v>41883</v>
      </c>
      <c r="B34">
        <f>Dataset!B34</f>
        <v>2014</v>
      </c>
      <c r="C34">
        <f>Dataset!C34</f>
        <v>9</v>
      </c>
      <c r="D34" s="8">
        <f>Dataset!I34</f>
        <v>3629378.121109474</v>
      </c>
      <c r="E34" s="109">
        <f t="shared" ref="E34:F34" ca="1" si="27">E22</f>
        <v>15.52</v>
      </c>
      <c r="F34" s="109">
        <f t="shared" ca="1" si="27"/>
        <v>103.91000000000001</v>
      </c>
      <c r="G34" s="8">
        <f>Dataset!AR34</f>
        <v>30</v>
      </c>
      <c r="H34" s="100">
        <f>Dataset!BK34</f>
        <v>0</v>
      </c>
      <c r="I34">
        <f>Dataset!BI34</f>
        <v>1</v>
      </c>
      <c r="K34" s="8">
        <f t="shared" ref="K34:K65" si="28">$V$10</f>
        <v>499745.12493101798</v>
      </c>
      <c r="L34" s="1">
        <f t="shared" ref="L34:L65" ca="1" si="29">E34*$V$11</f>
        <v>32516.867813011988</v>
      </c>
      <c r="M34" s="1">
        <f t="shared" ref="M34:M65" ca="1" si="30">F34*$V$12</f>
        <v>349908.2826180511</v>
      </c>
      <c r="N34" s="1">
        <f t="shared" ref="N34:N65" si="31">G34*$V$13</f>
        <v>2926272.291364911</v>
      </c>
      <c r="O34" s="1">
        <f t="shared" si="4"/>
        <v>0</v>
      </c>
      <c r="P34" s="1">
        <f t="shared" si="5"/>
        <v>-81187.472478609096</v>
      </c>
      <c r="Q34" s="1">
        <f t="shared" ca="1" si="6"/>
        <v>3727255.0942483828</v>
      </c>
    </row>
    <row r="35" spans="1:17">
      <c r="A35" s="7">
        <f>Dataset!A35</f>
        <v>41913</v>
      </c>
      <c r="B35">
        <f>Dataset!B35</f>
        <v>2014</v>
      </c>
      <c r="C35">
        <f>Dataset!C35</f>
        <v>10</v>
      </c>
      <c r="D35" s="8">
        <f>Dataset!I35</f>
        <v>3700224.6664129174</v>
      </c>
      <c r="E35" s="109">
        <f t="shared" ref="E35:F35" ca="1" si="32">E23</f>
        <v>125.15</v>
      </c>
      <c r="F35" s="109">
        <f t="shared" ca="1" si="32"/>
        <v>24.950000000000003</v>
      </c>
      <c r="G35" s="8">
        <f>Dataset!AR35</f>
        <v>31</v>
      </c>
      <c r="H35" s="100">
        <f>Dataset!BK35</f>
        <v>0</v>
      </c>
      <c r="I35">
        <f>Dataset!BI35</f>
        <v>1</v>
      </c>
      <c r="K35" s="8">
        <f t="shared" si="28"/>
        <v>499745.12493101798</v>
      </c>
      <c r="L35" s="1">
        <f t="shared" ca="1" si="29"/>
        <v>262209.14992258057</v>
      </c>
      <c r="M35" s="1">
        <f t="shared" ca="1" si="30"/>
        <v>84017.04986353936</v>
      </c>
      <c r="N35" s="1">
        <f t="shared" si="31"/>
        <v>3023814.7010770747</v>
      </c>
      <c r="O35" s="1">
        <f t="shared" si="4"/>
        <v>0</v>
      </c>
      <c r="P35" s="1">
        <f t="shared" si="5"/>
        <v>-81187.472478609096</v>
      </c>
      <c r="Q35" s="1">
        <f t="shared" ca="1" si="6"/>
        <v>3788598.5533156036</v>
      </c>
    </row>
    <row r="36" spans="1:17">
      <c r="A36" s="7">
        <f>Dataset!A36</f>
        <v>41944</v>
      </c>
      <c r="B36">
        <f>Dataset!B36</f>
        <v>2014</v>
      </c>
      <c r="C36">
        <f>Dataset!C36</f>
        <v>11</v>
      </c>
      <c r="D36" s="8">
        <f>Dataset!I36</f>
        <v>4022354.9551884052</v>
      </c>
      <c r="E36" s="109">
        <f t="shared" ref="E36:F36" ca="1" si="33">E24</f>
        <v>301.19</v>
      </c>
      <c r="F36" s="109">
        <f t="shared" ca="1" si="33"/>
        <v>5.23</v>
      </c>
      <c r="G36" s="8">
        <f>Dataset!AR36</f>
        <v>30</v>
      </c>
      <c r="H36" s="100">
        <f>Dataset!BK36</f>
        <v>0</v>
      </c>
      <c r="I36">
        <f>Dataset!BI36</f>
        <v>1</v>
      </c>
      <c r="K36" s="8">
        <f t="shared" si="28"/>
        <v>499745.12493101798</v>
      </c>
      <c r="L36" s="1">
        <f t="shared" ca="1" si="29"/>
        <v>631040.94179130672</v>
      </c>
      <c r="M36" s="1">
        <f t="shared" ca="1" si="30"/>
        <v>17611.590011475386</v>
      </c>
      <c r="N36" s="1">
        <f t="shared" si="31"/>
        <v>2926272.291364911</v>
      </c>
      <c r="O36" s="1">
        <f t="shared" si="4"/>
        <v>0</v>
      </c>
      <c r="P36" s="1">
        <f t="shared" si="5"/>
        <v>-81187.472478609096</v>
      </c>
      <c r="Q36" s="1">
        <f t="shared" ca="1" si="6"/>
        <v>3993482.4756201017</v>
      </c>
    </row>
    <row r="37" spans="1:17">
      <c r="A37" s="7">
        <f>Dataset!A37</f>
        <v>41974</v>
      </c>
      <c r="B37">
        <f>Dataset!B37</f>
        <v>2014</v>
      </c>
      <c r="C37">
        <f>Dataset!C37</f>
        <v>12</v>
      </c>
      <c r="D37" s="8">
        <f>Dataset!I37</f>
        <v>4501351.3283059318</v>
      </c>
      <c r="E37" s="109">
        <f t="shared" ref="E37:F37" ca="1" si="34">E25</f>
        <v>464.03000000000003</v>
      </c>
      <c r="F37" s="109">
        <f t="shared" ca="1" si="34"/>
        <v>0</v>
      </c>
      <c r="G37" s="8">
        <f>Dataset!AR37</f>
        <v>31</v>
      </c>
      <c r="H37" s="100">
        <f>Dataset!BK37</f>
        <v>0</v>
      </c>
      <c r="I37">
        <f>Dataset!BI37</f>
        <v>0</v>
      </c>
      <c r="K37" s="8">
        <f t="shared" si="28"/>
        <v>499745.12493101798</v>
      </c>
      <c r="L37" s="1">
        <f t="shared" ca="1" si="29"/>
        <v>972216.63474690425</v>
      </c>
      <c r="M37" s="1">
        <f t="shared" ca="1" si="30"/>
        <v>0</v>
      </c>
      <c r="N37" s="1">
        <f t="shared" si="31"/>
        <v>3023814.7010770747</v>
      </c>
      <c r="O37" s="1">
        <f t="shared" si="4"/>
        <v>0</v>
      </c>
      <c r="P37" s="1">
        <f t="shared" si="5"/>
        <v>0</v>
      </c>
      <c r="Q37" s="1">
        <f t="shared" ca="1" si="6"/>
        <v>4495776.4607549971</v>
      </c>
    </row>
    <row r="38" spans="1:17">
      <c r="A38" s="7">
        <f>Dataset!A38</f>
        <v>42005</v>
      </c>
      <c r="B38">
        <f>Dataset!B38</f>
        <v>2015</v>
      </c>
      <c r="C38">
        <f>Dataset!C38</f>
        <v>1</v>
      </c>
      <c r="D38" s="8">
        <f>Dataset!I38</f>
        <v>4986015.2798915301</v>
      </c>
      <c r="E38" s="109">
        <f t="shared" ref="E38:F38" ca="1" si="35">E26</f>
        <v>591.76</v>
      </c>
      <c r="F38" s="109">
        <f t="shared" ca="1" si="35"/>
        <v>0</v>
      </c>
      <c r="G38" s="8">
        <f>Dataset!AR38</f>
        <v>31</v>
      </c>
      <c r="H38" s="100">
        <f>Dataset!BK38</f>
        <v>0</v>
      </c>
      <c r="I38">
        <f>Dataset!BI38</f>
        <v>0</v>
      </c>
      <c r="K38" s="8">
        <f t="shared" si="28"/>
        <v>499745.12493101798</v>
      </c>
      <c r="L38" s="1">
        <f t="shared" ca="1" si="29"/>
        <v>1239831.2949115962</v>
      </c>
      <c r="M38" s="1">
        <f t="shared" ca="1" si="30"/>
        <v>0</v>
      </c>
      <c r="N38" s="1">
        <f t="shared" si="31"/>
        <v>3023814.7010770747</v>
      </c>
      <c r="O38" s="1">
        <f t="shared" si="4"/>
        <v>0</v>
      </c>
      <c r="P38" s="1">
        <f t="shared" si="5"/>
        <v>0</v>
      </c>
      <c r="Q38" s="1">
        <f t="shared" ca="1" si="6"/>
        <v>4763391.1209196895</v>
      </c>
    </row>
    <row r="39" spans="1:17">
      <c r="A39" s="7">
        <f>Dataset!A39</f>
        <v>42036</v>
      </c>
      <c r="B39">
        <f>Dataset!B39</f>
        <v>2015</v>
      </c>
      <c r="C39">
        <f>Dataset!C39</f>
        <v>2</v>
      </c>
      <c r="D39" s="8">
        <f>Dataset!I39</f>
        <v>4697318.9856821401</v>
      </c>
      <c r="E39" s="109">
        <f t="shared" ref="E39:F39" ca="1" si="36">E27</f>
        <v>534.85000000000014</v>
      </c>
      <c r="F39" s="109">
        <f t="shared" ca="1" si="36"/>
        <v>0</v>
      </c>
      <c r="G39" s="8">
        <f>Dataset!AR39</f>
        <v>28</v>
      </c>
      <c r="H39" s="100">
        <f>Dataset!BK39</f>
        <v>0</v>
      </c>
      <c r="I39">
        <f>Dataset!BI39</f>
        <v>0</v>
      </c>
      <c r="K39" s="8">
        <f t="shared" si="28"/>
        <v>499745.12493101798</v>
      </c>
      <c r="L39" s="1">
        <f t="shared" ca="1" si="29"/>
        <v>1120595.7957338574</v>
      </c>
      <c r="M39" s="1">
        <f t="shared" ca="1" si="30"/>
        <v>0</v>
      </c>
      <c r="N39" s="1">
        <f t="shared" si="31"/>
        <v>2731187.4719405835</v>
      </c>
      <c r="O39" s="1">
        <f t="shared" si="4"/>
        <v>0</v>
      </c>
      <c r="P39" s="1">
        <f t="shared" si="5"/>
        <v>0</v>
      </c>
      <c r="Q39" s="1">
        <f t="shared" ca="1" si="6"/>
        <v>4351528.3926054593</v>
      </c>
    </row>
    <row r="40" spans="1:17">
      <c r="A40" s="7">
        <f>Dataset!A40</f>
        <v>42064</v>
      </c>
      <c r="B40">
        <f>Dataset!B40</f>
        <v>2015</v>
      </c>
      <c r="C40">
        <f>Dataset!C40</f>
        <v>3</v>
      </c>
      <c r="D40" s="8">
        <f>Dataset!I40</f>
        <v>4654228.7527321167</v>
      </c>
      <c r="E40" s="109">
        <f t="shared" ref="E40:F40" ca="1" si="37">E28</f>
        <v>453.9</v>
      </c>
      <c r="F40" s="109">
        <f t="shared" ca="1" si="37"/>
        <v>0.24</v>
      </c>
      <c r="G40" s="8">
        <f>Dataset!AR40</f>
        <v>31</v>
      </c>
      <c r="H40" s="100">
        <f>Dataset!BK40</f>
        <v>0</v>
      </c>
      <c r="I40">
        <f>Dataset!BI40</f>
        <v>1</v>
      </c>
      <c r="K40" s="8">
        <f t="shared" si="28"/>
        <v>499745.12493101798</v>
      </c>
      <c r="L40" s="1">
        <f t="shared" ca="1" si="29"/>
        <v>950992.67399008642</v>
      </c>
      <c r="M40" s="1">
        <f t="shared" ca="1" si="30"/>
        <v>808.18003876751277</v>
      </c>
      <c r="N40" s="1">
        <f t="shared" si="31"/>
        <v>3023814.7010770747</v>
      </c>
      <c r="O40" s="1">
        <f t="shared" si="4"/>
        <v>0</v>
      </c>
      <c r="P40" s="1">
        <f t="shared" si="5"/>
        <v>-81187.472478609096</v>
      </c>
      <c r="Q40" s="1">
        <f t="shared" ca="1" si="6"/>
        <v>4394173.2075583376</v>
      </c>
    </row>
    <row r="41" spans="1:17">
      <c r="A41" s="7">
        <f>Dataset!A41</f>
        <v>42095</v>
      </c>
      <c r="B41">
        <f>Dataset!B41</f>
        <v>2015</v>
      </c>
      <c r="C41">
        <f>Dataset!C41</f>
        <v>4</v>
      </c>
      <c r="D41" s="8">
        <f>Dataset!I41</f>
        <v>3829853.4078636072</v>
      </c>
      <c r="E41" s="109">
        <f t="shared" ref="E41:F41" ca="1" si="38">E29</f>
        <v>263.77999999999997</v>
      </c>
      <c r="F41" s="109">
        <f t="shared" ca="1" si="38"/>
        <v>2.4</v>
      </c>
      <c r="G41" s="8">
        <f>Dataset!AR41</f>
        <v>30</v>
      </c>
      <c r="H41" s="100">
        <f>Dataset!BK41</f>
        <v>0</v>
      </c>
      <c r="I41">
        <f>Dataset!BI41</f>
        <v>1</v>
      </c>
      <c r="K41" s="8">
        <f t="shared" si="28"/>
        <v>499745.12493101798</v>
      </c>
      <c r="L41" s="1">
        <f t="shared" ca="1" si="29"/>
        <v>552661.04328068951</v>
      </c>
      <c r="M41" s="1">
        <f t="shared" ca="1" si="30"/>
        <v>8081.8003876751281</v>
      </c>
      <c r="N41" s="1">
        <f t="shared" si="31"/>
        <v>2926272.291364911</v>
      </c>
      <c r="O41" s="1">
        <f t="shared" si="4"/>
        <v>0</v>
      </c>
      <c r="P41" s="1">
        <f t="shared" si="5"/>
        <v>-81187.472478609096</v>
      </c>
      <c r="Q41" s="1">
        <f t="shared" ca="1" si="6"/>
        <v>3905572.7874856847</v>
      </c>
    </row>
    <row r="42" spans="1:17">
      <c r="A42" s="7">
        <f>Dataset!A42</f>
        <v>42125</v>
      </c>
      <c r="B42">
        <f>Dataset!B42</f>
        <v>2015</v>
      </c>
      <c r="C42">
        <f>Dataset!C42</f>
        <v>5</v>
      </c>
      <c r="D42" s="8">
        <f>Dataset!I42</f>
        <v>3733382.6132738465</v>
      </c>
      <c r="E42" s="109">
        <f t="shared" ref="E42:F42" ca="1" si="39">E30</f>
        <v>96.78</v>
      </c>
      <c r="F42" s="109">
        <f t="shared" ca="1" si="39"/>
        <v>47.03</v>
      </c>
      <c r="G42" s="8">
        <f>Dataset!AR42</f>
        <v>31</v>
      </c>
      <c r="H42" s="100">
        <f>Dataset!BK42</f>
        <v>0</v>
      </c>
      <c r="I42">
        <f>Dataset!BI42</f>
        <v>1</v>
      </c>
      <c r="K42" s="8">
        <f t="shared" si="28"/>
        <v>499745.12493101798</v>
      </c>
      <c r="L42" s="1">
        <f t="shared" ca="1" si="29"/>
        <v>202769.48884943945</v>
      </c>
      <c r="M42" s="1">
        <f t="shared" ca="1" si="30"/>
        <v>158369.61343015052</v>
      </c>
      <c r="N42" s="1">
        <f t="shared" si="31"/>
        <v>3023814.7010770747</v>
      </c>
      <c r="O42" s="1">
        <f t="shared" si="4"/>
        <v>0</v>
      </c>
      <c r="P42" s="1">
        <f t="shared" si="5"/>
        <v>-81187.472478609096</v>
      </c>
      <c r="Q42" s="1">
        <f t="shared" ca="1" si="6"/>
        <v>3803511.4558090735</v>
      </c>
    </row>
    <row r="43" spans="1:17">
      <c r="A43" s="7">
        <f>Dataset!A43</f>
        <v>42156</v>
      </c>
      <c r="B43">
        <f>Dataset!B43</f>
        <v>2015</v>
      </c>
      <c r="C43">
        <f>Dataset!C43</f>
        <v>6</v>
      </c>
      <c r="D43" s="8">
        <f>Dataset!I43</f>
        <v>3691947.6028069244</v>
      </c>
      <c r="E43" s="109">
        <f t="shared" ref="E43:F43" ca="1" si="40">E31</f>
        <v>11.41</v>
      </c>
      <c r="F43" s="109">
        <f t="shared" ca="1" si="40"/>
        <v>106.78</v>
      </c>
      <c r="G43" s="8">
        <f>Dataset!AR43</f>
        <v>30</v>
      </c>
      <c r="H43" s="100">
        <f>Dataset!BK43</f>
        <v>0</v>
      </c>
      <c r="I43">
        <f>Dataset!BI43</f>
        <v>0</v>
      </c>
      <c r="K43" s="8">
        <f t="shared" si="28"/>
        <v>499745.12493101798</v>
      </c>
      <c r="L43" s="1">
        <f t="shared" ca="1" si="29"/>
        <v>23905.76428778781</v>
      </c>
      <c r="M43" s="1">
        <f t="shared" ca="1" si="30"/>
        <v>359572.76891497924</v>
      </c>
      <c r="N43" s="1">
        <f t="shared" si="31"/>
        <v>2926272.291364911</v>
      </c>
      <c r="O43" s="1">
        <f t="shared" si="4"/>
        <v>0</v>
      </c>
      <c r="P43" s="1">
        <f t="shared" si="5"/>
        <v>0</v>
      </c>
      <c r="Q43" s="1">
        <f t="shared" ca="1" si="6"/>
        <v>3809495.9494986963</v>
      </c>
    </row>
    <row r="44" spans="1:17">
      <c r="A44" s="7">
        <f>Dataset!A44</f>
        <v>42186</v>
      </c>
      <c r="B44">
        <f>Dataset!B44</f>
        <v>2015</v>
      </c>
      <c r="C44">
        <f>Dataset!C44</f>
        <v>7</v>
      </c>
      <c r="D44" s="8">
        <f>Dataset!I44</f>
        <v>4034145.43501984</v>
      </c>
      <c r="E44" s="109">
        <f t="shared" ref="E44:F44" ca="1" si="41">E32</f>
        <v>0</v>
      </c>
      <c r="F44" s="109">
        <f t="shared" ca="1" si="41"/>
        <v>205.12999999999997</v>
      </c>
      <c r="G44" s="8">
        <f>Dataset!AR44</f>
        <v>31</v>
      </c>
      <c r="H44" s="100">
        <f>Dataset!BK44</f>
        <v>0</v>
      </c>
      <c r="I44">
        <f>Dataset!BI44</f>
        <v>0</v>
      </c>
      <c r="K44" s="8">
        <f t="shared" si="28"/>
        <v>499745.12493101798</v>
      </c>
      <c r="L44" s="1">
        <f t="shared" ca="1" si="29"/>
        <v>0</v>
      </c>
      <c r="M44" s="1">
        <f t="shared" ca="1" si="30"/>
        <v>690758.2139682495</v>
      </c>
      <c r="N44" s="1">
        <f t="shared" si="31"/>
        <v>3023814.7010770747</v>
      </c>
      <c r="O44" s="1">
        <f t="shared" si="4"/>
        <v>0</v>
      </c>
      <c r="P44" s="1">
        <f t="shared" si="5"/>
        <v>0</v>
      </c>
      <c r="Q44" s="1">
        <f t="shared" ca="1" si="6"/>
        <v>4214318.0399763416</v>
      </c>
    </row>
    <row r="45" spans="1:17">
      <c r="A45" s="7">
        <f>Dataset!A45</f>
        <v>42217</v>
      </c>
      <c r="B45">
        <f>Dataset!B45</f>
        <v>2015</v>
      </c>
      <c r="C45">
        <f>Dataset!C45</f>
        <v>8</v>
      </c>
      <c r="D45" s="8">
        <f>Dataset!I45</f>
        <v>4109881.6158903609</v>
      </c>
      <c r="E45" s="109">
        <f t="shared" ref="E45:F45" ca="1" si="42">E33</f>
        <v>0.13</v>
      </c>
      <c r="F45" s="109">
        <f t="shared" ca="1" si="42"/>
        <v>197.97000000000003</v>
      </c>
      <c r="G45" s="8">
        <f>Dataset!AR45</f>
        <v>31</v>
      </c>
      <c r="H45" s="100">
        <f>Dataset!BK45</f>
        <v>0</v>
      </c>
      <c r="I45">
        <f>Dataset!BI45</f>
        <v>0</v>
      </c>
      <c r="K45" s="8">
        <f t="shared" si="28"/>
        <v>499745.12493101798</v>
      </c>
      <c r="L45" s="1">
        <f t="shared" ca="1" si="29"/>
        <v>272.37067111414683</v>
      </c>
      <c r="M45" s="1">
        <f t="shared" ca="1" si="30"/>
        <v>666647.50947835227</v>
      </c>
      <c r="N45" s="1">
        <f t="shared" si="31"/>
        <v>3023814.7010770747</v>
      </c>
      <c r="O45" s="1">
        <f t="shared" si="4"/>
        <v>0</v>
      </c>
      <c r="P45" s="1">
        <f t="shared" si="5"/>
        <v>0</v>
      </c>
      <c r="Q45" s="1">
        <f t="shared" ca="1" si="6"/>
        <v>4190479.7061575591</v>
      </c>
    </row>
    <row r="46" spans="1:17">
      <c r="A46" s="7">
        <f>Dataset!A46</f>
        <v>42248</v>
      </c>
      <c r="B46">
        <f>Dataset!B46</f>
        <v>2015</v>
      </c>
      <c r="C46">
        <f>Dataset!C46</f>
        <v>9</v>
      </c>
      <c r="D46" s="8">
        <f>Dataset!I46</f>
        <v>3781092.9406385827</v>
      </c>
      <c r="E46" s="109">
        <f t="shared" ref="E46:F46" ca="1" si="43">E34</f>
        <v>15.52</v>
      </c>
      <c r="F46" s="109">
        <f t="shared" ca="1" si="43"/>
        <v>103.91000000000001</v>
      </c>
      <c r="G46" s="8">
        <f>Dataset!AR46</f>
        <v>30</v>
      </c>
      <c r="H46" s="100">
        <f>Dataset!BK46</f>
        <v>0</v>
      </c>
      <c r="I46">
        <f>Dataset!BI46</f>
        <v>1</v>
      </c>
      <c r="K46" s="8">
        <f t="shared" si="28"/>
        <v>499745.12493101798</v>
      </c>
      <c r="L46" s="1">
        <f t="shared" ca="1" si="29"/>
        <v>32516.867813011988</v>
      </c>
      <c r="M46" s="1">
        <f t="shared" ca="1" si="30"/>
        <v>349908.2826180511</v>
      </c>
      <c r="N46" s="1">
        <f t="shared" si="31"/>
        <v>2926272.291364911</v>
      </c>
      <c r="O46" s="1">
        <f t="shared" si="4"/>
        <v>0</v>
      </c>
      <c r="P46" s="1">
        <f t="shared" si="5"/>
        <v>-81187.472478609096</v>
      </c>
      <c r="Q46" s="1">
        <f t="shared" ca="1" si="6"/>
        <v>3727255.0942483828</v>
      </c>
    </row>
    <row r="47" spans="1:17">
      <c r="A47" s="7">
        <f>Dataset!A47</f>
        <v>42278</v>
      </c>
      <c r="B47">
        <f>Dataset!B47</f>
        <v>2015</v>
      </c>
      <c r="C47">
        <f>Dataset!C47</f>
        <v>10</v>
      </c>
      <c r="D47" s="8">
        <f>Dataset!I47</f>
        <v>3600682.5601617452</v>
      </c>
      <c r="E47" s="109">
        <f t="shared" ref="E47:F47" ca="1" si="44">E35</f>
        <v>125.15</v>
      </c>
      <c r="F47" s="109">
        <f t="shared" ca="1" si="44"/>
        <v>24.950000000000003</v>
      </c>
      <c r="G47" s="8">
        <f>Dataset!AR47</f>
        <v>31</v>
      </c>
      <c r="H47" s="100">
        <f>Dataset!BK47</f>
        <v>0</v>
      </c>
      <c r="I47">
        <f>Dataset!BI47</f>
        <v>1</v>
      </c>
      <c r="K47" s="8">
        <f t="shared" si="28"/>
        <v>499745.12493101798</v>
      </c>
      <c r="L47" s="1">
        <f t="shared" ca="1" si="29"/>
        <v>262209.14992258057</v>
      </c>
      <c r="M47" s="1">
        <f t="shared" ca="1" si="30"/>
        <v>84017.04986353936</v>
      </c>
      <c r="N47" s="1">
        <f t="shared" si="31"/>
        <v>3023814.7010770747</v>
      </c>
      <c r="O47" s="1">
        <f t="shared" si="4"/>
        <v>0</v>
      </c>
      <c r="P47" s="1">
        <f t="shared" si="5"/>
        <v>-81187.472478609096</v>
      </c>
      <c r="Q47" s="1">
        <f t="shared" ca="1" si="6"/>
        <v>3788598.5533156036</v>
      </c>
    </row>
    <row r="48" spans="1:17">
      <c r="A48" s="7">
        <f>Dataset!A48</f>
        <v>42309</v>
      </c>
      <c r="B48">
        <f>Dataset!B48</f>
        <v>2015</v>
      </c>
      <c r="C48">
        <f>Dataset!C48</f>
        <v>11</v>
      </c>
      <c r="D48" s="8">
        <f>Dataset!I48</f>
        <v>3657641.8932049824</v>
      </c>
      <c r="E48" s="109">
        <f t="shared" ref="E48:F48" ca="1" si="45">E36</f>
        <v>301.19</v>
      </c>
      <c r="F48" s="109">
        <f t="shared" ca="1" si="45"/>
        <v>5.23</v>
      </c>
      <c r="G48" s="8">
        <f>Dataset!AR48</f>
        <v>30</v>
      </c>
      <c r="H48" s="100">
        <f>Dataset!BK48</f>
        <v>0</v>
      </c>
      <c r="I48">
        <f>Dataset!BI48</f>
        <v>1</v>
      </c>
      <c r="K48" s="8">
        <f t="shared" si="28"/>
        <v>499745.12493101798</v>
      </c>
      <c r="L48" s="1">
        <f t="shared" ca="1" si="29"/>
        <v>631040.94179130672</v>
      </c>
      <c r="M48" s="1">
        <f t="shared" ca="1" si="30"/>
        <v>17611.590011475386</v>
      </c>
      <c r="N48" s="1">
        <f t="shared" si="31"/>
        <v>2926272.291364911</v>
      </c>
      <c r="O48" s="1">
        <f t="shared" si="4"/>
        <v>0</v>
      </c>
      <c r="P48" s="1">
        <f t="shared" si="5"/>
        <v>-81187.472478609096</v>
      </c>
      <c r="Q48" s="1">
        <f t="shared" ca="1" si="6"/>
        <v>3993482.4756201017</v>
      </c>
    </row>
    <row r="49" spans="1:34">
      <c r="A49" s="7">
        <f>Dataset!A49</f>
        <v>42339</v>
      </c>
      <c r="B49">
        <f>Dataset!B49</f>
        <v>2015</v>
      </c>
      <c r="C49">
        <f>Dataset!C49</f>
        <v>12</v>
      </c>
      <c r="D49" s="8">
        <f>Dataset!I49</f>
        <v>4059463.5386590245</v>
      </c>
      <c r="E49" s="109">
        <f t="shared" ref="E49:F49" ca="1" si="46">E37</f>
        <v>464.03000000000003</v>
      </c>
      <c r="F49" s="109">
        <f t="shared" ca="1" si="46"/>
        <v>0</v>
      </c>
      <c r="G49" s="8">
        <f>Dataset!AR49</f>
        <v>31</v>
      </c>
      <c r="H49" s="100">
        <f>Dataset!BK49</f>
        <v>0</v>
      </c>
      <c r="I49">
        <f>Dataset!BI49</f>
        <v>0</v>
      </c>
      <c r="K49" s="8">
        <f t="shared" si="28"/>
        <v>499745.12493101798</v>
      </c>
      <c r="L49" s="1">
        <f t="shared" ca="1" si="29"/>
        <v>972216.63474690425</v>
      </c>
      <c r="M49" s="1">
        <f t="shared" ca="1" si="30"/>
        <v>0</v>
      </c>
      <c r="N49" s="1">
        <f t="shared" si="31"/>
        <v>3023814.7010770747</v>
      </c>
      <c r="O49" s="1">
        <f t="shared" si="4"/>
        <v>0</v>
      </c>
      <c r="P49" s="1">
        <f t="shared" si="5"/>
        <v>0</v>
      </c>
      <c r="Q49" s="1">
        <f t="shared" ca="1" si="6"/>
        <v>4495776.4607549971</v>
      </c>
    </row>
    <row r="50" spans="1:34">
      <c r="A50" s="7">
        <f>Dataset!A50</f>
        <v>42370</v>
      </c>
      <c r="B50">
        <f>Dataset!B50</f>
        <v>2016</v>
      </c>
      <c r="C50">
        <f>Dataset!C50</f>
        <v>1</v>
      </c>
      <c r="D50" s="8">
        <f>Dataset!I50</f>
        <v>4516627.3218548913</v>
      </c>
      <c r="E50" s="109">
        <f t="shared" ref="E50:F50" ca="1" si="47">E38</f>
        <v>591.76</v>
      </c>
      <c r="F50" s="109">
        <f t="shared" ca="1" si="47"/>
        <v>0</v>
      </c>
      <c r="G50" s="8">
        <f>Dataset!AR50</f>
        <v>31</v>
      </c>
      <c r="H50" s="100">
        <f>Dataset!BK50</f>
        <v>0</v>
      </c>
      <c r="I50">
        <f>Dataset!BI50</f>
        <v>0</v>
      </c>
      <c r="K50" s="8">
        <f t="shared" si="28"/>
        <v>499745.12493101798</v>
      </c>
      <c r="L50" s="1">
        <f t="shared" ca="1" si="29"/>
        <v>1239831.2949115962</v>
      </c>
      <c r="M50" s="1">
        <f t="shared" ca="1" si="30"/>
        <v>0</v>
      </c>
      <c r="N50" s="1">
        <f t="shared" si="31"/>
        <v>3023814.7010770747</v>
      </c>
      <c r="O50" s="1">
        <f t="shared" si="4"/>
        <v>0</v>
      </c>
      <c r="P50" s="1">
        <f t="shared" si="5"/>
        <v>0</v>
      </c>
      <c r="Q50" s="1">
        <f t="shared" ca="1" si="6"/>
        <v>4763391.1209196895</v>
      </c>
    </row>
    <row r="51" spans="1:34">
      <c r="A51" s="7">
        <f>Dataset!A51</f>
        <v>42401</v>
      </c>
      <c r="B51">
        <f>Dataset!B51</f>
        <v>2016</v>
      </c>
      <c r="C51">
        <f>Dataset!C51</f>
        <v>2</v>
      </c>
      <c r="D51" s="8">
        <f>Dataset!I51</f>
        <v>4398912.3598470343</v>
      </c>
      <c r="E51" s="109">
        <f t="shared" ref="E51:F51" ca="1" si="48">E39</f>
        <v>534.85000000000014</v>
      </c>
      <c r="F51" s="109">
        <f t="shared" ca="1" si="48"/>
        <v>0</v>
      </c>
      <c r="G51" s="8">
        <f>Dataset!AR51</f>
        <v>29</v>
      </c>
      <c r="H51" s="100">
        <f>Dataset!BK51</f>
        <v>0</v>
      </c>
      <c r="I51">
        <f>Dataset!BI51</f>
        <v>0</v>
      </c>
      <c r="K51" s="8">
        <f t="shared" si="28"/>
        <v>499745.12493101798</v>
      </c>
      <c r="L51" s="1">
        <f t="shared" ca="1" si="29"/>
        <v>1120595.7957338574</v>
      </c>
      <c r="M51" s="1">
        <f t="shared" ca="1" si="30"/>
        <v>0</v>
      </c>
      <c r="N51" s="1">
        <f t="shared" si="31"/>
        <v>2828729.8816527473</v>
      </c>
      <c r="O51" s="1">
        <f t="shared" si="4"/>
        <v>0</v>
      </c>
      <c r="P51" s="1">
        <f t="shared" si="5"/>
        <v>0</v>
      </c>
      <c r="Q51" s="1">
        <f t="shared" ca="1" si="6"/>
        <v>4449070.802317623</v>
      </c>
    </row>
    <row r="52" spans="1:34">
      <c r="A52" s="7">
        <f>Dataset!A52</f>
        <v>42430</v>
      </c>
      <c r="B52">
        <f>Dataset!B52</f>
        <v>2016</v>
      </c>
      <c r="C52">
        <f>Dataset!C52</f>
        <v>3</v>
      </c>
      <c r="D52" s="8">
        <f>Dataset!I52</f>
        <v>4382518.5462188171</v>
      </c>
      <c r="E52" s="109">
        <f t="shared" ref="E52:F52" ca="1" si="49">E40</f>
        <v>453.9</v>
      </c>
      <c r="F52" s="109">
        <f t="shared" ca="1" si="49"/>
        <v>0.24</v>
      </c>
      <c r="G52" s="8">
        <f>Dataset!AR52</f>
        <v>31</v>
      </c>
      <c r="H52" s="100">
        <f>Dataset!BK52</f>
        <v>0</v>
      </c>
      <c r="I52">
        <f>Dataset!BI52</f>
        <v>1</v>
      </c>
      <c r="K52" s="8">
        <f t="shared" si="28"/>
        <v>499745.12493101798</v>
      </c>
      <c r="L52" s="1">
        <f t="shared" ca="1" si="29"/>
        <v>950992.67399008642</v>
      </c>
      <c r="M52" s="1">
        <f t="shared" ca="1" si="30"/>
        <v>808.18003876751277</v>
      </c>
      <c r="N52" s="1">
        <f t="shared" si="31"/>
        <v>3023814.7010770747</v>
      </c>
      <c r="O52" s="1">
        <f t="shared" si="4"/>
        <v>0</v>
      </c>
      <c r="P52" s="1">
        <f t="shared" si="5"/>
        <v>-81187.472478609096</v>
      </c>
      <c r="Q52" s="1">
        <f t="shared" ca="1" si="6"/>
        <v>4394173.2075583376</v>
      </c>
    </row>
    <row r="53" spans="1:34">
      <c r="A53" s="7">
        <f>Dataset!A53</f>
        <v>42461</v>
      </c>
      <c r="B53">
        <f>Dataset!B53</f>
        <v>2016</v>
      </c>
      <c r="C53">
        <f>Dataset!C53</f>
        <v>4</v>
      </c>
      <c r="D53" s="8">
        <f>Dataset!I53</f>
        <v>3936228.3007480926</v>
      </c>
      <c r="E53" s="109">
        <f t="shared" ref="E53:F53" ca="1" si="50">E41</f>
        <v>263.77999999999997</v>
      </c>
      <c r="F53" s="109">
        <f t="shared" ca="1" si="50"/>
        <v>2.4</v>
      </c>
      <c r="G53" s="8">
        <f>Dataset!AR53</f>
        <v>30</v>
      </c>
      <c r="H53" s="100">
        <f>Dataset!BK53</f>
        <v>0</v>
      </c>
      <c r="I53">
        <f>Dataset!BI53</f>
        <v>1</v>
      </c>
      <c r="K53" s="8">
        <f t="shared" si="28"/>
        <v>499745.12493101798</v>
      </c>
      <c r="L53" s="1">
        <f t="shared" ca="1" si="29"/>
        <v>552661.04328068951</v>
      </c>
      <c r="M53" s="1">
        <f t="shared" ca="1" si="30"/>
        <v>8081.8003876751281</v>
      </c>
      <c r="N53" s="1">
        <f t="shared" si="31"/>
        <v>2926272.291364911</v>
      </c>
      <c r="O53" s="1">
        <f t="shared" si="4"/>
        <v>0</v>
      </c>
      <c r="P53" s="1">
        <f t="shared" si="5"/>
        <v>-81187.472478609096</v>
      </c>
      <c r="Q53" s="1">
        <f t="shared" ca="1" si="6"/>
        <v>3905572.7874856847</v>
      </c>
    </row>
    <row r="54" spans="1:34">
      <c r="A54" s="7">
        <f>Dataset!A54</f>
        <v>42491</v>
      </c>
      <c r="B54">
        <f>Dataset!B54</f>
        <v>2016</v>
      </c>
      <c r="C54">
        <f>Dataset!C54</f>
        <v>5</v>
      </c>
      <c r="D54" s="8">
        <f>Dataset!I54</f>
        <v>3882065.999861401</v>
      </c>
      <c r="E54" s="109">
        <f t="shared" ref="E54:F54" ca="1" si="51">E42</f>
        <v>96.78</v>
      </c>
      <c r="F54" s="109">
        <f t="shared" ca="1" si="51"/>
        <v>47.03</v>
      </c>
      <c r="G54" s="8">
        <f>Dataset!AR54</f>
        <v>31</v>
      </c>
      <c r="H54" s="100">
        <f>Dataset!BK54</f>
        <v>0</v>
      </c>
      <c r="I54">
        <f>Dataset!BI54</f>
        <v>1</v>
      </c>
      <c r="K54" s="8">
        <f t="shared" si="28"/>
        <v>499745.12493101798</v>
      </c>
      <c r="L54" s="1">
        <f t="shared" ca="1" si="29"/>
        <v>202769.48884943945</v>
      </c>
      <c r="M54" s="1">
        <f t="shared" ca="1" si="30"/>
        <v>158369.61343015052</v>
      </c>
      <c r="N54" s="1">
        <f t="shared" si="31"/>
        <v>3023814.7010770747</v>
      </c>
      <c r="O54" s="1">
        <f t="shared" si="4"/>
        <v>0</v>
      </c>
      <c r="P54" s="1">
        <f t="shared" si="5"/>
        <v>-81187.472478609096</v>
      </c>
      <c r="Q54" s="1">
        <f t="shared" ca="1" si="6"/>
        <v>3803511.4558090735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1"/>
    </row>
    <row r="55" spans="1:34">
      <c r="A55" s="7">
        <f>Dataset!A55</f>
        <v>42522</v>
      </c>
      <c r="B55">
        <f>Dataset!B55</f>
        <v>2016</v>
      </c>
      <c r="C55">
        <f>Dataset!C55</f>
        <v>6</v>
      </c>
      <c r="D55" s="8">
        <f>Dataset!I55</f>
        <v>3971752.3997143311</v>
      </c>
      <c r="E55" s="109">
        <f t="shared" ref="E55:F55" ca="1" si="52">E43</f>
        <v>11.41</v>
      </c>
      <c r="F55" s="109">
        <f t="shared" ca="1" si="52"/>
        <v>106.78</v>
      </c>
      <c r="G55" s="8">
        <f>Dataset!AR55</f>
        <v>30</v>
      </c>
      <c r="H55" s="100">
        <f>Dataset!BK55</f>
        <v>0</v>
      </c>
      <c r="I55">
        <f>Dataset!BI55</f>
        <v>0</v>
      </c>
      <c r="K55" s="8">
        <f t="shared" si="28"/>
        <v>499745.12493101798</v>
      </c>
      <c r="L55" s="1">
        <f t="shared" ca="1" si="29"/>
        <v>23905.76428778781</v>
      </c>
      <c r="M55" s="1">
        <f t="shared" ca="1" si="30"/>
        <v>359572.76891497924</v>
      </c>
      <c r="N55" s="1">
        <f t="shared" si="31"/>
        <v>2926272.291364911</v>
      </c>
      <c r="O55" s="1">
        <f t="shared" si="4"/>
        <v>0</v>
      </c>
      <c r="P55" s="1">
        <f t="shared" si="5"/>
        <v>0</v>
      </c>
      <c r="Q55" s="1">
        <f t="shared" ca="1" si="6"/>
        <v>3809495.9494986963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1"/>
    </row>
    <row r="56" spans="1:34">
      <c r="A56" s="7">
        <f>Dataset!A56</f>
        <v>42552</v>
      </c>
      <c r="B56">
        <f>Dataset!B56</f>
        <v>2016</v>
      </c>
      <c r="C56">
        <f>Dataset!C56</f>
        <v>7</v>
      </c>
      <c r="D56" s="8">
        <f>Dataset!I56</f>
        <v>4377395.32819237</v>
      </c>
      <c r="E56" s="109">
        <f t="shared" ref="E56:F56" ca="1" si="53">E44</f>
        <v>0</v>
      </c>
      <c r="F56" s="109">
        <f t="shared" ca="1" si="53"/>
        <v>205.12999999999997</v>
      </c>
      <c r="G56" s="8">
        <f>Dataset!AR56</f>
        <v>31</v>
      </c>
      <c r="H56" s="100">
        <f>Dataset!BK56</f>
        <v>0</v>
      </c>
      <c r="I56">
        <f>Dataset!BI56</f>
        <v>0</v>
      </c>
      <c r="K56" s="8">
        <f t="shared" si="28"/>
        <v>499745.12493101798</v>
      </c>
      <c r="L56" s="1">
        <f t="shared" ca="1" si="29"/>
        <v>0</v>
      </c>
      <c r="M56" s="1">
        <f t="shared" ca="1" si="30"/>
        <v>690758.2139682495</v>
      </c>
      <c r="N56" s="1">
        <f t="shared" si="31"/>
        <v>3023814.7010770747</v>
      </c>
      <c r="O56" s="1">
        <f t="shared" si="4"/>
        <v>0</v>
      </c>
      <c r="P56" s="1">
        <f t="shared" si="5"/>
        <v>0</v>
      </c>
      <c r="Q56" s="1">
        <f t="shared" ca="1" si="6"/>
        <v>4214318.0399763416</v>
      </c>
    </row>
    <row r="57" spans="1:34">
      <c r="A57" s="7">
        <f>Dataset!A57</f>
        <v>42583</v>
      </c>
      <c r="B57">
        <f>Dataset!B57</f>
        <v>2016</v>
      </c>
      <c r="C57">
        <f>Dataset!C57</f>
        <v>8</v>
      </c>
      <c r="D57" s="8">
        <f>Dataset!I57</f>
        <v>4416529.8174178284</v>
      </c>
      <c r="E57" s="109">
        <f t="shared" ref="E57:F57" ca="1" si="54">E45</f>
        <v>0.13</v>
      </c>
      <c r="F57" s="109">
        <f t="shared" ca="1" si="54"/>
        <v>197.97000000000003</v>
      </c>
      <c r="G57" s="8">
        <f>Dataset!AR57</f>
        <v>31</v>
      </c>
      <c r="H57" s="100">
        <f>Dataset!BK57</f>
        <v>0</v>
      </c>
      <c r="I57">
        <f>Dataset!BI57</f>
        <v>0</v>
      </c>
      <c r="K57" s="8">
        <f t="shared" si="28"/>
        <v>499745.12493101798</v>
      </c>
      <c r="L57" s="1">
        <f t="shared" ca="1" si="29"/>
        <v>272.37067111414683</v>
      </c>
      <c r="M57" s="1">
        <f t="shared" ca="1" si="30"/>
        <v>666647.50947835227</v>
      </c>
      <c r="N57" s="1">
        <f t="shared" si="31"/>
        <v>3023814.7010770747</v>
      </c>
      <c r="O57" s="1">
        <f t="shared" si="4"/>
        <v>0</v>
      </c>
      <c r="P57" s="1">
        <f t="shared" si="5"/>
        <v>0</v>
      </c>
      <c r="Q57" s="1">
        <f t="shared" ca="1" si="6"/>
        <v>4190479.7061575591</v>
      </c>
    </row>
    <row r="58" spans="1:34">
      <c r="A58" s="7">
        <f>Dataset!A58</f>
        <v>42614</v>
      </c>
      <c r="B58">
        <f>Dataset!B58</f>
        <v>2016</v>
      </c>
      <c r="C58">
        <f>Dataset!C58</f>
        <v>9</v>
      </c>
      <c r="D58" s="8">
        <f>Dataset!I58</f>
        <v>3856552.5070026307</v>
      </c>
      <c r="E58" s="109">
        <f t="shared" ref="E58:F58" ca="1" si="55">E46</f>
        <v>15.52</v>
      </c>
      <c r="F58" s="109">
        <f t="shared" ca="1" si="55"/>
        <v>103.91000000000001</v>
      </c>
      <c r="G58" s="8">
        <f>Dataset!AR58</f>
        <v>30</v>
      </c>
      <c r="H58" s="100">
        <f>Dataset!BK58</f>
        <v>0</v>
      </c>
      <c r="I58">
        <f>Dataset!BI58</f>
        <v>1</v>
      </c>
      <c r="K58" s="8">
        <f t="shared" si="28"/>
        <v>499745.12493101798</v>
      </c>
      <c r="L58" s="1">
        <f t="shared" ca="1" si="29"/>
        <v>32516.867813011988</v>
      </c>
      <c r="M58" s="1">
        <f t="shared" ca="1" si="30"/>
        <v>349908.2826180511</v>
      </c>
      <c r="N58" s="1">
        <f t="shared" si="31"/>
        <v>2926272.291364911</v>
      </c>
      <c r="O58" s="1">
        <f t="shared" si="4"/>
        <v>0</v>
      </c>
      <c r="P58" s="1">
        <f t="shared" si="5"/>
        <v>-81187.472478609096</v>
      </c>
      <c r="Q58" s="1">
        <f t="shared" ca="1" si="6"/>
        <v>3727255.0942483828</v>
      </c>
    </row>
    <row r="59" spans="1:34">
      <c r="A59" s="7">
        <f>Dataset!A59</f>
        <v>42644</v>
      </c>
      <c r="B59">
        <f>Dataset!B59</f>
        <v>2016</v>
      </c>
      <c r="C59">
        <f>Dataset!C59</f>
        <v>10</v>
      </c>
      <c r="D59" s="8">
        <f>Dataset!I59</f>
        <v>3667044.9011028716</v>
      </c>
      <c r="E59" s="109">
        <f t="shared" ref="E59:F59" ca="1" si="56">E47</f>
        <v>125.15</v>
      </c>
      <c r="F59" s="109">
        <f t="shared" ca="1" si="56"/>
        <v>24.950000000000003</v>
      </c>
      <c r="G59" s="8">
        <f>Dataset!AR59</f>
        <v>31</v>
      </c>
      <c r="H59" s="100">
        <f>Dataset!BK59</f>
        <v>0</v>
      </c>
      <c r="I59">
        <f>Dataset!BI59</f>
        <v>1</v>
      </c>
      <c r="K59" s="8">
        <f t="shared" si="28"/>
        <v>499745.12493101798</v>
      </c>
      <c r="L59" s="1">
        <f t="shared" ca="1" si="29"/>
        <v>262209.14992258057</v>
      </c>
      <c r="M59" s="1">
        <f t="shared" ca="1" si="30"/>
        <v>84017.04986353936</v>
      </c>
      <c r="N59" s="1">
        <f t="shared" si="31"/>
        <v>3023814.7010770747</v>
      </c>
      <c r="O59" s="1">
        <f t="shared" si="4"/>
        <v>0</v>
      </c>
      <c r="P59" s="1">
        <f t="shared" si="5"/>
        <v>-81187.472478609096</v>
      </c>
      <c r="Q59" s="1">
        <f t="shared" ca="1" si="6"/>
        <v>3788598.5533156036</v>
      </c>
    </row>
    <row r="60" spans="1:34">
      <c r="A60" s="7">
        <f>Dataset!A60</f>
        <v>42675</v>
      </c>
      <c r="B60">
        <f>Dataset!B60</f>
        <v>2016</v>
      </c>
      <c r="C60">
        <f>Dataset!C60</f>
        <v>11</v>
      </c>
      <c r="D60" s="8">
        <f>Dataset!I60</f>
        <v>3838626.0618794416</v>
      </c>
      <c r="E60" s="109">
        <f t="shared" ref="E60:F60" ca="1" si="57">E48</f>
        <v>301.19</v>
      </c>
      <c r="F60" s="109">
        <f t="shared" ca="1" si="57"/>
        <v>5.23</v>
      </c>
      <c r="G60" s="8">
        <f>Dataset!AR60</f>
        <v>30</v>
      </c>
      <c r="H60" s="100">
        <f>Dataset!BK60</f>
        <v>0</v>
      </c>
      <c r="I60">
        <f>Dataset!BI60</f>
        <v>1</v>
      </c>
      <c r="K60" s="8">
        <f t="shared" si="28"/>
        <v>499745.12493101798</v>
      </c>
      <c r="L60" s="1">
        <f t="shared" ca="1" si="29"/>
        <v>631040.94179130672</v>
      </c>
      <c r="M60" s="1">
        <f t="shared" ca="1" si="30"/>
        <v>17611.590011475386</v>
      </c>
      <c r="N60" s="1">
        <f t="shared" si="31"/>
        <v>2926272.291364911</v>
      </c>
      <c r="O60" s="1">
        <f t="shared" si="4"/>
        <v>0</v>
      </c>
      <c r="P60" s="1">
        <f t="shared" si="5"/>
        <v>-81187.472478609096</v>
      </c>
      <c r="Q60" s="1">
        <f t="shared" ca="1" si="6"/>
        <v>3993482.4756201017</v>
      </c>
    </row>
    <row r="61" spans="1:34">
      <c r="A61" s="7">
        <f>Dataset!A61</f>
        <v>42705</v>
      </c>
      <c r="B61">
        <f>Dataset!B61</f>
        <v>2016</v>
      </c>
      <c r="C61">
        <f>Dataset!C61</f>
        <v>12</v>
      </c>
      <c r="D61" s="8">
        <f>Dataset!I61</f>
        <v>4440752.6418312769</v>
      </c>
      <c r="E61" s="109">
        <f t="shared" ref="E61:F61" ca="1" si="58">E49</f>
        <v>464.03000000000003</v>
      </c>
      <c r="F61" s="109">
        <f t="shared" ca="1" si="58"/>
        <v>0</v>
      </c>
      <c r="G61" s="8">
        <f>Dataset!AR61</f>
        <v>31</v>
      </c>
      <c r="H61" s="100">
        <f>Dataset!BK61</f>
        <v>0</v>
      </c>
      <c r="I61">
        <f>Dataset!BI61</f>
        <v>0</v>
      </c>
      <c r="K61" s="8">
        <f t="shared" si="28"/>
        <v>499745.12493101798</v>
      </c>
      <c r="L61" s="1">
        <f t="shared" ca="1" si="29"/>
        <v>972216.63474690425</v>
      </c>
      <c r="M61" s="1">
        <f t="shared" ca="1" si="30"/>
        <v>0</v>
      </c>
      <c r="N61" s="1">
        <f t="shared" si="31"/>
        <v>3023814.7010770747</v>
      </c>
      <c r="O61" s="1">
        <f t="shared" si="4"/>
        <v>0</v>
      </c>
      <c r="P61" s="1">
        <f t="shared" si="5"/>
        <v>0</v>
      </c>
      <c r="Q61" s="1">
        <f t="shared" ca="1" si="6"/>
        <v>4495776.4607549971</v>
      </c>
    </row>
    <row r="62" spans="1:34">
      <c r="A62" s="7">
        <f>Dataset!A62</f>
        <v>42736</v>
      </c>
      <c r="B62">
        <f>Dataset!B62</f>
        <v>2017</v>
      </c>
      <c r="C62">
        <f>Dataset!C62</f>
        <v>1</v>
      </c>
      <c r="D62" s="8">
        <f>Dataset!I62</f>
        <v>4569699.409205813</v>
      </c>
      <c r="E62" s="109">
        <f t="shared" ref="E62:F62" ca="1" si="59">E50</f>
        <v>591.76</v>
      </c>
      <c r="F62" s="109">
        <f t="shared" ca="1" si="59"/>
        <v>0</v>
      </c>
      <c r="G62" s="8">
        <f>Dataset!AR62</f>
        <v>31</v>
      </c>
      <c r="H62" s="100">
        <f>Dataset!BK62</f>
        <v>0</v>
      </c>
      <c r="I62">
        <f>Dataset!BI62</f>
        <v>0</v>
      </c>
      <c r="K62" s="8">
        <f t="shared" si="28"/>
        <v>499745.12493101798</v>
      </c>
      <c r="L62" s="1">
        <f t="shared" ca="1" si="29"/>
        <v>1239831.2949115962</v>
      </c>
      <c r="M62" s="1">
        <f t="shared" ca="1" si="30"/>
        <v>0</v>
      </c>
      <c r="N62" s="1">
        <f t="shared" si="31"/>
        <v>3023814.7010770747</v>
      </c>
      <c r="O62" s="1">
        <f t="shared" si="4"/>
        <v>0</v>
      </c>
      <c r="P62" s="1">
        <f t="shared" si="5"/>
        <v>0</v>
      </c>
      <c r="Q62" s="1">
        <f t="shared" ca="1" si="6"/>
        <v>4763391.1209196895</v>
      </c>
    </row>
    <row r="63" spans="1:34">
      <c r="A63" s="7">
        <f>Dataset!A63</f>
        <v>42767</v>
      </c>
      <c r="B63">
        <f>Dataset!B63</f>
        <v>2017</v>
      </c>
      <c r="C63">
        <f>Dataset!C63</f>
        <v>2</v>
      </c>
      <c r="D63" s="8">
        <f>Dataset!I63</f>
        <v>4142706.6800648021</v>
      </c>
      <c r="E63" s="109">
        <f t="shared" ref="E63:F63" ca="1" si="60">E51</f>
        <v>534.85000000000014</v>
      </c>
      <c r="F63" s="109">
        <f t="shared" ca="1" si="60"/>
        <v>0</v>
      </c>
      <c r="G63" s="8">
        <f>Dataset!AR63</f>
        <v>28</v>
      </c>
      <c r="H63" s="100">
        <f>Dataset!BK63</f>
        <v>0</v>
      </c>
      <c r="I63">
        <f>Dataset!BI63</f>
        <v>0</v>
      </c>
      <c r="K63" s="8">
        <f t="shared" si="28"/>
        <v>499745.12493101798</v>
      </c>
      <c r="L63" s="1">
        <f t="shared" ca="1" si="29"/>
        <v>1120595.7957338574</v>
      </c>
      <c r="M63" s="1">
        <f t="shared" ca="1" si="30"/>
        <v>0</v>
      </c>
      <c r="N63" s="1">
        <f t="shared" si="31"/>
        <v>2731187.4719405835</v>
      </c>
      <c r="O63" s="1">
        <f t="shared" si="4"/>
        <v>0</v>
      </c>
      <c r="P63" s="1">
        <f t="shared" si="5"/>
        <v>0</v>
      </c>
      <c r="Q63" s="1">
        <f t="shared" ca="1" si="6"/>
        <v>4351528.3926054593</v>
      </c>
    </row>
    <row r="64" spans="1:34">
      <c r="A64" s="7">
        <f>Dataset!A64</f>
        <v>42795</v>
      </c>
      <c r="B64">
        <f>Dataset!B64</f>
        <v>2017</v>
      </c>
      <c r="C64">
        <f>Dataset!C64</f>
        <v>3</v>
      </c>
      <c r="D64" s="8">
        <f>Dataset!I64</f>
        <v>4420722.5179042667</v>
      </c>
      <c r="E64" s="109">
        <f t="shared" ref="E64:F64" ca="1" si="61">E52</f>
        <v>453.9</v>
      </c>
      <c r="F64" s="109">
        <f t="shared" ca="1" si="61"/>
        <v>0.24</v>
      </c>
      <c r="G64" s="8">
        <f>Dataset!AR64</f>
        <v>31</v>
      </c>
      <c r="H64" s="100">
        <f>Dataset!BK64</f>
        <v>0</v>
      </c>
      <c r="I64">
        <f>Dataset!BI64</f>
        <v>1</v>
      </c>
      <c r="K64" s="8">
        <f t="shared" si="28"/>
        <v>499745.12493101798</v>
      </c>
      <c r="L64" s="1">
        <f t="shared" ca="1" si="29"/>
        <v>950992.67399008642</v>
      </c>
      <c r="M64" s="1">
        <f t="shared" ca="1" si="30"/>
        <v>808.18003876751277</v>
      </c>
      <c r="N64" s="1">
        <f t="shared" si="31"/>
        <v>3023814.7010770747</v>
      </c>
      <c r="O64" s="1">
        <f t="shared" si="4"/>
        <v>0</v>
      </c>
      <c r="P64" s="1">
        <f t="shared" si="5"/>
        <v>-81187.472478609096</v>
      </c>
      <c r="Q64" s="1">
        <f t="shared" ca="1" si="6"/>
        <v>4394173.2075583376</v>
      </c>
    </row>
    <row r="65" spans="1:17">
      <c r="A65" s="7">
        <f>Dataset!A65</f>
        <v>42826</v>
      </c>
      <c r="B65">
        <f>Dataset!B65</f>
        <v>2017</v>
      </c>
      <c r="C65">
        <f>Dataset!C65</f>
        <v>4</v>
      </c>
      <c r="D65" s="8">
        <f>Dataset!I65</f>
        <v>3746165.316464107</v>
      </c>
      <c r="E65" s="109">
        <f t="shared" ref="E65:F65" ca="1" si="62">E53</f>
        <v>263.77999999999997</v>
      </c>
      <c r="F65" s="109">
        <f t="shared" ca="1" si="62"/>
        <v>2.4</v>
      </c>
      <c r="G65" s="8">
        <f>Dataset!AR65</f>
        <v>30</v>
      </c>
      <c r="H65" s="100">
        <f>Dataset!BK65</f>
        <v>0</v>
      </c>
      <c r="I65">
        <f>Dataset!BI65</f>
        <v>1</v>
      </c>
      <c r="K65" s="8">
        <f t="shared" si="28"/>
        <v>499745.12493101798</v>
      </c>
      <c r="L65" s="1">
        <f t="shared" ca="1" si="29"/>
        <v>552661.04328068951</v>
      </c>
      <c r="M65" s="1">
        <f t="shared" ca="1" si="30"/>
        <v>8081.8003876751281</v>
      </c>
      <c r="N65" s="1">
        <f t="shared" si="31"/>
        <v>2926272.291364911</v>
      </c>
      <c r="O65" s="1">
        <f t="shared" si="4"/>
        <v>0</v>
      </c>
      <c r="P65" s="1">
        <f t="shared" si="5"/>
        <v>-81187.472478609096</v>
      </c>
      <c r="Q65" s="1">
        <f t="shared" ca="1" si="6"/>
        <v>3905572.7874856847</v>
      </c>
    </row>
    <row r="66" spans="1:17">
      <c r="A66" s="7">
        <f>Dataset!A66</f>
        <v>42856</v>
      </c>
      <c r="B66">
        <f>Dataset!B66</f>
        <v>2017</v>
      </c>
      <c r="C66">
        <f>Dataset!C66</f>
        <v>5</v>
      </c>
      <c r="D66" s="8">
        <f>Dataset!I66</f>
        <v>3718628.0478982534</v>
      </c>
      <c r="E66" s="109">
        <f t="shared" ref="E66:F66" ca="1" si="63">E54</f>
        <v>96.78</v>
      </c>
      <c r="F66" s="109">
        <f t="shared" ca="1" si="63"/>
        <v>47.03</v>
      </c>
      <c r="G66" s="8">
        <f>Dataset!AR66</f>
        <v>31</v>
      </c>
      <c r="H66" s="100">
        <f>Dataset!BK66</f>
        <v>0</v>
      </c>
      <c r="I66">
        <f>Dataset!BI66</f>
        <v>1</v>
      </c>
      <c r="K66" s="8">
        <f t="shared" ref="K66:K97" si="64">$V$10</f>
        <v>499745.12493101798</v>
      </c>
      <c r="L66" s="1">
        <f t="shared" ref="L66:L97" ca="1" si="65">E66*$V$11</f>
        <v>202769.48884943945</v>
      </c>
      <c r="M66" s="1">
        <f t="shared" ref="M66:M97" ca="1" si="66">F66*$V$12</f>
        <v>158369.61343015052</v>
      </c>
      <c r="N66" s="1">
        <f t="shared" ref="N66:N97" si="67">G66*$V$13</f>
        <v>3023814.7010770747</v>
      </c>
      <c r="O66" s="1">
        <f t="shared" si="4"/>
        <v>0</v>
      </c>
      <c r="P66" s="1">
        <f t="shared" si="5"/>
        <v>-81187.472478609096</v>
      </c>
      <c r="Q66" s="1">
        <f t="shared" ca="1" si="6"/>
        <v>3803511.4558090735</v>
      </c>
    </row>
    <row r="67" spans="1:17">
      <c r="A67" s="7">
        <f>Dataset!A67</f>
        <v>42887</v>
      </c>
      <c r="B67">
        <f>Dataset!B67</f>
        <v>2017</v>
      </c>
      <c r="C67">
        <f>Dataset!C67</f>
        <v>6</v>
      </c>
      <c r="D67" s="8">
        <f>Dataset!I67</f>
        <v>3720664.9952587364</v>
      </c>
      <c r="E67" s="109">
        <f t="shared" ref="E67:F67" ca="1" si="68">E55</f>
        <v>11.41</v>
      </c>
      <c r="F67" s="109">
        <f t="shared" ca="1" si="68"/>
        <v>106.78</v>
      </c>
      <c r="G67" s="8">
        <f>Dataset!AR67</f>
        <v>30</v>
      </c>
      <c r="H67" s="100">
        <f>Dataset!BK67</f>
        <v>0</v>
      </c>
      <c r="I67">
        <f>Dataset!BI67</f>
        <v>0</v>
      </c>
      <c r="K67" s="8">
        <f t="shared" si="64"/>
        <v>499745.12493101798</v>
      </c>
      <c r="L67" s="1">
        <f t="shared" ca="1" si="65"/>
        <v>23905.76428778781</v>
      </c>
      <c r="M67" s="1">
        <f t="shared" ca="1" si="66"/>
        <v>359572.76891497924</v>
      </c>
      <c r="N67" s="1">
        <f t="shared" si="67"/>
        <v>2926272.291364911</v>
      </c>
      <c r="O67" s="1">
        <f t="shared" ref="O67:O130" si="69">H67*$V$14</f>
        <v>0</v>
      </c>
      <c r="P67" s="1">
        <f t="shared" ref="P67:P130" si="70">I67*$V$15</f>
        <v>0</v>
      </c>
      <c r="Q67" s="1">
        <f t="shared" ref="Q67:Q130" ca="1" si="71">SUM(K67:P67)</f>
        <v>3809495.9494986963</v>
      </c>
    </row>
    <row r="68" spans="1:17">
      <c r="A68" s="7">
        <f>Dataset!A68</f>
        <v>42917</v>
      </c>
      <c r="B68">
        <f>Dataset!B68</f>
        <v>2017</v>
      </c>
      <c r="C68">
        <f>Dataset!C68</f>
        <v>7</v>
      </c>
      <c r="D68" s="8">
        <f>Dataset!I68</f>
        <v>4039051.4305088348</v>
      </c>
      <c r="E68" s="109">
        <f t="shared" ref="E68:F68" ca="1" si="72">E56</f>
        <v>0</v>
      </c>
      <c r="F68" s="109">
        <f t="shared" ca="1" si="72"/>
        <v>205.12999999999997</v>
      </c>
      <c r="G68" s="8">
        <f>Dataset!AR68</f>
        <v>31</v>
      </c>
      <c r="H68" s="100">
        <f>Dataset!BK68</f>
        <v>0</v>
      </c>
      <c r="I68">
        <f>Dataset!BI68</f>
        <v>0</v>
      </c>
      <c r="K68" s="8">
        <f t="shared" si="64"/>
        <v>499745.12493101798</v>
      </c>
      <c r="L68" s="1">
        <f t="shared" ca="1" si="65"/>
        <v>0</v>
      </c>
      <c r="M68" s="1">
        <f t="shared" ca="1" si="66"/>
        <v>690758.2139682495</v>
      </c>
      <c r="N68" s="1">
        <f t="shared" si="67"/>
        <v>3023814.7010770747</v>
      </c>
      <c r="O68" s="1">
        <f t="shared" si="69"/>
        <v>0</v>
      </c>
      <c r="P68" s="1">
        <f t="shared" si="70"/>
        <v>0</v>
      </c>
      <c r="Q68" s="1">
        <f t="shared" ca="1" si="71"/>
        <v>4214318.0399763416</v>
      </c>
    </row>
    <row r="69" spans="1:17">
      <c r="A69" s="7">
        <f>Dataset!A69</f>
        <v>42948</v>
      </c>
      <c r="B69">
        <f>Dataset!B69</f>
        <v>2017</v>
      </c>
      <c r="C69">
        <f>Dataset!C69</f>
        <v>8</v>
      </c>
      <c r="D69" s="8">
        <f>Dataset!I69</f>
        <v>3957158.896871632</v>
      </c>
      <c r="E69" s="109">
        <f t="shared" ref="E69:F69" ca="1" si="73">E57</f>
        <v>0.13</v>
      </c>
      <c r="F69" s="109">
        <f t="shared" ca="1" si="73"/>
        <v>197.97000000000003</v>
      </c>
      <c r="G69" s="8">
        <f>Dataset!AR69</f>
        <v>31</v>
      </c>
      <c r="H69" s="100">
        <f>Dataset!BK69</f>
        <v>0</v>
      </c>
      <c r="I69">
        <f>Dataset!BI69</f>
        <v>0</v>
      </c>
      <c r="K69" s="8">
        <f t="shared" si="64"/>
        <v>499745.12493101798</v>
      </c>
      <c r="L69" s="1">
        <f t="shared" ca="1" si="65"/>
        <v>272.37067111414683</v>
      </c>
      <c r="M69" s="1">
        <f t="shared" ca="1" si="66"/>
        <v>666647.50947835227</v>
      </c>
      <c r="N69" s="1">
        <f t="shared" si="67"/>
        <v>3023814.7010770747</v>
      </c>
      <c r="O69" s="1">
        <f t="shared" si="69"/>
        <v>0</v>
      </c>
      <c r="P69" s="1">
        <f t="shared" si="70"/>
        <v>0</v>
      </c>
      <c r="Q69" s="1">
        <f t="shared" ca="1" si="71"/>
        <v>4190479.7061575591</v>
      </c>
    </row>
    <row r="70" spans="1:17">
      <c r="A70" s="7">
        <f>Dataset!A70</f>
        <v>42979</v>
      </c>
      <c r="B70">
        <f>Dataset!B70</f>
        <v>2017</v>
      </c>
      <c r="C70">
        <f>Dataset!C70</f>
        <v>9</v>
      </c>
      <c r="D70" s="8">
        <f>Dataset!I70</f>
        <v>3677729.7965616127</v>
      </c>
      <c r="E70" s="109">
        <f t="shared" ref="E70:F70" ca="1" si="74">E58</f>
        <v>15.52</v>
      </c>
      <c r="F70" s="109">
        <f t="shared" ca="1" si="74"/>
        <v>103.91000000000001</v>
      </c>
      <c r="G70" s="8">
        <f>Dataset!AR70</f>
        <v>30</v>
      </c>
      <c r="H70" s="100">
        <f>Dataset!BK70</f>
        <v>0</v>
      </c>
      <c r="I70">
        <f>Dataset!BI70</f>
        <v>1</v>
      </c>
      <c r="K70" s="8">
        <f t="shared" si="64"/>
        <v>499745.12493101798</v>
      </c>
      <c r="L70" s="1">
        <f t="shared" ca="1" si="65"/>
        <v>32516.867813011988</v>
      </c>
      <c r="M70" s="1">
        <f t="shared" ca="1" si="66"/>
        <v>349908.2826180511</v>
      </c>
      <c r="N70" s="1">
        <f t="shared" si="67"/>
        <v>2926272.291364911</v>
      </c>
      <c r="O70" s="1">
        <f t="shared" si="69"/>
        <v>0</v>
      </c>
      <c r="P70" s="1">
        <f t="shared" si="70"/>
        <v>-81187.472478609096</v>
      </c>
      <c r="Q70" s="1">
        <f t="shared" ca="1" si="71"/>
        <v>3727255.0942483828</v>
      </c>
    </row>
    <row r="71" spans="1:17">
      <c r="A71" s="7">
        <f>Dataset!A71</f>
        <v>43009</v>
      </c>
      <c r="B71">
        <f>Dataset!B71</f>
        <v>2017</v>
      </c>
      <c r="C71">
        <f>Dataset!C71</f>
        <v>10</v>
      </c>
      <c r="D71" s="8">
        <f>Dataset!I71</f>
        <v>3685281.3525444269</v>
      </c>
      <c r="E71" s="109">
        <f t="shared" ref="E71:F71" ca="1" si="75">E59</f>
        <v>125.15</v>
      </c>
      <c r="F71" s="109">
        <f t="shared" ca="1" si="75"/>
        <v>24.950000000000003</v>
      </c>
      <c r="G71" s="8">
        <f>Dataset!AR71</f>
        <v>31</v>
      </c>
      <c r="H71" s="100">
        <f>Dataset!BK71</f>
        <v>0</v>
      </c>
      <c r="I71">
        <f>Dataset!BI71</f>
        <v>1</v>
      </c>
      <c r="K71" s="8">
        <f t="shared" si="64"/>
        <v>499745.12493101798</v>
      </c>
      <c r="L71" s="1">
        <f t="shared" ca="1" si="65"/>
        <v>262209.14992258057</v>
      </c>
      <c r="M71" s="1">
        <f t="shared" ca="1" si="66"/>
        <v>84017.04986353936</v>
      </c>
      <c r="N71" s="1">
        <f t="shared" si="67"/>
        <v>3023814.7010770747</v>
      </c>
      <c r="O71" s="1">
        <f t="shared" si="69"/>
        <v>0</v>
      </c>
      <c r="P71" s="1">
        <f t="shared" si="70"/>
        <v>-81187.472478609096</v>
      </c>
      <c r="Q71" s="1">
        <f t="shared" ca="1" si="71"/>
        <v>3788598.5533156036</v>
      </c>
    </row>
    <row r="72" spans="1:17">
      <c r="A72" s="7">
        <f>Dataset!A72</f>
        <v>43040</v>
      </c>
      <c r="B72">
        <f>Dataset!B72</f>
        <v>2017</v>
      </c>
      <c r="C72">
        <f>Dataset!C72</f>
        <v>11</v>
      </c>
      <c r="D72" s="8">
        <f>Dataset!I72</f>
        <v>3921496.9238223634</v>
      </c>
      <c r="E72" s="109">
        <f t="shared" ref="E72:F72" ca="1" si="76">E60</f>
        <v>301.19</v>
      </c>
      <c r="F72" s="109">
        <f t="shared" ca="1" si="76"/>
        <v>5.23</v>
      </c>
      <c r="G72" s="8">
        <f>Dataset!AR72</f>
        <v>30</v>
      </c>
      <c r="H72" s="100">
        <f>Dataset!BK72</f>
        <v>0</v>
      </c>
      <c r="I72">
        <f>Dataset!BI72</f>
        <v>1</v>
      </c>
      <c r="K72" s="8">
        <f t="shared" si="64"/>
        <v>499745.12493101798</v>
      </c>
      <c r="L72" s="1">
        <f t="shared" ca="1" si="65"/>
        <v>631040.94179130672</v>
      </c>
      <c r="M72" s="1">
        <f t="shared" ca="1" si="66"/>
        <v>17611.590011475386</v>
      </c>
      <c r="N72" s="1">
        <f t="shared" si="67"/>
        <v>2926272.291364911</v>
      </c>
      <c r="O72" s="1">
        <f t="shared" si="69"/>
        <v>0</v>
      </c>
      <c r="P72" s="1">
        <f t="shared" si="70"/>
        <v>-81187.472478609096</v>
      </c>
      <c r="Q72" s="1">
        <f t="shared" ca="1" si="71"/>
        <v>3993482.4756201017</v>
      </c>
    </row>
    <row r="73" spans="1:17">
      <c r="A73" s="7">
        <f>Dataset!A73</f>
        <v>43070</v>
      </c>
      <c r="B73">
        <f>Dataset!B73</f>
        <v>2017</v>
      </c>
      <c r="C73">
        <f>Dataset!C73</f>
        <v>12</v>
      </c>
      <c r="D73" s="8">
        <f>Dataset!I73</f>
        <v>4595129.8230018634</v>
      </c>
      <c r="E73" s="109">
        <f t="shared" ref="E73:F73" ca="1" si="77">E61</f>
        <v>464.03000000000003</v>
      </c>
      <c r="F73" s="109">
        <f t="shared" ca="1" si="77"/>
        <v>0</v>
      </c>
      <c r="G73" s="8">
        <f>Dataset!AR73</f>
        <v>31</v>
      </c>
      <c r="H73" s="100">
        <f>Dataset!BK73</f>
        <v>0</v>
      </c>
      <c r="I73">
        <f>Dataset!BI73</f>
        <v>0</v>
      </c>
      <c r="K73" s="8">
        <f t="shared" si="64"/>
        <v>499745.12493101798</v>
      </c>
      <c r="L73" s="1">
        <f t="shared" ca="1" si="65"/>
        <v>972216.63474690425</v>
      </c>
      <c r="M73" s="1">
        <f t="shared" ca="1" si="66"/>
        <v>0</v>
      </c>
      <c r="N73" s="1">
        <f t="shared" si="67"/>
        <v>3023814.7010770747</v>
      </c>
      <c r="O73" s="1">
        <f t="shared" si="69"/>
        <v>0</v>
      </c>
      <c r="P73" s="1">
        <f t="shared" si="70"/>
        <v>0</v>
      </c>
      <c r="Q73" s="1">
        <f t="shared" ca="1" si="71"/>
        <v>4495776.4607549971</v>
      </c>
    </row>
    <row r="74" spans="1:17">
      <c r="A74" s="7">
        <f>Dataset!A74</f>
        <v>43101</v>
      </c>
      <c r="B74">
        <f>Dataset!B74</f>
        <v>2018</v>
      </c>
      <c r="C74">
        <f>Dataset!C74</f>
        <v>1</v>
      </c>
      <c r="D74" s="8">
        <f>Dataset!I74</f>
        <v>4897843.7919995766</v>
      </c>
      <c r="E74" s="109">
        <f t="shared" ref="E74:F74" ca="1" si="78">E62</f>
        <v>591.76</v>
      </c>
      <c r="F74" s="109">
        <f t="shared" ca="1" si="78"/>
        <v>0</v>
      </c>
      <c r="G74" s="8">
        <f>Dataset!AR74</f>
        <v>31</v>
      </c>
      <c r="H74" s="100">
        <f>Dataset!BK74</f>
        <v>0</v>
      </c>
      <c r="I74">
        <f>Dataset!BI74</f>
        <v>0</v>
      </c>
      <c r="K74" s="8">
        <f t="shared" si="64"/>
        <v>499745.12493101798</v>
      </c>
      <c r="L74" s="1">
        <f t="shared" ca="1" si="65"/>
        <v>1239831.2949115962</v>
      </c>
      <c r="M74" s="1">
        <f t="shared" ca="1" si="66"/>
        <v>0</v>
      </c>
      <c r="N74" s="1">
        <f t="shared" si="67"/>
        <v>3023814.7010770747</v>
      </c>
      <c r="O74" s="1">
        <f t="shared" si="69"/>
        <v>0</v>
      </c>
      <c r="P74" s="1">
        <f t="shared" si="70"/>
        <v>0</v>
      </c>
      <c r="Q74" s="1">
        <f t="shared" ca="1" si="71"/>
        <v>4763391.1209196895</v>
      </c>
    </row>
    <row r="75" spans="1:17">
      <c r="A75" s="7">
        <f>Dataset!A75</f>
        <v>43132</v>
      </c>
      <c r="B75">
        <f>Dataset!B75</f>
        <v>2018</v>
      </c>
      <c r="C75">
        <f>Dataset!C75</f>
        <v>2</v>
      </c>
      <c r="D75" s="8">
        <f>Dataset!I75</f>
        <v>4242271.8631942412</v>
      </c>
      <c r="E75" s="109">
        <f t="shared" ref="E75:F75" ca="1" si="79">E63</f>
        <v>534.85000000000014</v>
      </c>
      <c r="F75" s="109">
        <f t="shared" ca="1" si="79"/>
        <v>0</v>
      </c>
      <c r="G75" s="8">
        <f>Dataset!AR75</f>
        <v>28</v>
      </c>
      <c r="H75" s="100">
        <f>Dataset!BK75</f>
        <v>0</v>
      </c>
      <c r="I75">
        <f>Dataset!BI75</f>
        <v>0</v>
      </c>
      <c r="K75" s="8">
        <f t="shared" si="64"/>
        <v>499745.12493101798</v>
      </c>
      <c r="L75" s="1">
        <f t="shared" ca="1" si="65"/>
        <v>1120595.7957338574</v>
      </c>
      <c r="M75" s="1">
        <f t="shared" ca="1" si="66"/>
        <v>0</v>
      </c>
      <c r="N75" s="1">
        <f t="shared" si="67"/>
        <v>2731187.4719405835</v>
      </c>
      <c r="O75" s="1">
        <f t="shared" si="69"/>
        <v>0</v>
      </c>
      <c r="P75" s="1">
        <f t="shared" si="70"/>
        <v>0</v>
      </c>
      <c r="Q75" s="1">
        <f t="shared" ca="1" si="71"/>
        <v>4351528.3926054593</v>
      </c>
    </row>
    <row r="76" spans="1:17">
      <c r="A76" s="7">
        <f>Dataset!A76</f>
        <v>43160</v>
      </c>
      <c r="B76">
        <f>Dataset!B76</f>
        <v>2018</v>
      </c>
      <c r="C76">
        <f>Dataset!C76</f>
        <v>3</v>
      </c>
      <c r="D76" s="8">
        <f>Dataset!I76</f>
        <v>4393414.6358605297</v>
      </c>
      <c r="E76" s="109">
        <f t="shared" ref="E76:F76" ca="1" si="80">E64</f>
        <v>453.9</v>
      </c>
      <c r="F76" s="109">
        <f t="shared" ca="1" si="80"/>
        <v>0.24</v>
      </c>
      <c r="G76" s="8">
        <f>Dataset!AR76</f>
        <v>31</v>
      </c>
      <c r="H76" s="100">
        <f>Dataset!BK76</f>
        <v>0</v>
      </c>
      <c r="I76">
        <f>Dataset!BI76</f>
        <v>1</v>
      </c>
      <c r="K76" s="8">
        <f t="shared" si="64"/>
        <v>499745.12493101798</v>
      </c>
      <c r="L76" s="1">
        <f t="shared" ca="1" si="65"/>
        <v>950992.67399008642</v>
      </c>
      <c r="M76" s="1">
        <f t="shared" ca="1" si="66"/>
        <v>808.18003876751277</v>
      </c>
      <c r="N76" s="1">
        <f t="shared" si="67"/>
        <v>3023814.7010770747</v>
      </c>
      <c r="O76" s="1">
        <f t="shared" si="69"/>
        <v>0</v>
      </c>
      <c r="P76" s="1">
        <f t="shared" si="70"/>
        <v>-81187.472478609096</v>
      </c>
      <c r="Q76" s="1">
        <f t="shared" ca="1" si="71"/>
        <v>4394173.2075583376</v>
      </c>
    </row>
    <row r="77" spans="1:17">
      <c r="A77" s="7">
        <f>Dataset!A77</f>
        <v>43191</v>
      </c>
      <c r="B77">
        <f>Dataset!B77</f>
        <v>2018</v>
      </c>
      <c r="C77">
        <f>Dataset!C77</f>
        <v>4</v>
      </c>
      <c r="D77" s="8">
        <f>Dataset!I77</f>
        <v>3958411.1406383985</v>
      </c>
      <c r="E77" s="109">
        <f t="shared" ref="E77:F77" ca="1" si="81">E65</f>
        <v>263.77999999999997</v>
      </c>
      <c r="F77" s="109">
        <f t="shared" ca="1" si="81"/>
        <v>2.4</v>
      </c>
      <c r="G77" s="8">
        <f>Dataset!AR77</f>
        <v>30</v>
      </c>
      <c r="H77" s="100">
        <f>Dataset!BK77</f>
        <v>0</v>
      </c>
      <c r="I77">
        <f>Dataset!BI77</f>
        <v>1</v>
      </c>
      <c r="K77" s="8">
        <f t="shared" si="64"/>
        <v>499745.12493101798</v>
      </c>
      <c r="L77" s="1">
        <f t="shared" ca="1" si="65"/>
        <v>552661.04328068951</v>
      </c>
      <c r="M77" s="1">
        <f t="shared" ca="1" si="66"/>
        <v>8081.8003876751281</v>
      </c>
      <c r="N77" s="1">
        <f t="shared" si="67"/>
        <v>2926272.291364911</v>
      </c>
      <c r="O77" s="1">
        <f t="shared" si="69"/>
        <v>0</v>
      </c>
      <c r="P77" s="1">
        <f t="shared" si="70"/>
        <v>-81187.472478609096</v>
      </c>
      <c r="Q77" s="1">
        <f t="shared" ca="1" si="71"/>
        <v>3905572.7874856847</v>
      </c>
    </row>
    <row r="78" spans="1:17">
      <c r="A78" s="7">
        <f>Dataset!A78</f>
        <v>43221</v>
      </c>
      <c r="B78">
        <f>Dataset!B78</f>
        <v>2018</v>
      </c>
      <c r="C78">
        <f>Dataset!C78</f>
        <v>5</v>
      </c>
      <c r="D78" s="8">
        <f>Dataset!I78</f>
        <v>3808500.9931277251</v>
      </c>
      <c r="E78" s="109">
        <f t="shared" ref="E78:F78" ca="1" si="82">E66</f>
        <v>96.78</v>
      </c>
      <c r="F78" s="109">
        <f t="shared" ca="1" si="82"/>
        <v>47.03</v>
      </c>
      <c r="G78" s="8">
        <f>Dataset!AR78</f>
        <v>31</v>
      </c>
      <c r="H78" s="100">
        <f>Dataset!BK78</f>
        <v>0</v>
      </c>
      <c r="I78">
        <f>Dataset!BI78</f>
        <v>1</v>
      </c>
      <c r="K78" s="8">
        <f t="shared" si="64"/>
        <v>499745.12493101798</v>
      </c>
      <c r="L78" s="1">
        <f t="shared" ca="1" si="65"/>
        <v>202769.48884943945</v>
      </c>
      <c r="M78" s="1">
        <f t="shared" ca="1" si="66"/>
        <v>158369.61343015052</v>
      </c>
      <c r="N78" s="1">
        <f t="shared" si="67"/>
        <v>3023814.7010770747</v>
      </c>
      <c r="O78" s="1">
        <f t="shared" si="69"/>
        <v>0</v>
      </c>
      <c r="P78" s="1">
        <f t="shared" si="70"/>
        <v>-81187.472478609096</v>
      </c>
      <c r="Q78" s="1">
        <f t="shared" ca="1" si="71"/>
        <v>3803511.4558090735</v>
      </c>
    </row>
    <row r="79" spans="1:17">
      <c r="A79" s="7">
        <f>Dataset!A79</f>
        <v>43252</v>
      </c>
      <c r="B79">
        <f>Dataset!B79</f>
        <v>2018</v>
      </c>
      <c r="C79">
        <f>Dataset!C79</f>
        <v>6</v>
      </c>
      <c r="D79" s="8">
        <f>Dataset!I79</f>
        <v>3893900.6541524432</v>
      </c>
      <c r="E79" s="109">
        <f t="shared" ref="E79:F79" ca="1" si="83">E67</f>
        <v>11.41</v>
      </c>
      <c r="F79" s="109">
        <f t="shared" ca="1" si="83"/>
        <v>106.78</v>
      </c>
      <c r="G79" s="8">
        <f>Dataset!AR79</f>
        <v>30</v>
      </c>
      <c r="H79" s="100">
        <f>Dataset!BK79</f>
        <v>0</v>
      </c>
      <c r="I79">
        <f>Dataset!BI79</f>
        <v>0</v>
      </c>
      <c r="K79" s="8">
        <f t="shared" si="64"/>
        <v>499745.12493101798</v>
      </c>
      <c r="L79" s="1">
        <f t="shared" ca="1" si="65"/>
        <v>23905.76428778781</v>
      </c>
      <c r="M79" s="1">
        <f t="shared" ca="1" si="66"/>
        <v>359572.76891497924</v>
      </c>
      <c r="N79" s="1">
        <f t="shared" si="67"/>
        <v>2926272.291364911</v>
      </c>
      <c r="O79" s="1">
        <f t="shared" si="69"/>
        <v>0</v>
      </c>
      <c r="P79" s="1">
        <f t="shared" si="70"/>
        <v>0</v>
      </c>
      <c r="Q79" s="1">
        <f t="shared" ca="1" si="71"/>
        <v>3809495.9494986963</v>
      </c>
    </row>
    <row r="80" spans="1:17">
      <c r="A80" s="7">
        <f>Dataset!A80</f>
        <v>43282</v>
      </c>
      <c r="B80">
        <f>Dataset!B80</f>
        <v>2018</v>
      </c>
      <c r="C80">
        <f>Dataset!C80</f>
        <v>7</v>
      </c>
      <c r="D80" s="8">
        <f>Dataset!I80</f>
        <v>4336116.8724490497</v>
      </c>
      <c r="E80" s="109">
        <f t="shared" ref="E80:F80" ca="1" si="84">E68</f>
        <v>0</v>
      </c>
      <c r="F80" s="109">
        <f t="shared" ca="1" si="84"/>
        <v>205.12999999999997</v>
      </c>
      <c r="G80" s="8">
        <f>Dataset!AR80</f>
        <v>31</v>
      </c>
      <c r="H80" s="100">
        <f>Dataset!BK80</f>
        <v>0</v>
      </c>
      <c r="I80">
        <f>Dataset!BI80</f>
        <v>0</v>
      </c>
      <c r="K80" s="8">
        <f t="shared" si="64"/>
        <v>499745.12493101798</v>
      </c>
      <c r="L80" s="1">
        <f t="shared" ca="1" si="65"/>
        <v>0</v>
      </c>
      <c r="M80" s="1">
        <f t="shared" ca="1" si="66"/>
        <v>690758.2139682495</v>
      </c>
      <c r="N80" s="1">
        <f t="shared" si="67"/>
        <v>3023814.7010770747</v>
      </c>
      <c r="O80" s="1">
        <f t="shared" si="69"/>
        <v>0</v>
      </c>
      <c r="P80" s="1">
        <f t="shared" si="70"/>
        <v>0</v>
      </c>
      <c r="Q80" s="1">
        <f t="shared" ca="1" si="71"/>
        <v>4214318.0399763416</v>
      </c>
    </row>
    <row r="81" spans="1:17">
      <c r="A81" s="7">
        <f>Dataset!A81</f>
        <v>43313</v>
      </c>
      <c r="B81">
        <f>Dataset!B81</f>
        <v>2018</v>
      </c>
      <c r="C81">
        <f>Dataset!C81</f>
        <v>8</v>
      </c>
      <c r="D81" s="8">
        <f>Dataset!I81</f>
        <v>4365420.8643699661</v>
      </c>
      <c r="E81" s="109">
        <f t="shared" ref="E81:F81" ca="1" si="85">E69</f>
        <v>0.13</v>
      </c>
      <c r="F81" s="109">
        <f t="shared" ca="1" si="85"/>
        <v>197.97000000000003</v>
      </c>
      <c r="G81" s="8">
        <f>Dataset!AR81</f>
        <v>31</v>
      </c>
      <c r="H81" s="100">
        <f>Dataset!BK81</f>
        <v>0</v>
      </c>
      <c r="I81">
        <f>Dataset!BI81</f>
        <v>0</v>
      </c>
      <c r="K81" s="8">
        <f t="shared" si="64"/>
        <v>499745.12493101798</v>
      </c>
      <c r="L81" s="1">
        <f t="shared" ca="1" si="65"/>
        <v>272.37067111414683</v>
      </c>
      <c r="M81" s="1">
        <f t="shared" ca="1" si="66"/>
        <v>666647.50947835227</v>
      </c>
      <c r="N81" s="1">
        <f t="shared" si="67"/>
        <v>3023814.7010770747</v>
      </c>
      <c r="O81" s="1">
        <f t="shared" si="69"/>
        <v>0</v>
      </c>
      <c r="P81" s="1">
        <f t="shared" si="70"/>
        <v>0</v>
      </c>
      <c r="Q81" s="1">
        <f t="shared" ca="1" si="71"/>
        <v>4190479.7061575591</v>
      </c>
    </row>
    <row r="82" spans="1:17">
      <c r="A82" s="7">
        <f>Dataset!A82</f>
        <v>43344</v>
      </c>
      <c r="B82">
        <f>Dataset!B82</f>
        <v>2018</v>
      </c>
      <c r="C82">
        <f>Dataset!C82</f>
        <v>9</v>
      </c>
      <c r="D82" s="8">
        <f>Dataset!I82</f>
        <v>3882536.8982324735</v>
      </c>
      <c r="E82" s="109">
        <f t="shared" ref="E82:F82" ca="1" si="86">E70</f>
        <v>15.52</v>
      </c>
      <c r="F82" s="109">
        <f t="shared" ca="1" si="86"/>
        <v>103.91000000000001</v>
      </c>
      <c r="G82" s="8">
        <f>Dataset!AR82</f>
        <v>30</v>
      </c>
      <c r="H82" s="100">
        <f>Dataset!BK82</f>
        <v>0</v>
      </c>
      <c r="I82">
        <f>Dataset!BI82</f>
        <v>1</v>
      </c>
      <c r="K82" s="8">
        <f t="shared" si="64"/>
        <v>499745.12493101798</v>
      </c>
      <c r="L82" s="1">
        <f t="shared" ca="1" si="65"/>
        <v>32516.867813011988</v>
      </c>
      <c r="M82" s="1">
        <f t="shared" ca="1" si="66"/>
        <v>349908.2826180511</v>
      </c>
      <c r="N82" s="1">
        <f t="shared" si="67"/>
        <v>2926272.291364911</v>
      </c>
      <c r="O82" s="1">
        <f t="shared" si="69"/>
        <v>0</v>
      </c>
      <c r="P82" s="1">
        <f t="shared" si="70"/>
        <v>-81187.472478609096</v>
      </c>
      <c r="Q82" s="1">
        <f t="shared" ca="1" si="71"/>
        <v>3727255.0942483828</v>
      </c>
    </row>
    <row r="83" spans="1:17">
      <c r="A83" s="7">
        <f>Dataset!A83</f>
        <v>43374</v>
      </c>
      <c r="B83">
        <f>Dataset!B83</f>
        <v>2018</v>
      </c>
      <c r="C83">
        <f>Dataset!C83</f>
        <v>10</v>
      </c>
      <c r="D83" s="8">
        <f>Dataset!I83</f>
        <v>3834895.5866829413</v>
      </c>
      <c r="E83" s="109">
        <f t="shared" ref="E83:F83" ca="1" si="87">E71</f>
        <v>125.15</v>
      </c>
      <c r="F83" s="109">
        <f t="shared" ca="1" si="87"/>
        <v>24.950000000000003</v>
      </c>
      <c r="G83" s="8">
        <f>Dataset!AR83</f>
        <v>31</v>
      </c>
      <c r="H83" s="100">
        <f>Dataset!BK83</f>
        <v>0</v>
      </c>
      <c r="I83">
        <f>Dataset!BI83</f>
        <v>1</v>
      </c>
      <c r="K83" s="8">
        <f t="shared" si="64"/>
        <v>499745.12493101798</v>
      </c>
      <c r="L83" s="1">
        <f t="shared" ca="1" si="65"/>
        <v>262209.14992258057</v>
      </c>
      <c r="M83" s="1">
        <f t="shared" ca="1" si="66"/>
        <v>84017.04986353936</v>
      </c>
      <c r="N83" s="1">
        <f t="shared" si="67"/>
        <v>3023814.7010770747</v>
      </c>
      <c r="O83" s="1">
        <f t="shared" si="69"/>
        <v>0</v>
      </c>
      <c r="P83" s="1">
        <f t="shared" si="70"/>
        <v>-81187.472478609096</v>
      </c>
      <c r="Q83" s="1">
        <f t="shared" ca="1" si="71"/>
        <v>3788598.5533156036</v>
      </c>
    </row>
    <row r="84" spans="1:17">
      <c r="A84" s="7">
        <f>Dataset!A84</f>
        <v>43405</v>
      </c>
      <c r="B84">
        <f>Dataset!B84</f>
        <v>2018</v>
      </c>
      <c r="C84">
        <f>Dataset!C84</f>
        <v>11</v>
      </c>
      <c r="D84" s="8">
        <f>Dataset!I84</f>
        <v>4162077.1077082874</v>
      </c>
      <c r="E84" s="109">
        <f t="shared" ref="E84:F84" ca="1" si="88">E72</f>
        <v>301.19</v>
      </c>
      <c r="F84" s="109">
        <f t="shared" ca="1" si="88"/>
        <v>5.23</v>
      </c>
      <c r="G84" s="8">
        <f>Dataset!AR84</f>
        <v>30</v>
      </c>
      <c r="H84" s="100">
        <f>Dataset!BK84</f>
        <v>0</v>
      </c>
      <c r="I84">
        <f>Dataset!BI84</f>
        <v>1</v>
      </c>
      <c r="K84" s="8">
        <f t="shared" si="64"/>
        <v>499745.12493101798</v>
      </c>
      <c r="L84" s="1">
        <f t="shared" ca="1" si="65"/>
        <v>631040.94179130672</v>
      </c>
      <c r="M84" s="1">
        <f t="shared" ca="1" si="66"/>
        <v>17611.590011475386</v>
      </c>
      <c r="N84" s="1">
        <f t="shared" si="67"/>
        <v>2926272.291364911</v>
      </c>
      <c r="O84" s="1">
        <f t="shared" si="69"/>
        <v>0</v>
      </c>
      <c r="P84" s="1">
        <f t="shared" si="70"/>
        <v>-81187.472478609096</v>
      </c>
      <c r="Q84" s="1">
        <f t="shared" ca="1" si="71"/>
        <v>3993482.4756201017</v>
      </c>
    </row>
    <row r="85" spans="1:17">
      <c r="A85" s="7">
        <f>Dataset!A85</f>
        <v>43435</v>
      </c>
      <c r="B85">
        <f>Dataset!B85</f>
        <v>2018</v>
      </c>
      <c r="C85">
        <f>Dataset!C85</f>
        <v>12</v>
      </c>
      <c r="D85" s="8">
        <f>Dataset!I85</f>
        <v>4545344.3935014931</v>
      </c>
      <c r="E85" s="109">
        <f t="shared" ref="E85:F85" ca="1" si="89">E73</f>
        <v>464.03000000000003</v>
      </c>
      <c r="F85" s="109">
        <f t="shared" ca="1" si="89"/>
        <v>0</v>
      </c>
      <c r="G85" s="8">
        <f>Dataset!AR85</f>
        <v>31</v>
      </c>
      <c r="H85" s="100">
        <f>Dataset!BK85</f>
        <v>0</v>
      </c>
      <c r="I85">
        <f>Dataset!BI85</f>
        <v>0</v>
      </c>
      <c r="K85" s="8">
        <f t="shared" si="64"/>
        <v>499745.12493101798</v>
      </c>
      <c r="L85" s="1">
        <f t="shared" ca="1" si="65"/>
        <v>972216.63474690425</v>
      </c>
      <c r="M85" s="1">
        <f t="shared" ca="1" si="66"/>
        <v>0</v>
      </c>
      <c r="N85" s="1">
        <f t="shared" si="67"/>
        <v>3023814.7010770747</v>
      </c>
      <c r="O85" s="1">
        <f t="shared" si="69"/>
        <v>0</v>
      </c>
      <c r="P85" s="1">
        <f t="shared" si="70"/>
        <v>0</v>
      </c>
      <c r="Q85" s="1">
        <f t="shared" ca="1" si="71"/>
        <v>4495776.4607549971</v>
      </c>
    </row>
    <row r="86" spans="1:17">
      <c r="A86" s="7">
        <f>Dataset!A86</f>
        <v>43466</v>
      </c>
      <c r="B86">
        <f>Dataset!B86</f>
        <v>2019</v>
      </c>
      <c r="C86">
        <f>Dataset!C86</f>
        <v>1</v>
      </c>
      <c r="D86" s="8">
        <f>Dataset!I86</f>
        <v>4879949.6026473809</v>
      </c>
      <c r="E86" s="109">
        <f t="shared" ref="E86:F86" ca="1" si="90">E74</f>
        <v>591.76</v>
      </c>
      <c r="F86" s="109">
        <f t="shared" ca="1" si="90"/>
        <v>0</v>
      </c>
      <c r="G86" s="8">
        <f>Dataset!AR86</f>
        <v>31</v>
      </c>
      <c r="H86" s="100">
        <f>Dataset!BK86</f>
        <v>0</v>
      </c>
      <c r="I86">
        <f>Dataset!BI86</f>
        <v>0</v>
      </c>
      <c r="K86" s="8">
        <f t="shared" si="64"/>
        <v>499745.12493101798</v>
      </c>
      <c r="L86" s="1">
        <f t="shared" ca="1" si="65"/>
        <v>1239831.2949115962</v>
      </c>
      <c r="M86" s="1">
        <f t="shared" ca="1" si="66"/>
        <v>0</v>
      </c>
      <c r="N86" s="1">
        <f t="shared" si="67"/>
        <v>3023814.7010770747</v>
      </c>
      <c r="O86" s="1">
        <f t="shared" si="69"/>
        <v>0</v>
      </c>
      <c r="P86" s="1">
        <f t="shared" si="70"/>
        <v>0</v>
      </c>
      <c r="Q86" s="1">
        <f t="shared" ca="1" si="71"/>
        <v>4763391.1209196895</v>
      </c>
    </row>
    <row r="87" spans="1:17">
      <c r="A87" s="7">
        <f>Dataset!A87</f>
        <v>43497</v>
      </c>
      <c r="B87">
        <f>Dataset!B87</f>
        <v>2019</v>
      </c>
      <c r="C87">
        <f>Dataset!C87</f>
        <v>2</v>
      </c>
      <c r="D87" s="8">
        <f>Dataset!I87</f>
        <v>4497392.7506717611</v>
      </c>
      <c r="E87" s="109">
        <f t="shared" ref="E87:F87" ca="1" si="91">E75</f>
        <v>534.85000000000014</v>
      </c>
      <c r="F87" s="109">
        <f t="shared" ca="1" si="91"/>
        <v>0</v>
      </c>
      <c r="G87" s="8">
        <f>Dataset!AR87</f>
        <v>28</v>
      </c>
      <c r="H87" s="100">
        <f>Dataset!BK87</f>
        <v>0</v>
      </c>
      <c r="I87">
        <f>Dataset!BI87</f>
        <v>0</v>
      </c>
      <c r="K87" s="8">
        <f t="shared" si="64"/>
        <v>499745.12493101798</v>
      </c>
      <c r="L87" s="1">
        <f t="shared" ca="1" si="65"/>
        <v>1120595.7957338574</v>
      </c>
      <c r="M87" s="1">
        <f t="shared" ca="1" si="66"/>
        <v>0</v>
      </c>
      <c r="N87" s="1">
        <f t="shared" si="67"/>
        <v>2731187.4719405835</v>
      </c>
      <c r="O87" s="1">
        <f t="shared" si="69"/>
        <v>0</v>
      </c>
      <c r="P87" s="1">
        <f t="shared" si="70"/>
        <v>0</v>
      </c>
      <c r="Q87" s="1">
        <f t="shared" ca="1" si="71"/>
        <v>4351528.3926054593</v>
      </c>
    </row>
    <row r="88" spans="1:17">
      <c r="A88" s="7">
        <f>Dataset!A88</f>
        <v>43525</v>
      </c>
      <c r="B88">
        <f>Dataset!B88</f>
        <v>2019</v>
      </c>
      <c r="C88">
        <f>Dataset!C88</f>
        <v>3</v>
      </c>
      <c r="D88" s="8">
        <f>Dataset!I88</f>
        <v>4563540.5697391173</v>
      </c>
      <c r="E88" s="109">
        <f t="shared" ref="E88:F88" ca="1" si="92">E76</f>
        <v>453.9</v>
      </c>
      <c r="F88" s="109">
        <f t="shared" ca="1" si="92"/>
        <v>0.24</v>
      </c>
      <c r="G88" s="8">
        <f>Dataset!AR88</f>
        <v>31</v>
      </c>
      <c r="H88" s="100">
        <f>Dataset!BK88</f>
        <v>0</v>
      </c>
      <c r="I88">
        <f>Dataset!BI88</f>
        <v>1</v>
      </c>
      <c r="K88" s="8">
        <f t="shared" si="64"/>
        <v>499745.12493101798</v>
      </c>
      <c r="L88" s="1">
        <f t="shared" ca="1" si="65"/>
        <v>950992.67399008642</v>
      </c>
      <c r="M88" s="1">
        <f t="shared" ca="1" si="66"/>
        <v>808.18003876751277</v>
      </c>
      <c r="N88" s="1">
        <f t="shared" si="67"/>
        <v>3023814.7010770747</v>
      </c>
      <c r="O88" s="1">
        <f t="shared" si="69"/>
        <v>0</v>
      </c>
      <c r="P88" s="1">
        <f t="shared" si="70"/>
        <v>-81187.472478609096</v>
      </c>
      <c r="Q88" s="1">
        <f t="shared" ca="1" si="71"/>
        <v>4394173.2075583376</v>
      </c>
    </row>
    <row r="89" spans="1:17">
      <c r="A89" s="7">
        <f>Dataset!A89</f>
        <v>43556</v>
      </c>
      <c r="B89">
        <f>Dataset!B89</f>
        <v>2019</v>
      </c>
      <c r="C89">
        <f>Dataset!C89</f>
        <v>4</v>
      </c>
      <c r="D89" s="8">
        <f>Dataset!I89</f>
        <v>3900761.6088840542</v>
      </c>
      <c r="E89" s="109">
        <f t="shared" ref="E89:F89" ca="1" si="93">E77</f>
        <v>263.77999999999997</v>
      </c>
      <c r="F89" s="109">
        <f t="shared" ca="1" si="93"/>
        <v>2.4</v>
      </c>
      <c r="G89" s="8">
        <f>Dataset!AR89</f>
        <v>30</v>
      </c>
      <c r="H89" s="100">
        <f>Dataset!BK89</f>
        <v>0</v>
      </c>
      <c r="I89">
        <f>Dataset!BI89</f>
        <v>1</v>
      </c>
      <c r="K89" s="8">
        <f t="shared" si="64"/>
        <v>499745.12493101798</v>
      </c>
      <c r="L89" s="1">
        <f t="shared" ca="1" si="65"/>
        <v>552661.04328068951</v>
      </c>
      <c r="M89" s="1">
        <f t="shared" ca="1" si="66"/>
        <v>8081.8003876751281</v>
      </c>
      <c r="N89" s="1">
        <f t="shared" si="67"/>
        <v>2926272.291364911</v>
      </c>
      <c r="O89" s="1">
        <f t="shared" si="69"/>
        <v>0</v>
      </c>
      <c r="P89" s="1">
        <f t="shared" si="70"/>
        <v>-81187.472478609096</v>
      </c>
      <c r="Q89" s="1">
        <f t="shared" ca="1" si="71"/>
        <v>3905572.7874856847</v>
      </c>
    </row>
    <row r="90" spans="1:17">
      <c r="A90" s="7">
        <f>Dataset!A90</f>
        <v>43586</v>
      </c>
      <c r="B90">
        <f>Dataset!B90</f>
        <v>2019</v>
      </c>
      <c r="C90">
        <f>Dataset!C90</f>
        <v>5</v>
      </c>
      <c r="D90" s="8">
        <f>Dataset!I90</f>
        <v>3716040.0183938816</v>
      </c>
      <c r="E90" s="109">
        <f t="shared" ref="E90:F90" ca="1" si="94">E78</f>
        <v>96.78</v>
      </c>
      <c r="F90" s="109">
        <f t="shared" ca="1" si="94"/>
        <v>47.03</v>
      </c>
      <c r="G90" s="8">
        <f>Dataset!AR90</f>
        <v>31</v>
      </c>
      <c r="H90" s="100">
        <f>Dataset!BK90</f>
        <v>0</v>
      </c>
      <c r="I90">
        <f>Dataset!BI90</f>
        <v>1</v>
      </c>
      <c r="K90" s="8">
        <f t="shared" si="64"/>
        <v>499745.12493101798</v>
      </c>
      <c r="L90" s="1">
        <f t="shared" ca="1" si="65"/>
        <v>202769.48884943945</v>
      </c>
      <c r="M90" s="1">
        <f t="shared" ca="1" si="66"/>
        <v>158369.61343015052</v>
      </c>
      <c r="N90" s="1">
        <f t="shared" si="67"/>
        <v>3023814.7010770747</v>
      </c>
      <c r="O90" s="1">
        <f t="shared" si="69"/>
        <v>0</v>
      </c>
      <c r="P90" s="1">
        <f t="shared" si="70"/>
        <v>-81187.472478609096</v>
      </c>
      <c r="Q90" s="1">
        <f t="shared" ca="1" si="71"/>
        <v>3803511.4558090735</v>
      </c>
    </row>
    <row r="91" spans="1:17">
      <c r="A91" s="7">
        <f>Dataset!A91</f>
        <v>43617</v>
      </c>
      <c r="B91">
        <f>Dataset!B91</f>
        <v>2019</v>
      </c>
      <c r="C91">
        <f>Dataset!C91</f>
        <v>6</v>
      </c>
      <c r="D91" s="8">
        <f>Dataset!I91</f>
        <v>3719183.985638984</v>
      </c>
      <c r="E91" s="109">
        <f t="shared" ref="E91:F91" ca="1" si="95">E79</f>
        <v>11.41</v>
      </c>
      <c r="F91" s="109">
        <f t="shared" ca="1" si="95"/>
        <v>106.78</v>
      </c>
      <c r="G91" s="8">
        <f>Dataset!AR91</f>
        <v>30</v>
      </c>
      <c r="H91" s="100">
        <f>Dataset!BK91</f>
        <v>0</v>
      </c>
      <c r="I91">
        <f>Dataset!BI91</f>
        <v>0</v>
      </c>
      <c r="K91" s="8">
        <f t="shared" si="64"/>
        <v>499745.12493101798</v>
      </c>
      <c r="L91" s="1">
        <f t="shared" ca="1" si="65"/>
        <v>23905.76428778781</v>
      </c>
      <c r="M91" s="1">
        <f t="shared" ca="1" si="66"/>
        <v>359572.76891497924</v>
      </c>
      <c r="N91" s="1">
        <f t="shared" si="67"/>
        <v>2926272.291364911</v>
      </c>
      <c r="O91" s="1">
        <f t="shared" si="69"/>
        <v>0</v>
      </c>
      <c r="P91" s="1">
        <f t="shared" si="70"/>
        <v>0</v>
      </c>
      <c r="Q91" s="1">
        <f t="shared" ca="1" si="71"/>
        <v>3809495.9494986963</v>
      </c>
    </row>
    <row r="92" spans="1:17">
      <c r="A92" s="7">
        <f>Dataset!A92</f>
        <v>43647</v>
      </c>
      <c r="B92">
        <f>Dataset!B92</f>
        <v>2019</v>
      </c>
      <c r="C92">
        <f>Dataset!C92</f>
        <v>7</v>
      </c>
      <c r="D92" s="8">
        <f>Dataset!I92</f>
        <v>4285044.0571413217</v>
      </c>
      <c r="E92" s="109">
        <f t="shared" ref="E92:F92" ca="1" si="96">E80</f>
        <v>0</v>
      </c>
      <c r="F92" s="109">
        <f t="shared" ca="1" si="96"/>
        <v>205.12999999999997</v>
      </c>
      <c r="G92" s="8">
        <f>Dataset!AR92</f>
        <v>31</v>
      </c>
      <c r="H92" s="100">
        <f>Dataset!BK92</f>
        <v>0</v>
      </c>
      <c r="I92">
        <f>Dataset!BI92</f>
        <v>0</v>
      </c>
      <c r="K92" s="8">
        <f t="shared" si="64"/>
        <v>499745.12493101798</v>
      </c>
      <c r="L92" s="1">
        <f t="shared" ca="1" si="65"/>
        <v>0</v>
      </c>
      <c r="M92" s="1">
        <f t="shared" ca="1" si="66"/>
        <v>690758.2139682495</v>
      </c>
      <c r="N92" s="1">
        <f t="shared" si="67"/>
        <v>3023814.7010770747</v>
      </c>
      <c r="O92" s="1">
        <f t="shared" si="69"/>
        <v>0</v>
      </c>
      <c r="P92" s="1">
        <f t="shared" si="70"/>
        <v>0</v>
      </c>
      <c r="Q92" s="1">
        <f t="shared" ca="1" si="71"/>
        <v>4214318.0399763416</v>
      </c>
    </row>
    <row r="93" spans="1:17">
      <c r="A93" s="7">
        <f>Dataset!A93</f>
        <v>43678</v>
      </c>
      <c r="B93">
        <f>Dataset!B93</f>
        <v>2019</v>
      </c>
      <c r="C93">
        <f>Dataset!C93</f>
        <v>8</v>
      </c>
      <c r="D93" s="8">
        <f>Dataset!I93</f>
        <v>4152696.7663902696</v>
      </c>
      <c r="E93" s="109">
        <f t="shared" ref="E93:F93" ca="1" si="97">E81</f>
        <v>0.13</v>
      </c>
      <c r="F93" s="109">
        <f t="shared" ca="1" si="97"/>
        <v>197.97000000000003</v>
      </c>
      <c r="G93" s="8">
        <f>Dataset!AR93</f>
        <v>31</v>
      </c>
      <c r="H93" s="100">
        <f>Dataset!BK93</f>
        <v>0</v>
      </c>
      <c r="I93">
        <f>Dataset!BI93</f>
        <v>0</v>
      </c>
      <c r="K93" s="8">
        <f t="shared" si="64"/>
        <v>499745.12493101798</v>
      </c>
      <c r="L93" s="1">
        <f t="shared" ca="1" si="65"/>
        <v>272.37067111414683</v>
      </c>
      <c r="M93" s="1">
        <f t="shared" ca="1" si="66"/>
        <v>666647.50947835227</v>
      </c>
      <c r="N93" s="1">
        <f t="shared" si="67"/>
        <v>3023814.7010770747</v>
      </c>
      <c r="O93" s="1">
        <f t="shared" si="69"/>
        <v>0</v>
      </c>
      <c r="P93" s="1">
        <f t="shared" si="70"/>
        <v>0</v>
      </c>
      <c r="Q93" s="1">
        <f t="shared" ca="1" si="71"/>
        <v>4190479.7061575591</v>
      </c>
    </row>
    <row r="94" spans="1:17">
      <c r="A94" s="7">
        <f>Dataset!A94</f>
        <v>43709</v>
      </c>
      <c r="B94">
        <f>Dataset!B94</f>
        <v>2019</v>
      </c>
      <c r="C94">
        <f>Dataset!C94</f>
        <v>9</v>
      </c>
      <c r="D94" s="8">
        <f>Dataset!I94</f>
        <v>3719087.029326614</v>
      </c>
      <c r="E94" s="109">
        <f t="shared" ref="E94:F94" ca="1" si="98">E82</f>
        <v>15.52</v>
      </c>
      <c r="F94" s="109">
        <f t="shared" ca="1" si="98"/>
        <v>103.91000000000001</v>
      </c>
      <c r="G94" s="8">
        <f>Dataset!AR94</f>
        <v>30</v>
      </c>
      <c r="H94" s="100">
        <f>Dataset!BK94</f>
        <v>0</v>
      </c>
      <c r="I94">
        <f>Dataset!BI94</f>
        <v>1</v>
      </c>
      <c r="K94" s="8">
        <f t="shared" si="64"/>
        <v>499745.12493101798</v>
      </c>
      <c r="L94" s="1">
        <f t="shared" ca="1" si="65"/>
        <v>32516.867813011988</v>
      </c>
      <c r="M94" s="1">
        <f t="shared" ca="1" si="66"/>
        <v>349908.2826180511</v>
      </c>
      <c r="N94" s="1">
        <f t="shared" si="67"/>
        <v>2926272.291364911</v>
      </c>
      <c r="O94" s="1">
        <f t="shared" si="69"/>
        <v>0</v>
      </c>
      <c r="P94" s="1">
        <f t="shared" si="70"/>
        <v>-81187.472478609096</v>
      </c>
      <c r="Q94" s="1">
        <f t="shared" ca="1" si="71"/>
        <v>3727255.0942483828</v>
      </c>
    </row>
    <row r="95" spans="1:17">
      <c r="A95" s="7">
        <f>Dataset!A95</f>
        <v>43739</v>
      </c>
      <c r="B95">
        <f>Dataset!B95</f>
        <v>2019</v>
      </c>
      <c r="C95">
        <f>Dataset!C95</f>
        <v>10</v>
      </c>
      <c r="D95" s="8">
        <f>Dataset!I95</f>
        <v>3731695.7610593135</v>
      </c>
      <c r="E95" s="109">
        <f t="shared" ref="E95:F95" ca="1" si="99">E83</f>
        <v>125.15</v>
      </c>
      <c r="F95" s="109">
        <f t="shared" ca="1" si="99"/>
        <v>24.950000000000003</v>
      </c>
      <c r="G95" s="8">
        <f>Dataset!AR95</f>
        <v>31</v>
      </c>
      <c r="H95" s="100">
        <f>Dataset!BK95</f>
        <v>0</v>
      </c>
      <c r="I95">
        <f>Dataset!BI95</f>
        <v>1</v>
      </c>
      <c r="K95" s="8">
        <f t="shared" si="64"/>
        <v>499745.12493101798</v>
      </c>
      <c r="L95" s="1">
        <f t="shared" ca="1" si="65"/>
        <v>262209.14992258057</v>
      </c>
      <c r="M95" s="1">
        <f t="shared" ca="1" si="66"/>
        <v>84017.04986353936</v>
      </c>
      <c r="N95" s="1">
        <f t="shared" si="67"/>
        <v>3023814.7010770747</v>
      </c>
      <c r="O95" s="1">
        <f t="shared" si="69"/>
        <v>0</v>
      </c>
      <c r="P95" s="1">
        <f t="shared" si="70"/>
        <v>-81187.472478609096</v>
      </c>
      <c r="Q95" s="1">
        <f t="shared" ca="1" si="71"/>
        <v>3788598.5533156036</v>
      </c>
    </row>
    <row r="96" spans="1:17">
      <c r="A96" s="7">
        <f>Dataset!A96</f>
        <v>43770</v>
      </c>
      <c r="B96">
        <f>Dataset!B96</f>
        <v>2019</v>
      </c>
      <c r="C96">
        <f>Dataset!C96</f>
        <v>11</v>
      </c>
      <c r="D96" s="8">
        <f>Dataset!I96</f>
        <v>4110042.9255021899</v>
      </c>
      <c r="E96" s="109">
        <f t="shared" ref="E96:F96" ca="1" si="100">E84</f>
        <v>301.19</v>
      </c>
      <c r="F96" s="109">
        <f t="shared" ca="1" si="100"/>
        <v>5.23</v>
      </c>
      <c r="G96" s="8">
        <f>Dataset!AR96</f>
        <v>30</v>
      </c>
      <c r="H96" s="100">
        <f>Dataset!BK96</f>
        <v>0</v>
      </c>
      <c r="I96">
        <f>Dataset!BI96</f>
        <v>1</v>
      </c>
      <c r="K96" s="8">
        <f t="shared" si="64"/>
        <v>499745.12493101798</v>
      </c>
      <c r="L96" s="1">
        <f t="shared" ca="1" si="65"/>
        <v>631040.94179130672</v>
      </c>
      <c r="M96" s="1">
        <f t="shared" ca="1" si="66"/>
        <v>17611.590011475386</v>
      </c>
      <c r="N96" s="1">
        <f t="shared" si="67"/>
        <v>2926272.291364911</v>
      </c>
      <c r="O96" s="1">
        <f t="shared" si="69"/>
        <v>0</v>
      </c>
      <c r="P96" s="1">
        <f t="shared" si="70"/>
        <v>-81187.472478609096</v>
      </c>
      <c r="Q96" s="1">
        <f t="shared" ca="1" si="71"/>
        <v>3993482.4756201017</v>
      </c>
    </row>
    <row r="97" spans="1:17">
      <c r="A97" s="7">
        <f>Dataset!A97</f>
        <v>43800</v>
      </c>
      <c r="B97">
        <f>Dataset!B97</f>
        <v>2019</v>
      </c>
      <c r="C97">
        <f>Dataset!C97</f>
        <v>12</v>
      </c>
      <c r="D97" s="8">
        <f>Dataset!I97</f>
        <v>4497736.4761592681</v>
      </c>
      <c r="E97" s="109">
        <f t="shared" ref="E97:F97" ca="1" si="101">E85</f>
        <v>464.03000000000003</v>
      </c>
      <c r="F97" s="109">
        <f t="shared" ca="1" si="101"/>
        <v>0</v>
      </c>
      <c r="G97" s="8">
        <f>Dataset!AR97</f>
        <v>31</v>
      </c>
      <c r="H97" s="100">
        <f>Dataset!BK97</f>
        <v>0</v>
      </c>
      <c r="I97">
        <f>Dataset!BI97</f>
        <v>0</v>
      </c>
      <c r="K97" s="8">
        <f t="shared" si="64"/>
        <v>499745.12493101798</v>
      </c>
      <c r="L97" s="1">
        <f t="shared" ca="1" si="65"/>
        <v>972216.63474690425</v>
      </c>
      <c r="M97" s="1">
        <f t="shared" ca="1" si="66"/>
        <v>0</v>
      </c>
      <c r="N97" s="1">
        <f t="shared" si="67"/>
        <v>3023814.7010770747</v>
      </c>
      <c r="O97" s="1">
        <f t="shared" si="69"/>
        <v>0</v>
      </c>
      <c r="P97" s="1">
        <f t="shared" si="70"/>
        <v>0</v>
      </c>
      <c r="Q97" s="1">
        <f t="shared" ca="1" si="71"/>
        <v>4495776.4607549971</v>
      </c>
    </row>
    <row r="98" spans="1:17">
      <c r="A98" s="7">
        <f>Dataset!A98</f>
        <v>43831</v>
      </c>
      <c r="B98">
        <f>Dataset!B98</f>
        <v>2020</v>
      </c>
      <c r="C98">
        <f>Dataset!C98</f>
        <v>1</v>
      </c>
      <c r="D98" s="8">
        <f>Dataset!I98</f>
        <v>4647081.2463083407</v>
      </c>
      <c r="E98" s="109">
        <f t="shared" ref="E98:F98" ca="1" si="102">E86</f>
        <v>591.76</v>
      </c>
      <c r="F98" s="109">
        <f t="shared" ca="1" si="102"/>
        <v>0</v>
      </c>
      <c r="G98" s="8">
        <f>Dataset!AR98</f>
        <v>31</v>
      </c>
      <c r="H98" s="100">
        <f>Dataset!BK98</f>
        <v>0</v>
      </c>
      <c r="I98">
        <f>Dataset!BI98</f>
        <v>0</v>
      </c>
      <c r="K98" s="8">
        <f t="shared" ref="K98:K129" si="103">$V$10</f>
        <v>499745.12493101798</v>
      </c>
      <c r="L98" s="1">
        <f t="shared" ref="L98:L129" ca="1" si="104">E98*$V$11</f>
        <v>1239831.2949115962</v>
      </c>
      <c r="M98" s="1">
        <f t="shared" ref="M98:M129" ca="1" si="105">F98*$V$12</f>
        <v>0</v>
      </c>
      <c r="N98" s="1">
        <f t="shared" ref="N98:N129" si="106">G98*$V$13</f>
        <v>3023814.7010770747</v>
      </c>
      <c r="O98" s="1">
        <f t="shared" si="69"/>
        <v>0</v>
      </c>
      <c r="P98" s="1">
        <f t="shared" si="70"/>
        <v>0</v>
      </c>
      <c r="Q98" s="1">
        <f t="shared" ca="1" si="71"/>
        <v>4763391.1209196895</v>
      </c>
    </row>
    <row r="99" spans="1:17">
      <c r="A99" s="7">
        <f>Dataset!A99</f>
        <v>43862</v>
      </c>
      <c r="B99">
        <f>Dataset!B99</f>
        <v>2020</v>
      </c>
      <c r="C99">
        <f>Dataset!C99</f>
        <v>2</v>
      </c>
      <c r="D99" s="8">
        <f>Dataset!I99</f>
        <v>4407541.4974705689</v>
      </c>
      <c r="E99" s="109">
        <f t="shared" ref="E99:F99" ca="1" si="107">E87</f>
        <v>534.85000000000014</v>
      </c>
      <c r="F99" s="109">
        <f t="shared" ca="1" si="107"/>
        <v>0</v>
      </c>
      <c r="G99" s="8">
        <f>Dataset!AR99</f>
        <v>29</v>
      </c>
      <c r="H99" s="100">
        <f>Dataset!BK99</f>
        <v>0</v>
      </c>
      <c r="I99">
        <f>Dataset!BI99</f>
        <v>0</v>
      </c>
      <c r="K99" s="8">
        <f t="shared" si="103"/>
        <v>499745.12493101798</v>
      </c>
      <c r="L99" s="1">
        <f t="shared" ca="1" si="104"/>
        <v>1120595.7957338574</v>
      </c>
      <c r="M99" s="1">
        <f t="shared" ca="1" si="105"/>
        <v>0</v>
      </c>
      <c r="N99" s="1">
        <f t="shared" si="106"/>
        <v>2828729.8816527473</v>
      </c>
      <c r="O99" s="1">
        <f t="shared" si="69"/>
        <v>0</v>
      </c>
      <c r="P99" s="1">
        <f t="shared" si="70"/>
        <v>0</v>
      </c>
      <c r="Q99" s="1">
        <f t="shared" ca="1" si="71"/>
        <v>4449070.802317623</v>
      </c>
    </row>
    <row r="100" spans="1:17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Dataset!I100</f>
        <v>3959155.3062552703</v>
      </c>
      <c r="E100" s="109">
        <f t="shared" ref="E100:F100" ca="1" si="108">E88</f>
        <v>453.9</v>
      </c>
      <c r="F100" s="109">
        <f t="shared" ca="1" si="108"/>
        <v>0.24</v>
      </c>
      <c r="G100" s="8">
        <f>Dataset!AR100</f>
        <v>31</v>
      </c>
      <c r="H100" s="100">
        <f>Dataset!BK100</f>
        <v>0.5</v>
      </c>
      <c r="I100">
        <f>Dataset!BI100</f>
        <v>1</v>
      </c>
      <c r="K100" s="8">
        <f t="shared" si="103"/>
        <v>499745.12493101798</v>
      </c>
      <c r="L100" s="1">
        <f t="shared" ca="1" si="104"/>
        <v>950992.67399008642</v>
      </c>
      <c r="M100" s="1">
        <f t="shared" ca="1" si="105"/>
        <v>808.18003876751277</v>
      </c>
      <c r="N100" s="1">
        <f t="shared" si="106"/>
        <v>3023814.7010770747</v>
      </c>
      <c r="O100" s="1">
        <f t="shared" si="69"/>
        <v>-218797.0880944535</v>
      </c>
      <c r="P100" s="1">
        <f t="shared" si="70"/>
        <v>-81187.472478609096</v>
      </c>
      <c r="Q100" s="1">
        <f t="shared" ca="1" si="71"/>
        <v>4175376.1194638847</v>
      </c>
    </row>
    <row r="101" spans="1:17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Dataset!I101</f>
        <v>3118088.2226056713</v>
      </c>
      <c r="E101" s="109">
        <f t="shared" ref="E101:F101" ca="1" si="109">E89</f>
        <v>263.77999999999997</v>
      </c>
      <c r="F101" s="109">
        <f t="shared" ca="1" si="109"/>
        <v>2.4</v>
      </c>
      <c r="G101" s="8">
        <f>Dataset!AR101</f>
        <v>30</v>
      </c>
      <c r="H101" s="100">
        <f>Dataset!BK101</f>
        <v>1</v>
      </c>
      <c r="I101">
        <f>Dataset!BI101</f>
        <v>1</v>
      </c>
      <c r="K101" s="8">
        <f t="shared" si="103"/>
        <v>499745.12493101798</v>
      </c>
      <c r="L101" s="1">
        <f t="shared" ca="1" si="104"/>
        <v>552661.04328068951</v>
      </c>
      <c r="M101" s="1">
        <f t="shared" ca="1" si="105"/>
        <v>8081.8003876751281</v>
      </c>
      <c r="N101" s="1">
        <f t="shared" si="106"/>
        <v>2926272.291364911</v>
      </c>
      <c r="O101" s="1">
        <f t="shared" si="69"/>
        <v>-437594.176188907</v>
      </c>
      <c r="P101" s="1">
        <f t="shared" si="70"/>
        <v>-81187.472478609096</v>
      </c>
      <c r="Q101" s="1">
        <f t="shared" ca="1" si="71"/>
        <v>3467978.6112967776</v>
      </c>
    </row>
    <row r="102" spans="1:17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Dataset!I102</f>
        <v>3109228.9236120684</v>
      </c>
      <c r="E102" s="109">
        <f t="shared" ref="E102:F102" ca="1" si="110">E90</f>
        <v>96.78</v>
      </c>
      <c r="F102" s="109">
        <f t="shared" ca="1" si="110"/>
        <v>47.03</v>
      </c>
      <c r="G102" s="8">
        <f>Dataset!AR102</f>
        <v>31</v>
      </c>
      <c r="H102" s="100">
        <f>Dataset!BK102</f>
        <v>1</v>
      </c>
      <c r="I102">
        <f>Dataset!BI102</f>
        <v>1</v>
      </c>
      <c r="K102" s="8">
        <f t="shared" si="103"/>
        <v>499745.12493101798</v>
      </c>
      <c r="L102" s="1">
        <f t="shared" ca="1" si="104"/>
        <v>202769.48884943945</v>
      </c>
      <c r="M102" s="1">
        <f t="shared" ca="1" si="105"/>
        <v>158369.61343015052</v>
      </c>
      <c r="N102" s="1">
        <f t="shared" si="106"/>
        <v>3023814.7010770747</v>
      </c>
      <c r="O102" s="1">
        <f t="shared" si="69"/>
        <v>-437594.176188907</v>
      </c>
      <c r="P102" s="1">
        <f t="shared" si="70"/>
        <v>-81187.472478609096</v>
      </c>
      <c r="Q102" s="1">
        <f t="shared" ca="1" si="71"/>
        <v>3365917.2796201664</v>
      </c>
    </row>
    <row r="103" spans="1:17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Dataset!I103</f>
        <v>3325214.5499802954</v>
      </c>
      <c r="E103" s="109">
        <f t="shared" ref="E103:F103" ca="1" si="111">E91</f>
        <v>11.41</v>
      </c>
      <c r="F103" s="109">
        <f t="shared" ca="1" si="111"/>
        <v>106.78</v>
      </c>
      <c r="G103" s="8">
        <f>Dataset!AR103</f>
        <v>30</v>
      </c>
      <c r="H103" s="100">
        <f>Dataset!BK103</f>
        <v>0.5</v>
      </c>
      <c r="I103">
        <f>Dataset!BI103</f>
        <v>0</v>
      </c>
      <c r="K103" s="8">
        <f t="shared" si="103"/>
        <v>499745.12493101798</v>
      </c>
      <c r="L103" s="1">
        <f t="shared" ca="1" si="104"/>
        <v>23905.76428778781</v>
      </c>
      <c r="M103" s="1">
        <f t="shared" ca="1" si="105"/>
        <v>359572.76891497924</v>
      </c>
      <c r="N103" s="1">
        <f t="shared" si="106"/>
        <v>2926272.291364911</v>
      </c>
      <c r="O103" s="1">
        <f t="shared" si="69"/>
        <v>-218797.0880944535</v>
      </c>
      <c r="P103" s="1">
        <f t="shared" si="70"/>
        <v>0</v>
      </c>
      <c r="Q103" s="1">
        <f t="shared" ca="1" si="71"/>
        <v>3590698.8614042429</v>
      </c>
    </row>
    <row r="104" spans="1:17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Dataset!I104</f>
        <v>4106908.5774467844</v>
      </c>
      <c r="E104" s="109">
        <f t="shared" ref="E104:F104" ca="1" si="112">E92</f>
        <v>0</v>
      </c>
      <c r="F104" s="109">
        <f t="shared" ca="1" si="112"/>
        <v>205.12999999999997</v>
      </c>
      <c r="G104" s="8">
        <f>Dataset!AR104</f>
        <v>31</v>
      </c>
      <c r="H104" s="100">
        <f>Dataset!BK104</f>
        <v>0.5</v>
      </c>
      <c r="I104">
        <f>Dataset!BI104</f>
        <v>0</v>
      </c>
      <c r="K104" s="8">
        <f t="shared" si="103"/>
        <v>499745.12493101798</v>
      </c>
      <c r="L104" s="1">
        <f t="shared" ca="1" si="104"/>
        <v>0</v>
      </c>
      <c r="M104" s="1">
        <f t="shared" ca="1" si="105"/>
        <v>690758.2139682495</v>
      </c>
      <c r="N104" s="1">
        <f t="shared" si="106"/>
        <v>3023814.7010770747</v>
      </c>
      <c r="O104" s="1">
        <f t="shared" si="69"/>
        <v>-218797.0880944535</v>
      </c>
      <c r="P104" s="1">
        <f t="shared" si="70"/>
        <v>0</v>
      </c>
      <c r="Q104" s="1">
        <f t="shared" ca="1" si="71"/>
        <v>3995520.9518818883</v>
      </c>
    </row>
    <row r="105" spans="1:17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Dataset!I105</f>
        <v>3958195.247607423</v>
      </c>
      <c r="E105" s="109">
        <f t="shared" ref="E105:F105" ca="1" si="113">E93</f>
        <v>0.13</v>
      </c>
      <c r="F105" s="109">
        <f t="shared" ca="1" si="113"/>
        <v>197.97000000000003</v>
      </c>
      <c r="G105" s="8">
        <f>Dataset!AR105</f>
        <v>31</v>
      </c>
      <c r="H105" s="100">
        <f>Dataset!BK105</f>
        <v>0.5</v>
      </c>
      <c r="I105">
        <f>Dataset!BI105</f>
        <v>0</v>
      </c>
      <c r="K105" s="8">
        <f t="shared" si="103"/>
        <v>499745.12493101798</v>
      </c>
      <c r="L105" s="1">
        <f t="shared" ca="1" si="104"/>
        <v>272.37067111414683</v>
      </c>
      <c r="M105" s="1">
        <f t="shared" ca="1" si="105"/>
        <v>666647.50947835227</v>
      </c>
      <c r="N105" s="1">
        <f t="shared" si="106"/>
        <v>3023814.7010770747</v>
      </c>
      <c r="O105" s="1">
        <f t="shared" si="69"/>
        <v>-218797.0880944535</v>
      </c>
      <c r="P105" s="1">
        <f t="shared" si="70"/>
        <v>0</v>
      </c>
      <c r="Q105" s="1">
        <f t="shared" ca="1" si="71"/>
        <v>3971682.6180631057</v>
      </c>
    </row>
    <row r="106" spans="1:17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Dataset!I106</f>
        <v>3472762.6349444776</v>
      </c>
      <c r="E106" s="109">
        <f t="shared" ref="E106:F106" ca="1" si="114">E94</f>
        <v>15.52</v>
      </c>
      <c r="F106" s="109">
        <f t="shared" ca="1" si="114"/>
        <v>103.91000000000001</v>
      </c>
      <c r="G106" s="8">
        <f>Dataset!AR106</f>
        <v>30</v>
      </c>
      <c r="H106" s="100">
        <f>Dataset!BK106</f>
        <v>0.5</v>
      </c>
      <c r="I106">
        <f>Dataset!BI106</f>
        <v>1</v>
      </c>
      <c r="K106" s="8">
        <f t="shared" si="103"/>
        <v>499745.12493101798</v>
      </c>
      <c r="L106" s="1">
        <f t="shared" ca="1" si="104"/>
        <v>32516.867813011988</v>
      </c>
      <c r="M106" s="1">
        <f t="shared" ca="1" si="105"/>
        <v>349908.2826180511</v>
      </c>
      <c r="N106" s="1">
        <f t="shared" si="106"/>
        <v>2926272.291364911</v>
      </c>
      <c r="O106" s="1">
        <f t="shared" si="69"/>
        <v>-218797.0880944535</v>
      </c>
      <c r="P106" s="1">
        <f t="shared" si="70"/>
        <v>-81187.472478609096</v>
      </c>
      <c r="Q106" s="1">
        <f t="shared" ca="1" si="71"/>
        <v>3508458.0061539295</v>
      </c>
    </row>
    <row r="107" spans="1:17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Dataset!I107</f>
        <v>3558676.8321802141</v>
      </c>
      <c r="E107" s="109">
        <f t="shared" ref="E107:F107" ca="1" si="115">E95</f>
        <v>125.15</v>
      </c>
      <c r="F107" s="109">
        <f t="shared" ca="1" si="115"/>
        <v>24.950000000000003</v>
      </c>
      <c r="G107" s="8">
        <f>Dataset!AR107</f>
        <v>31</v>
      </c>
      <c r="H107" s="100">
        <f>Dataset!BK107</f>
        <v>0.5</v>
      </c>
      <c r="I107">
        <f>Dataset!BI107</f>
        <v>1</v>
      </c>
      <c r="K107" s="8">
        <f t="shared" si="103"/>
        <v>499745.12493101798</v>
      </c>
      <c r="L107" s="1">
        <f t="shared" ca="1" si="104"/>
        <v>262209.14992258057</v>
      </c>
      <c r="M107" s="1">
        <f t="shared" ca="1" si="105"/>
        <v>84017.04986353936</v>
      </c>
      <c r="N107" s="1">
        <f t="shared" si="106"/>
        <v>3023814.7010770747</v>
      </c>
      <c r="O107" s="1">
        <f t="shared" si="69"/>
        <v>-218797.0880944535</v>
      </c>
      <c r="P107" s="1">
        <f t="shared" si="70"/>
        <v>-81187.472478609096</v>
      </c>
      <c r="Q107" s="1">
        <f t="shared" ca="1" si="71"/>
        <v>3569801.4652211503</v>
      </c>
    </row>
    <row r="108" spans="1:17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Dataset!I108</f>
        <v>3786592.5149354278</v>
      </c>
      <c r="E108" s="109">
        <f t="shared" ref="E108:F108" ca="1" si="116">E96</f>
        <v>301.19</v>
      </c>
      <c r="F108" s="109">
        <f t="shared" ca="1" si="116"/>
        <v>5.23</v>
      </c>
      <c r="G108" s="8">
        <f>Dataset!AR108</f>
        <v>30</v>
      </c>
      <c r="H108" s="100">
        <f>Dataset!BK108</f>
        <v>0.5</v>
      </c>
      <c r="I108">
        <f>Dataset!BI108</f>
        <v>1</v>
      </c>
      <c r="K108" s="8">
        <f t="shared" si="103"/>
        <v>499745.12493101798</v>
      </c>
      <c r="L108" s="1">
        <f t="shared" ca="1" si="104"/>
        <v>631040.94179130672</v>
      </c>
      <c r="M108" s="1">
        <f t="shared" ca="1" si="105"/>
        <v>17611.590011475386</v>
      </c>
      <c r="N108" s="1">
        <f t="shared" si="106"/>
        <v>2926272.291364911</v>
      </c>
      <c r="O108" s="1">
        <f t="shared" si="69"/>
        <v>-218797.0880944535</v>
      </c>
      <c r="P108" s="1">
        <f t="shared" si="70"/>
        <v>-81187.472478609096</v>
      </c>
      <c r="Q108" s="1">
        <f t="shared" ca="1" si="71"/>
        <v>3774685.3875256483</v>
      </c>
    </row>
    <row r="109" spans="1:17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Dataset!I109</f>
        <v>4338522.8891355721</v>
      </c>
      <c r="E109" s="109">
        <f t="shared" ref="E109:F109" ca="1" si="117">E97</f>
        <v>464.03000000000003</v>
      </c>
      <c r="F109" s="109">
        <f t="shared" ca="1" si="117"/>
        <v>0</v>
      </c>
      <c r="G109" s="8">
        <f>Dataset!AR109</f>
        <v>31</v>
      </c>
      <c r="H109" s="100">
        <f>Dataset!BK109</f>
        <v>0.5</v>
      </c>
      <c r="I109">
        <f>Dataset!BI109</f>
        <v>0</v>
      </c>
      <c r="K109" s="8">
        <f t="shared" si="103"/>
        <v>499745.12493101798</v>
      </c>
      <c r="L109" s="1">
        <f t="shared" ca="1" si="104"/>
        <v>972216.63474690425</v>
      </c>
      <c r="M109" s="1">
        <f t="shared" ca="1" si="105"/>
        <v>0</v>
      </c>
      <c r="N109" s="1">
        <f t="shared" si="106"/>
        <v>3023814.7010770747</v>
      </c>
      <c r="O109" s="1">
        <f t="shared" si="69"/>
        <v>-218797.0880944535</v>
      </c>
      <c r="P109" s="1">
        <f t="shared" si="70"/>
        <v>0</v>
      </c>
      <c r="Q109" s="1">
        <f t="shared" ca="1" si="71"/>
        <v>4276979.3726605438</v>
      </c>
    </row>
    <row r="110" spans="1:17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Dataset!I110</f>
        <v>4279230.3037358206</v>
      </c>
      <c r="E110" s="109">
        <f t="shared" ref="E110:F110" ca="1" si="118">E98</f>
        <v>591.76</v>
      </c>
      <c r="F110" s="109">
        <f t="shared" ca="1" si="118"/>
        <v>0</v>
      </c>
      <c r="G110" s="8">
        <f>Dataset!AR110</f>
        <v>31</v>
      </c>
      <c r="H110" s="100">
        <f>Dataset!BK110</f>
        <v>0.5</v>
      </c>
      <c r="I110">
        <f>Dataset!BI110</f>
        <v>0</v>
      </c>
      <c r="K110" s="8">
        <f t="shared" si="103"/>
        <v>499745.12493101798</v>
      </c>
      <c r="L110" s="1">
        <f t="shared" ca="1" si="104"/>
        <v>1239831.2949115962</v>
      </c>
      <c r="M110" s="1">
        <f t="shared" ca="1" si="105"/>
        <v>0</v>
      </c>
      <c r="N110" s="1">
        <f t="shared" si="106"/>
        <v>3023814.7010770747</v>
      </c>
      <c r="O110" s="1">
        <f t="shared" si="69"/>
        <v>-218797.0880944535</v>
      </c>
      <c r="P110" s="1">
        <f t="shared" si="70"/>
        <v>0</v>
      </c>
      <c r="Q110" s="1">
        <f t="shared" ca="1" si="71"/>
        <v>4544594.0328252362</v>
      </c>
    </row>
    <row r="111" spans="1:17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Dataset!I111</f>
        <v>4162970.6492228899</v>
      </c>
      <c r="E111" s="109">
        <f t="shared" ref="E111:F111" ca="1" si="119">E99</f>
        <v>534.85000000000014</v>
      </c>
      <c r="F111" s="109">
        <f t="shared" ca="1" si="119"/>
        <v>0</v>
      </c>
      <c r="G111" s="8">
        <f>Dataset!AR111</f>
        <v>28</v>
      </c>
      <c r="H111" s="100">
        <f>Dataset!BK111</f>
        <v>0.5</v>
      </c>
      <c r="I111">
        <f>Dataset!BI111</f>
        <v>0</v>
      </c>
      <c r="K111" s="8">
        <f t="shared" si="103"/>
        <v>499745.12493101798</v>
      </c>
      <c r="L111" s="1">
        <f t="shared" ca="1" si="104"/>
        <v>1120595.7957338574</v>
      </c>
      <c r="M111" s="1">
        <f t="shared" ca="1" si="105"/>
        <v>0</v>
      </c>
      <c r="N111" s="1">
        <f t="shared" si="106"/>
        <v>2731187.4719405835</v>
      </c>
      <c r="O111" s="1">
        <f t="shared" si="69"/>
        <v>-218797.0880944535</v>
      </c>
      <c r="P111" s="1">
        <f t="shared" si="70"/>
        <v>0</v>
      </c>
      <c r="Q111" s="1">
        <f t="shared" ca="1" si="71"/>
        <v>4132731.304511006</v>
      </c>
    </row>
    <row r="112" spans="1:17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Dataset!I112</f>
        <v>4310574.3410223266</v>
      </c>
      <c r="E112" s="109">
        <f t="shared" ref="E112:F112" ca="1" si="120">E100</f>
        <v>453.9</v>
      </c>
      <c r="F112" s="109">
        <f t="shared" ca="1" si="120"/>
        <v>0.24</v>
      </c>
      <c r="G112" s="8">
        <f>Dataset!AR112</f>
        <v>31</v>
      </c>
      <c r="H112" s="100">
        <f>Dataset!BK112</f>
        <v>0.5</v>
      </c>
      <c r="I112">
        <f>Dataset!BI112</f>
        <v>1</v>
      </c>
      <c r="K112" s="8">
        <f t="shared" si="103"/>
        <v>499745.12493101798</v>
      </c>
      <c r="L112" s="1">
        <f t="shared" ca="1" si="104"/>
        <v>950992.67399008642</v>
      </c>
      <c r="M112" s="1">
        <f t="shared" ca="1" si="105"/>
        <v>808.18003876751277</v>
      </c>
      <c r="N112" s="1">
        <f t="shared" si="106"/>
        <v>3023814.7010770747</v>
      </c>
      <c r="O112" s="1">
        <f t="shared" si="69"/>
        <v>-218797.0880944535</v>
      </c>
      <c r="P112" s="1">
        <f t="shared" si="70"/>
        <v>-81187.472478609096</v>
      </c>
      <c r="Q112" s="1">
        <f t="shared" ca="1" si="71"/>
        <v>4175376.1194638847</v>
      </c>
    </row>
    <row r="113" spans="1:17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Dataset!I113</f>
        <v>3499864.4409701372</v>
      </c>
      <c r="E113" s="109">
        <f t="shared" ref="E113:F113" ca="1" si="121">E101</f>
        <v>263.77999999999997</v>
      </c>
      <c r="F113" s="109">
        <f t="shared" ca="1" si="121"/>
        <v>2.4</v>
      </c>
      <c r="G113" s="8">
        <f>Dataset!AR113</f>
        <v>30</v>
      </c>
      <c r="H113" s="100">
        <f>Dataset!BK113</f>
        <v>0.5</v>
      </c>
      <c r="I113">
        <f>Dataset!BI113</f>
        <v>1</v>
      </c>
      <c r="K113" s="8">
        <f t="shared" si="103"/>
        <v>499745.12493101798</v>
      </c>
      <c r="L113" s="1">
        <f t="shared" ca="1" si="104"/>
        <v>552661.04328068951</v>
      </c>
      <c r="M113" s="1">
        <f t="shared" ca="1" si="105"/>
        <v>8081.8003876751281</v>
      </c>
      <c r="N113" s="1">
        <f t="shared" si="106"/>
        <v>2926272.291364911</v>
      </c>
      <c r="O113" s="1">
        <f t="shared" si="69"/>
        <v>-218797.0880944535</v>
      </c>
      <c r="P113" s="1">
        <f t="shared" si="70"/>
        <v>-81187.472478609096</v>
      </c>
      <c r="Q113" s="1">
        <f t="shared" ca="1" si="71"/>
        <v>3686775.6993912314</v>
      </c>
    </row>
    <row r="114" spans="1:17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Dataset!I114</f>
        <v>3449365.510884</v>
      </c>
      <c r="E114" s="109">
        <f t="shared" ref="E114:F114" ca="1" si="122">E102</f>
        <v>96.78</v>
      </c>
      <c r="F114" s="109">
        <f t="shared" ca="1" si="122"/>
        <v>47.03</v>
      </c>
      <c r="G114" s="8">
        <f>Dataset!AR114</f>
        <v>31</v>
      </c>
      <c r="H114" s="100">
        <f>Dataset!BK114</f>
        <v>0.5</v>
      </c>
      <c r="I114">
        <f>Dataset!BI114</f>
        <v>1</v>
      </c>
      <c r="K114" s="8">
        <f t="shared" si="103"/>
        <v>499745.12493101798</v>
      </c>
      <c r="L114" s="1">
        <f t="shared" ca="1" si="104"/>
        <v>202769.48884943945</v>
      </c>
      <c r="M114" s="1">
        <f t="shared" ca="1" si="105"/>
        <v>158369.61343015052</v>
      </c>
      <c r="N114" s="1">
        <f t="shared" si="106"/>
        <v>3023814.7010770747</v>
      </c>
      <c r="O114" s="1">
        <f t="shared" si="69"/>
        <v>-218797.0880944535</v>
      </c>
      <c r="P114" s="1">
        <f t="shared" si="70"/>
        <v>-81187.472478609096</v>
      </c>
      <c r="Q114" s="1">
        <f t="shared" ca="1" si="71"/>
        <v>3584714.3677146202</v>
      </c>
    </row>
    <row r="115" spans="1:17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Dataset!I115</f>
        <v>3805926.2205004706</v>
      </c>
      <c r="E115" s="109">
        <f t="shared" ref="E115:F115" ca="1" si="123">E103</f>
        <v>11.41</v>
      </c>
      <c r="F115" s="109">
        <f t="shared" ca="1" si="123"/>
        <v>106.78</v>
      </c>
      <c r="G115" s="8">
        <f>Dataset!AR115</f>
        <v>30</v>
      </c>
      <c r="H115" s="100">
        <f>Dataset!BK115</f>
        <v>0.5</v>
      </c>
      <c r="I115">
        <f>Dataset!BI115</f>
        <v>0</v>
      </c>
      <c r="K115" s="8">
        <f t="shared" si="103"/>
        <v>499745.12493101798</v>
      </c>
      <c r="L115" s="1">
        <f t="shared" ca="1" si="104"/>
        <v>23905.76428778781</v>
      </c>
      <c r="M115" s="1">
        <f t="shared" ca="1" si="105"/>
        <v>359572.76891497924</v>
      </c>
      <c r="N115" s="1">
        <f t="shared" si="106"/>
        <v>2926272.291364911</v>
      </c>
      <c r="O115" s="1">
        <f t="shared" si="69"/>
        <v>-218797.0880944535</v>
      </c>
      <c r="P115" s="1">
        <f t="shared" si="70"/>
        <v>0</v>
      </c>
      <c r="Q115" s="1">
        <f t="shared" ca="1" si="71"/>
        <v>3590698.8614042429</v>
      </c>
    </row>
    <row r="116" spans="1:17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Dataset!I116</f>
        <v>4009300.3572593862</v>
      </c>
      <c r="E116" s="109">
        <f t="shared" ref="E116:F116" ca="1" si="124">E104</f>
        <v>0</v>
      </c>
      <c r="F116" s="109">
        <f t="shared" ca="1" si="124"/>
        <v>205.12999999999997</v>
      </c>
      <c r="G116" s="8">
        <f>Dataset!AR116</f>
        <v>31</v>
      </c>
      <c r="H116" s="100">
        <f>Dataset!BK116</f>
        <v>0.5</v>
      </c>
      <c r="I116">
        <f>Dataset!BI116</f>
        <v>0</v>
      </c>
      <c r="K116" s="8">
        <f t="shared" si="103"/>
        <v>499745.12493101798</v>
      </c>
      <c r="L116" s="1">
        <f t="shared" ca="1" si="104"/>
        <v>0</v>
      </c>
      <c r="M116" s="1">
        <f t="shared" ca="1" si="105"/>
        <v>690758.2139682495</v>
      </c>
      <c r="N116" s="1">
        <f t="shared" si="106"/>
        <v>3023814.7010770747</v>
      </c>
      <c r="O116" s="1">
        <f t="shared" si="69"/>
        <v>-218797.0880944535</v>
      </c>
      <c r="P116" s="1">
        <f t="shared" si="70"/>
        <v>0</v>
      </c>
      <c r="Q116" s="1">
        <f t="shared" ca="1" si="71"/>
        <v>3995520.9518818883</v>
      </c>
    </row>
    <row r="117" spans="1:17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Dataset!I117</f>
        <v>4425743.8346883422</v>
      </c>
      <c r="E117" s="109">
        <f t="shared" ref="E117:F118" ca="1" si="125">E105</f>
        <v>0.13</v>
      </c>
      <c r="F117" s="109">
        <f t="shared" ca="1" si="125"/>
        <v>197.97000000000003</v>
      </c>
      <c r="G117" s="8">
        <f>Dataset!AR117</f>
        <v>31</v>
      </c>
      <c r="H117" s="100">
        <f>Dataset!BK117</f>
        <v>0.5</v>
      </c>
      <c r="I117">
        <f>Dataset!BI117</f>
        <v>0</v>
      </c>
      <c r="K117" s="8">
        <f t="shared" si="103"/>
        <v>499745.12493101798</v>
      </c>
      <c r="L117" s="1">
        <f t="shared" ca="1" si="104"/>
        <v>272.37067111414683</v>
      </c>
      <c r="M117" s="1">
        <f t="shared" ca="1" si="105"/>
        <v>666647.50947835227</v>
      </c>
      <c r="N117" s="1">
        <f t="shared" si="106"/>
        <v>3023814.7010770747</v>
      </c>
      <c r="O117" s="1">
        <f t="shared" si="69"/>
        <v>-218797.0880944535</v>
      </c>
      <c r="P117" s="1">
        <f t="shared" si="70"/>
        <v>0</v>
      </c>
      <c r="Q117" s="1">
        <f t="shared" ca="1" si="71"/>
        <v>3971682.6180631057</v>
      </c>
    </row>
    <row r="118" spans="1:17">
      <c r="A118" s="7">
        <v>44440</v>
      </c>
      <c r="B118">
        <f>YEAR(A118)</f>
        <v>2021</v>
      </c>
      <c r="C118">
        <f>MONTH(A118)</f>
        <v>9</v>
      </c>
      <c r="D118" s="8">
        <f>Dataset!I118</f>
        <v>3714372.6716474672</v>
      </c>
      <c r="E118" s="109">
        <f t="shared" ca="1" si="125"/>
        <v>15.52</v>
      </c>
      <c r="F118" s="109">
        <f t="shared" ca="1" si="125"/>
        <v>103.91000000000001</v>
      </c>
      <c r="G118" s="8">
        <f>Dataset!AR118</f>
        <v>30</v>
      </c>
      <c r="H118" s="100">
        <f>Dataset!BK118</f>
        <v>0.5</v>
      </c>
      <c r="I118">
        <f>Dataset!BI118</f>
        <v>1</v>
      </c>
      <c r="K118" s="8">
        <f t="shared" si="103"/>
        <v>499745.12493101798</v>
      </c>
      <c r="L118" s="1">
        <f t="shared" ca="1" si="104"/>
        <v>32516.867813011988</v>
      </c>
      <c r="M118" s="1">
        <f t="shared" ca="1" si="105"/>
        <v>349908.2826180511</v>
      </c>
      <c r="N118" s="1">
        <f t="shared" si="106"/>
        <v>2926272.291364911</v>
      </c>
      <c r="O118" s="1">
        <f t="shared" si="69"/>
        <v>-218797.0880944535</v>
      </c>
      <c r="P118" s="1">
        <f t="shared" si="70"/>
        <v>-81187.472478609096</v>
      </c>
      <c r="Q118" s="1">
        <f t="shared" ca="1" si="71"/>
        <v>3508458.0061539295</v>
      </c>
    </row>
    <row r="119" spans="1:17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Dataset!I119</f>
        <v>3697191.6858254434</v>
      </c>
      <c r="E119" s="109">
        <f t="shared" ref="E119:F119" ca="1" si="126">E107</f>
        <v>125.15</v>
      </c>
      <c r="F119" s="109">
        <f t="shared" ca="1" si="126"/>
        <v>24.950000000000003</v>
      </c>
      <c r="G119" s="8">
        <f>Dataset!AR119</f>
        <v>31</v>
      </c>
      <c r="H119" s="100">
        <f>Dataset!BK119</f>
        <v>0.5</v>
      </c>
      <c r="I119">
        <f>Dataset!BI119</f>
        <v>1</v>
      </c>
      <c r="K119" s="8">
        <f t="shared" si="103"/>
        <v>499745.12493101798</v>
      </c>
      <c r="L119" s="1">
        <f t="shared" ref="L119:L121" ca="1" si="127">E119*$V$11</f>
        <v>262209.14992258057</v>
      </c>
      <c r="M119" s="1">
        <f t="shared" ref="M119:M121" ca="1" si="128">F119*$V$12</f>
        <v>84017.04986353936</v>
      </c>
      <c r="N119" s="1">
        <f t="shared" ref="N119:N121" si="129">G119*$V$13</f>
        <v>3023814.7010770747</v>
      </c>
      <c r="O119" s="1">
        <f t="shared" ref="O119:O121" si="130">H119*$V$14</f>
        <v>-218797.0880944535</v>
      </c>
      <c r="P119" s="1">
        <f t="shared" ref="P119:P121" si="131">I119*$V$15</f>
        <v>-81187.472478609096</v>
      </c>
      <c r="Q119" s="1">
        <f t="shared" ref="Q119:Q121" ca="1" si="132">SUM(K119:P119)</f>
        <v>3569801.4652211503</v>
      </c>
    </row>
    <row r="120" spans="1:17">
      <c r="A120" s="7">
        <v>44470</v>
      </c>
      <c r="B120">
        <f t="shared" ref="B120" si="133">YEAR(A120)</f>
        <v>2021</v>
      </c>
      <c r="C120">
        <f t="shared" ref="C120" si="134">MONTH(A120)</f>
        <v>10</v>
      </c>
      <c r="D120" s="8">
        <f>Dataset!I120</f>
        <v>3991825.0538231386</v>
      </c>
      <c r="E120" s="109">
        <f t="shared" ref="E120:F120" ca="1" si="135">E108</f>
        <v>301.19</v>
      </c>
      <c r="F120" s="109">
        <f t="shared" ca="1" si="135"/>
        <v>5.23</v>
      </c>
      <c r="G120" s="8">
        <f>Dataset!AR120</f>
        <v>30</v>
      </c>
      <c r="H120" s="100">
        <f>Dataset!BK120</f>
        <v>0.5</v>
      </c>
      <c r="I120">
        <f>Dataset!BI120</f>
        <v>1</v>
      </c>
      <c r="K120" s="8">
        <f t="shared" si="103"/>
        <v>499745.12493101798</v>
      </c>
      <c r="L120" s="1">
        <f t="shared" ca="1" si="127"/>
        <v>631040.94179130672</v>
      </c>
      <c r="M120" s="1">
        <f t="shared" ca="1" si="128"/>
        <v>17611.590011475386</v>
      </c>
      <c r="N120" s="1">
        <f t="shared" si="129"/>
        <v>2926272.291364911</v>
      </c>
      <c r="O120" s="1">
        <f t="shared" si="130"/>
        <v>-218797.0880944535</v>
      </c>
      <c r="P120" s="1">
        <f t="shared" si="131"/>
        <v>-81187.472478609096</v>
      </c>
      <c r="Q120" s="1">
        <f t="shared" ca="1" si="132"/>
        <v>3774685.3875256483</v>
      </c>
    </row>
    <row r="121" spans="1:17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Dataset!I121</f>
        <v>4425787.6537417248</v>
      </c>
      <c r="E121" s="109">
        <f t="shared" ref="E121:F121" ca="1" si="136">E109</f>
        <v>464.03000000000003</v>
      </c>
      <c r="F121" s="109">
        <f t="shared" ca="1" si="136"/>
        <v>0</v>
      </c>
      <c r="G121" s="8">
        <f>Dataset!AR121</f>
        <v>31</v>
      </c>
      <c r="H121" s="100">
        <f>Dataset!BK121</f>
        <v>0.5</v>
      </c>
      <c r="I121">
        <f>Dataset!BI121</f>
        <v>0</v>
      </c>
      <c r="J121" s="36" t="s">
        <v>84</v>
      </c>
      <c r="K121" s="8">
        <f t="shared" si="103"/>
        <v>499745.12493101798</v>
      </c>
      <c r="L121" s="1">
        <f t="shared" ca="1" si="127"/>
        <v>972216.63474690425</v>
      </c>
      <c r="M121" s="1">
        <f t="shared" ca="1" si="128"/>
        <v>0</v>
      </c>
      <c r="N121" s="1">
        <f t="shared" si="129"/>
        <v>3023814.7010770747</v>
      </c>
      <c r="O121" s="1">
        <f t="shared" si="130"/>
        <v>-218797.0880944535</v>
      </c>
      <c r="P121" s="1">
        <f t="shared" si="131"/>
        <v>0</v>
      </c>
      <c r="Q121" s="1">
        <f t="shared" ca="1" si="132"/>
        <v>4276979.3726605438</v>
      </c>
    </row>
    <row r="122" spans="1:17">
      <c r="A122" s="7">
        <v>44562</v>
      </c>
      <c r="B122">
        <f>Dataset!B122</f>
        <v>2022</v>
      </c>
      <c r="C122">
        <f>Dataset!C122</f>
        <v>1</v>
      </c>
      <c r="D122" s="8">
        <f>Dataset!I122</f>
        <v>4995885.9379631346</v>
      </c>
      <c r="E122" s="109">
        <f t="shared" ref="E122:F122" ca="1" si="137">E110</f>
        <v>591.76</v>
      </c>
      <c r="F122" s="109">
        <f t="shared" ca="1" si="137"/>
        <v>0</v>
      </c>
      <c r="G122" s="8">
        <f>Dataset!AR122</f>
        <v>31</v>
      </c>
      <c r="H122" s="100">
        <f>Dataset!BK122</f>
        <v>0.25</v>
      </c>
      <c r="I122">
        <f>Dataset!BI122</f>
        <v>0</v>
      </c>
      <c r="J122">
        <f>'Residential Normalized'!L122</f>
        <v>0.5</v>
      </c>
      <c r="K122" s="8">
        <f t="shared" si="103"/>
        <v>499745.12493101798</v>
      </c>
      <c r="L122" s="1">
        <f t="shared" ca="1" si="104"/>
        <v>1239831.2949115962</v>
      </c>
      <c r="M122" s="1">
        <f t="shared" ca="1" si="105"/>
        <v>0</v>
      </c>
      <c r="N122" s="1">
        <f t="shared" si="106"/>
        <v>3023814.7010770747</v>
      </c>
      <c r="O122" s="1">
        <f t="shared" si="69"/>
        <v>-109398.54404722675</v>
      </c>
      <c r="P122" s="1">
        <f t="shared" si="70"/>
        <v>0</v>
      </c>
      <c r="Q122" s="1">
        <f t="shared" ca="1" si="71"/>
        <v>4653992.5768724624</v>
      </c>
    </row>
    <row r="123" spans="1:17">
      <c r="A123" s="7">
        <v>44593</v>
      </c>
      <c r="B123">
        <f>Dataset!B123</f>
        <v>2022</v>
      </c>
      <c r="C123">
        <f>Dataset!C123</f>
        <v>2</v>
      </c>
      <c r="D123" s="8">
        <f>Dataset!I123</f>
        <v>4428356.1601566728</v>
      </c>
      <c r="E123" s="109">
        <f t="shared" ref="E123:F123" ca="1" si="138">E111</f>
        <v>534.85000000000014</v>
      </c>
      <c r="F123" s="109">
        <f t="shared" ca="1" si="138"/>
        <v>0</v>
      </c>
      <c r="G123" s="8">
        <f>Dataset!AR123</f>
        <v>28</v>
      </c>
      <c r="H123" s="100">
        <f>Dataset!BK123</f>
        <v>0.25</v>
      </c>
      <c r="I123">
        <f>Dataset!BI123</f>
        <v>0</v>
      </c>
      <c r="J123">
        <f>'Residential Normalized'!L123</f>
        <v>0.5</v>
      </c>
      <c r="K123" s="8">
        <f t="shared" si="103"/>
        <v>499745.12493101798</v>
      </c>
      <c r="L123" s="1">
        <f t="shared" ca="1" si="104"/>
        <v>1120595.7957338574</v>
      </c>
      <c r="M123" s="1">
        <f t="shared" ca="1" si="105"/>
        <v>0</v>
      </c>
      <c r="N123" s="1">
        <f t="shared" si="106"/>
        <v>2731187.4719405835</v>
      </c>
      <c r="O123" s="1">
        <f t="shared" si="69"/>
        <v>-109398.54404722675</v>
      </c>
      <c r="P123" s="1">
        <f t="shared" si="70"/>
        <v>0</v>
      </c>
      <c r="Q123" s="1">
        <f t="shared" ca="1" si="71"/>
        <v>4242129.8485582322</v>
      </c>
    </row>
    <row r="124" spans="1:17">
      <c r="A124" s="7">
        <v>44621</v>
      </c>
      <c r="B124">
        <f>Dataset!B124</f>
        <v>2022</v>
      </c>
      <c r="C124">
        <f>Dataset!C124</f>
        <v>3</v>
      </c>
      <c r="D124" s="8">
        <f>Dataset!I124</f>
        <v>4523172.7880383823</v>
      </c>
      <c r="E124" s="109">
        <f t="shared" ref="E124:F124" ca="1" si="139">E112</f>
        <v>453.9</v>
      </c>
      <c r="F124" s="109">
        <f t="shared" ca="1" si="139"/>
        <v>0.24</v>
      </c>
      <c r="G124" s="8">
        <f>Dataset!AR124</f>
        <v>31</v>
      </c>
      <c r="H124" s="100">
        <f>Dataset!BK124</f>
        <v>0.25</v>
      </c>
      <c r="I124">
        <f>Dataset!BI124</f>
        <v>1</v>
      </c>
      <c r="J124">
        <f>'Residential Normalized'!L124</f>
        <v>0.5</v>
      </c>
      <c r="K124" s="8">
        <f t="shared" si="103"/>
        <v>499745.12493101798</v>
      </c>
      <c r="L124" s="1">
        <f t="shared" ca="1" si="104"/>
        <v>950992.67399008642</v>
      </c>
      <c r="M124" s="1">
        <f t="shared" ca="1" si="105"/>
        <v>808.18003876751277</v>
      </c>
      <c r="N124" s="1">
        <f t="shared" si="106"/>
        <v>3023814.7010770747</v>
      </c>
      <c r="O124" s="1">
        <f t="shared" si="69"/>
        <v>-109398.54404722675</v>
      </c>
      <c r="P124" s="1">
        <f t="shared" si="70"/>
        <v>-81187.472478609096</v>
      </c>
      <c r="Q124" s="1">
        <f t="shared" ca="1" si="71"/>
        <v>4284774.6635111105</v>
      </c>
    </row>
    <row r="125" spans="1:17">
      <c r="A125" s="7">
        <v>44652</v>
      </c>
      <c r="B125">
        <f>Dataset!B125</f>
        <v>2022</v>
      </c>
      <c r="C125">
        <f>Dataset!C125</f>
        <v>4</v>
      </c>
      <c r="D125" s="8">
        <f>Dataset!I125</f>
        <v>3868637.2841271041</v>
      </c>
      <c r="E125" s="109">
        <f t="shared" ref="E125:F125" ca="1" si="140">E113</f>
        <v>263.77999999999997</v>
      </c>
      <c r="F125" s="109">
        <f t="shared" ca="1" si="140"/>
        <v>2.4</v>
      </c>
      <c r="G125" s="8">
        <f>Dataset!AR125</f>
        <v>30</v>
      </c>
      <c r="H125" s="100">
        <f>Dataset!BK125</f>
        <v>0.25</v>
      </c>
      <c r="I125">
        <f>Dataset!BI125</f>
        <v>1</v>
      </c>
      <c r="J125">
        <f>'Residential Normalized'!L125</f>
        <v>0.5</v>
      </c>
      <c r="K125" s="8">
        <f t="shared" si="103"/>
        <v>499745.12493101798</v>
      </c>
      <c r="L125" s="1">
        <f t="shared" ca="1" si="104"/>
        <v>552661.04328068951</v>
      </c>
      <c r="M125" s="1">
        <f t="shared" ca="1" si="105"/>
        <v>8081.8003876751281</v>
      </c>
      <c r="N125" s="1">
        <f t="shared" si="106"/>
        <v>2926272.291364911</v>
      </c>
      <c r="O125" s="1">
        <f t="shared" si="69"/>
        <v>-109398.54404722675</v>
      </c>
      <c r="P125" s="1">
        <f t="shared" si="70"/>
        <v>-81187.472478609096</v>
      </c>
      <c r="Q125" s="1">
        <f t="shared" ca="1" si="71"/>
        <v>3796174.2434384581</v>
      </c>
    </row>
    <row r="126" spans="1:17">
      <c r="A126" s="7">
        <v>44682</v>
      </c>
      <c r="B126">
        <f>YEAR(A126)</f>
        <v>2022</v>
      </c>
      <c r="C126">
        <f>MONTH(A126)</f>
        <v>5</v>
      </c>
      <c r="D126" s="8">
        <f>Dataset!I126</f>
        <v>3788890.88651188</v>
      </c>
      <c r="E126" s="109">
        <f t="shared" ref="E126:F126" ca="1" si="141">E114</f>
        <v>96.78</v>
      </c>
      <c r="F126" s="109">
        <f t="shared" ca="1" si="141"/>
        <v>47.03</v>
      </c>
      <c r="G126" s="8">
        <f>Dataset!AR126</f>
        <v>31</v>
      </c>
      <c r="H126" s="100">
        <f>Dataset!BK126</f>
        <v>0.25</v>
      </c>
      <c r="I126">
        <f>Dataset!BI126</f>
        <v>1</v>
      </c>
      <c r="J126">
        <f>'Residential Normalized'!L126</f>
        <v>0.5</v>
      </c>
      <c r="K126" s="8">
        <f t="shared" si="103"/>
        <v>499745.12493101798</v>
      </c>
      <c r="L126" s="1">
        <f t="shared" ca="1" si="104"/>
        <v>202769.48884943945</v>
      </c>
      <c r="M126" s="1">
        <f t="shared" ca="1" si="105"/>
        <v>158369.61343015052</v>
      </c>
      <c r="N126" s="1">
        <f t="shared" si="106"/>
        <v>3023814.7010770747</v>
      </c>
      <c r="O126" s="1">
        <f t="shared" si="69"/>
        <v>-109398.54404722675</v>
      </c>
      <c r="P126" s="1">
        <f t="shared" si="70"/>
        <v>-81187.472478609096</v>
      </c>
      <c r="Q126" s="1">
        <f t="shared" ca="1" si="71"/>
        <v>3694112.9117618469</v>
      </c>
    </row>
    <row r="127" spans="1:17">
      <c r="A127" s="7">
        <v>44713</v>
      </c>
      <c r="B127">
        <f>Dataset!B127</f>
        <v>2022</v>
      </c>
      <c r="C127">
        <f>Dataset!C127</f>
        <v>6</v>
      </c>
      <c r="D127" s="8">
        <f>Dataset!I127</f>
        <v>3865705.9059356893</v>
      </c>
      <c r="E127" s="109">
        <f t="shared" ref="E127:F127" ca="1" si="142">E115</f>
        <v>11.41</v>
      </c>
      <c r="F127" s="109">
        <f t="shared" ca="1" si="142"/>
        <v>106.78</v>
      </c>
      <c r="G127" s="8">
        <f>Dataset!AR127</f>
        <v>30</v>
      </c>
      <c r="H127" s="100">
        <f>Dataset!BK127</f>
        <v>0.25</v>
      </c>
      <c r="I127">
        <f>Dataset!BI127</f>
        <v>0</v>
      </c>
      <c r="J127">
        <f>'Residential Normalized'!L127</f>
        <v>0.5</v>
      </c>
      <c r="K127" s="8">
        <f t="shared" si="103"/>
        <v>499745.12493101798</v>
      </c>
      <c r="L127" s="1">
        <f t="shared" ca="1" si="104"/>
        <v>23905.76428778781</v>
      </c>
      <c r="M127" s="1">
        <f t="shared" ca="1" si="105"/>
        <v>359572.76891497924</v>
      </c>
      <c r="N127" s="1">
        <f t="shared" si="106"/>
        <v>2926272.291364911</v>
      </c>
      <c r="O127" s="1">
        <f t="shared" si="69"/>
        <v>-109398.54404722675</v>
      </c>
      <c r="P127" s="1">
        <f t="shared" si="70"/>
        <v>0</v>
      </c>
      <c r="Q127" s="1">
        <f t="shared" ca="1" si="71"/>
        <v>3700097.4054514696</v>
      </c>
    </row>
    <row r="128" spans="1:17">
      <c r="A128" s="7">
        <v>44743</v>
      </c>
      <c r="B128">
        <f t="shared" ref="B128" si="143">YEAR(A128)</f>
        <v>2022</v>
      </c>
      <c r="C128">
        <f t="shared" ref="C128" si="144">MONTH(A128)</f>
        <v>7</v>
      </c>
      <c r="D128" s="8">
        <f>Dataset!I128</f>
        <v>4195908.2985576345</v>
      </c>
      <c r="E128" s="109">
        <f t="shared" ref="E128:F128" ca="1" si="145">E116</f>
        <v>0</v>
      </c>
      <c r="F128" s="109">
        <f t="shared" ca="1" si="145"/>
        <v>205.12999999999997</v>
      </c>
      <c r="G128" s="8">
        <f>Dataset!AR128</f>
        <v>31</v>
      </c>
      <c r="H128" s="100">
        <f>Dataset!BK128</f>
        <v>0.25</v>
      </c>
      <c r="I128">
        <f>Dataset!BI128</f>
        <v>0</v>
      </c>
      <c r="J128">
        <f>'Residential Normalized'!L128</f>
        <v>0.5</v>
      </c>
      <c r="K128" s="8">
        <f t="shared" si="103"/>
        <v>499745.12493101798</v>
      </c>
      <c r="L128" s="1">
        <f t="shared" ca="1" si="104"/>
        <v>0</v>
      </c>
      <c r="M128" s="1">
        <f t="shared" ca="1" si="105"/>
        <v>690758.2139682495</v>
      </c>
      <c r="N128" s="1">
        <f t="shared" si="106"/>
        <v>3023814.7010770747</v>
      </c>
      <c r="O128" s="1">
        <f t="shared" si="69"/>
        <v>-109398.54404722675</v>
      </c>
      <c r="P128" s="1">
        <f t="shared" si="70"/>
        <v>0</v>
      </c>
      <c r="Q128" s="1">
        <f t="shared" ca="1" si="71"/>
        <v>4104919.495929115</v>
      </c>
    </row>
    <row r="129" spans="1:17">
      <c r="A129" s="7">
        <v>44774</v>
      </c>
      <c r="B129">
        <f>Dataset!B129</f>
        <v>2022</v>
      </c>
      <c r="C129">
        <f>Dataset!C129</f>
        <v>8</v>
      </c>
      <c r="D129" s="8">
        <f>Dataset!I129</f>
        <v>4310846.9557176949</v>
      </c>
      <c r="E129" s="109">
        <f t="shared" ref="E129:F129" ca="1" si="146">E117</f>
        <v>0.13</v>
      </c>
      <c r="F129" s="109">
        <f t="shared" ca="1" si="146"/>
        <v>197.97000000000003</v>
      </c>
      <c r="G129" s="8">
        <f>Dataset!AR129</f>
        <v>31</v>
      </c>
      <c r="H129" s="100">
        <f>Dataset!BK129</f>
        <v>0.25</v>
      </c>
      <c r="I129">
        <f>Dataset!BI129</f>
        <v>0</v>
      </c>
      <c r="J129">
        <f>'Residential Normalized'!L129</f>
        <v>0.5</v>
      </c>
      <c r="K129" s="8">
        <f t="shared" si="103"/>
        <v>499745.12493101798</v>
      </c>
      <c r="L129" s="1">
        <f t="shared" ca="1" si="104"/>
        <v>272.37067111414683</v>
      </c>
      <c r="M129" s="1">
        <f t="shared" ca="1" si="105"/>
        <v>666647.50947835227</v>
      </c>
      <c r="N129" s="1">
        <f t="shared" si="106"/>
        <v>3023814.7010770747</v>
      </c>
      <c r="O129" s="1">
        <f t="shared" si="69"/>
        <v>-109398.54404722675</v>
      </c>
      <c r="P129" s="1">
        <f t="shared" si="70"/>
        <v>0</v>
      </c>
      <c r="Q129" s="1">
        <f t="shared" ca="1" si="71"/>
        <v>4081081.1621103324</v>
      </c>
    </row>
    <row r="130" spans="1:17">
      <c r="A130" s="7">
        <v>44805</v>
      </c>
      <c r="B130">
        <f t="shared" ref="B130:B145" si="147">YEAR(A130)</f>
        <v>2022</v>
      </c>
      <c r="C130">
        <f t="shared" ref="C130:C145" si="148">MONTH(A130)</f>
        <v>9</v>
      </c>
      <c r="D130" s="8">
        <f>Dataset!I130</f>
        <v>3821186.5417825268</v>
      </c>
      <c r="E130" s="109">
        <f t="shared" ref="E130:F130" ca="1" si="149">E118</f>
        <v>15.52</v>
      </c>
      <c r="F130" s="109">
        <f t="shared" ca="1" si="149"/>
        <v>103.91000000000001</v>
      </c>
      <c r="G130" s="8">
        <f>Dataset!AR130</f>
        <v>30</v>
      </c>
      <c r="H130" s="100">
        <f>Dataset!BK130</f>
        <v>0.25</v>
      </c>
      <c r="I130">
        <f>Dataset!BI130</f>
        <v>1</v>
      </c>
      <c r="J130">
        <f>'Residential Normalized'!L130</f>
        <v>0.5</v>
      </c>
      <c r="K130" s="8">
        <f t="shared" ref="K130:K145" si="150">$V$10</f>
        <v>499745.12493101798</v>
      </c>
      <c r="L130" s="1">
        <f t="shared" ref="L130:L145" ca="1" si="151">E130*$V$11</f>
        <v>32516.867813011988</v>
      </c>
      <c r="M130" s="1">
        <f t="shared" ref="M130:M145" ca="1" si="152">F130*$V$12</f>
        <v>349908.2826180511</v>
      </c>
      <c r="N130" s="1">
        <f t="shared" ref="N130:N145" si="153">G130*$V$13</f>
        <v>2926272.291364911</v>
      </c>
      <c r="O130" s="1">
        <f t="shared" si="69"/>
        <v>-109398.54404722675</v>
      </c>
      <c r="P130" s="1">
        <f t="shared" si="70"/>
        <v>-81187.472478609096</v>
      </c>
      <c r="Q130" s="1">
        <f t="shared" ca="1" si="71"/>
        <v>3617856.5502011562</v>
      </c>
    </row>
    <row r="131" spans="1:17">
      <c r="A131" s="7">
        <v>44835</v>
      </c>
      <c r="B131">
        <f t="shared" si="147"/>
        <v>2022</v>
      </c>
      <c r="C131">
        <f t="shared" si="148"/>
        <v>10</v>
      </c>
      <c r="D131" s="8">
        <f>Dataset!I131</f>
        <v>3711235.7961246376</v>
      </c>
      <c r="E131" s="109">
        <f t="shared" ref="E131:F131" ca="1" si="154">E119</f>
        <v>125.15</v>
      </c>
      <c r="F131" s="109">
        <f t="shared" ca="1" si="154"/>
        <v>24.950000000000003</v>
      </c>
      <c r="G131" s="8">
        <f>Dataset!AR131</f>
        <v>31</v>
      </c>
      <c r="H131" s="100">
        <f>Dataset!BK131</f>
        <v>0.25</v>
      </c>
      <c r="I131">
        <f>Dataset!BI131</f>
        <v>1</v>
      </c>
      <c r="J131">
        <f>'Residential Normalized'!L131</f>
        <v>0.5</v>
      </c>
      <c r="K131" s="8">
        <f t="shared" si="150"/>
        <v>499745.12493101798</v>
      </c>
      <c r="L131" s="1">
        <f t="shared" ca="1" si="151"/>
        <v>262209.14992258057</v>
      </c>
      <c r="M131" s="1">
        <f t="shared" ca="1" si="152"/>
        <v>84017.04986353936</v>
      </c>
      <c r="N131" s="1">
        <f t="shared" si="153"/>
        <v>3023814.7010770747</v>
      </c>
      <c r="O131" s="1">
        <f t="shared" ref="O131:O145" si="155">H131*$V$14</f>
        <v>-109398.54404722675</v>
      </c>
      <c r="P131" s="1">
        <f t="shared" ref="P131:P145" si="156">I131*$V$15</f>
        <v>-81187.472478609096</v>
      </c>
      <c r="Q131" s="1">
        <f t="shared" ref="Q131:Q145" ca="1" si="157">SUM(K131:P131)</f>
        <v>3679200.009268377</v>
      </c>
    </row>
    <row r="132" spans="1:17">
      <c r="A132" s="7">
        <v>44866</v>
      </c>
      <c r="B132">
        <f t="shared" si="147"/>
        <v>2022</v>
      </c>
      <c r="C132">
        <f t="shared" si="148"/>
        <v>11</v>
      </c>
      <c r="D132" s="8">
        <f>Dataset!I132</f>
        <v>4045550.850878851</v>
      </c>
      <c r="E132" s="109">
        <f t="shared" ref="E132:F132" ca="1" si="158">E120</f>
        <v>301.19</v>
      </c>
      <c r="F132" s="109">
        <f t="shared" ca="1" si="158"/>
        <v>5.23</v>
      </c>
      <c r="G132" s="8">
        <f>Dataset!AR132</f>
        <v>30</v>
      </c>
      <c r="H132" s="100">
        <f>Dataset!BK132</f>
        <v>0.25</v>
      </c>
      <c r="I132">
        <f>Dataset!BI132</f>
        <v>1</v>
      </c>
      <c r="J132">
        <f>'Residential Normalized'!L132</f>
        <v>0.5</v>
      </c>
      <c r="K132" s="8">
        <f t="shared" si="150"/>
        <v>499745.12493101798</v>
      </c>
      <c r="L132" s="1">
        <f t="shared" ca="1" si="151"/>
        <v>631040.94179130672</v>
      </c>
      <c r="M132" s="1">
        <f t="shared" ca="1" si="152"/>
        <v>17611.590011475386</v>
      </c>
      <c r="N132" s="1">
        <f t="shared" si="153"/>
        <v>2926272.291364911</v>
      </c>
      <c r="O132" s="1">
        <f t="shared" si="155"/>
        <v>-109398.54404722675</v>
      </c>
      <c r="P132" s="1">
        <f t="shared" si="156"/>
        <v>-81187.472478609096</v>
      </c>
      <c r="Q132" s="1">
        <f t="shared" ca="1" si="157"/>
        <v>3884083.931572875</v>
      </c>
    </row>
    <row r="133" spans="1:17">
      <c r="A133" s="7">
        <v>44896</v>
      </c>
      <c r="B133">
        <f t="shared" si="147"/>
        <v>2022</v>
      </c>
      <c r="C133">
        <f t="shared" si="148"/>
        <v>12</v>
      </c>
      <c r="D133" s="8">
        <f>Dataset!I133</f>
        <v>4657070.8399504488</v>
      </c>
      <c r="E133" s="109">
        <f t="shared" ref="E133:F133" ca="1" si="159">E121</f>
        <v>464.03000000000003</v>
      </c>
      <c r="F133" s="109">
        <f t="shared" ca="1" si="159"/>
        <v>0</v>
      </c>
      <c r="G133" s="8">
        <f>Dataset!AR133</f>
        <v>31</v>
      </c>
      <c r="H133" s="100">
        <f>Dataset!BK133</f>
        <v>0.25</v>
      </c>
      <c r="I133">
        <f>Dataset!BI133</f>
        <v>0</v>
      </c>
      <c r="J133">
        <f>'Residential Normalized'!L133</f>
        <v>0.5</v>
      </c>
      <c r="K133" s="8">
        <f t="shared" si="150"/>
        <v>499745.12493101798</v>
      </c>
      <c r="L133" s="1">
        <f t="shared" ca="1" si="151"/>
        <v>972216.63474690425</v>
      </c>
      <c r="M133" s="1">
        <f t="shared" ca="1" si="152"/>
        <v>0</v>
      </c>
      <c r="N133" s="1">
        <f t="shared" si="153"/>
        <v>3023814.7010770747</v>
      </c>
      <c r="O133" s="1">
        <f t="shared" si="155"/>
        <v>-109398.54404722675</v>
      </c>
      <c r="P133" s="1">
        <f t="shared" si="156"/>
        <v>0</v>
      </c>
      <c r="Q133" s="1">
        <f t="shared" ca="1" si="157"/>
        <v>4386377.91670777</v>
      </c>
    </row>
    <row r="134" spans="1:17">
      <c r="A134" s="7">
        <v>44927</v>
      </c>
      <c r="B134">
        <f t="shared" si="147"/>
        <v>2023</v>
      </c>
      <c r="C134">
        <f t="shared" si="148"/>
        <v>1</v>
      </c>
      <c r="E134" s="110">
        <f t="shared" ref="E134:F134" ca="1" si="160">E122</f>
        <v>591.76</v>
      </c>
      <c r="F134" s="110">
        <f t="shared" ca="1" si="160"/>
        <v>0</v>
      </c>
      <c r="G134" s="107">
        <f t="shared" ref="G134:G182" si="161">G86</f>
        <v>31</v>
      </c>
      <c r="H134" s="111">
        <f t="shared" ref="H134:H145" si="162">0.5*J134</f>
        <v>0.125</v>
      </c>
      <c r="I134" s="111">
        <f t="shared" ref="I134:I183" si="163">I122</f>
        <v>0</v>
      </c>
      <c r="J134">
        <f>'Residential Normalized'!L134</f>
        <v>0.25</v>
      </c>
      <c r="K134" s="8">
        <f t="shared" si="150"/>
        <v>499745.12493101798</v>
      </c>
      <c r="L134" s="1">
        <f t="shared" ca="1" si="151"/>
        <v>1239831.2949115962</v>
      </c>
      <c r="M134" s="1">
        <f t="shared" ca="1" si="152"/>
        <v>0</v>
      </c>
      <c r="N134" s="1">
        <f t="shared" si="153"/>
        <v>3023814.7010770747</v>
      </c>
      <c r="O134" s="1">
        <f t="shared" si="155"/>
        <v>-54699.272023613375</v>
      </c>
      <c r="P134" s="1">
        <f t="shared" si="156"/>
        <v>0</v>
      </c>
      <c r="Q134" s="1">
        <f t="shared" ca="1" si="157"/>
        <v>4708691.848896076</v>
      </c>
    </row>
    <row r="135" spans="1:17">
      <c r="A135" s="7">
        <v>44958</v>
      </c>
      <c r="B135">
        <f t="shared" si="147"/>
        <v>2023</v>
      </c>
      <c r="C135">
        <f t="shared" si="148"/>
        <v>2</v>
      </c>
      <c r="E135" s="110">
        <f t="shared" ref="E135:F135" ca="1" si="164">E123</f>
        <v>534.85000000000014</v>
      </c>
      <c r="F135" s="110">
        <f t="shared" ca="1" si="164"/>
        <v>0</v>
      </c>
      <c r="G135" s="107">
        <f t="shared" si="161"/>
        <v>28</v>
      </c>
      <c r="H135" s="111">
        <f t="shared" si="162"/>
        <v>0.125</v>
      </c>
      <c r="I135" s="111">
        <f t="shared" si="163"/>
        <v>0</v>
      </c>
      <c r="J135">
        <f>'Residential Normalized'!L135</f>
        <v>0.25</v>
      </c>
      <c r="K135" s="8">
        <f t="shared" si="150"/>
        <v>499745.12493101798</v>
      </c>
      <c r="L135" s="1">
        <f t="shared" ca="1" si="151"/>
        <v>1120595.7957338574</v>
      </c>
      <c r="M135" s="1">
        <f t="shared" ca="1" si="152"/>
        <v>0</v>
      </c>
      <c r="N135" s="1">
        <f t="shared" si="153"/>
        <v>2731187.4719405835</v>
      </c>
      <c r="O135" s="1">
        <f t="shared" si="155"/>
        <v>-54699.272023613375</v>
      </c>
      <c r="P135" s="1">
        <f t="shared" si="156"/>
        <v>0</v>
      </c>
      <c r="Q135" s="1">
        <f t="shared" ca="1" si="157"/>
        <v>4296829.1205818458</v>
      </c>
    </row>
    <row r="136" spans="1:17">
      <c r="A136" s="7">
        <v>44986</v>
      </c>
      <c r="B136">
        <f t="shared" si="147"/>
        <v>2023</v>
      </c>
      <c r="C136">
        <f t="shared" si="148"/>
        <v>3</v>
      </c>
      <c r="E136" s="110">
        <f t="shared" ref="E136:F136" ca="1" si="165">E124</f>
        <v>453.9</v>
      </c>
      <c r="F136" s="110">
        <f t="shared" ca="1" si="165"/>
        <v>0.24</v>
      </c>
      <c r="G136" s="107">
        <f t="shared" si="161"/>
        <v>31</v>
      </c>
      <c r="H136" s="111">
        <f t="shared" si="162"/>
        <v>0.125</v>
      </c>
      <c r="I136" s="111">
        <f t="shared" si="163"/>
        <v>1</v>
      </c>
      <c r="J136">
        <f>'Residential Normalized'!L136</f>
        <v>0.25</v>
      </c>
      <c r="K136" s="8">
        <f t="shared" si="150"/>
        <v>499745.12493101798</v>
      </c>
      <c r="L136" s="1">
        <f t="shared" ca="1" si="151"/>
        <v>950992.67399008642</v>
      </c>
      <c r="M136" s="1">
        <f t="shared" ca="1" si="152"/>
        <v>808.18003876751277</v>
      </c>
      <c r="N136" s="1">
        <f t="shared" si="153"/>
        <v>3023814.7010770747</v>
      </c>
      <c r="O136" s="1">
        <f t="shared" si="155"/>
        <v>-54699.272023613375</v>
      </c>
      <c r="P136" s="1">
        <f t="shared" si="156"/>
        <v>-81187.472478609096</v>
      </c>
      <c r="Q136" s="1">
        <f t="shared" ca="1" si="157"/>
        <v>4339473.935534724</v>
      </c>
    </row>
    <row r="137" spans="1:17">
      <c r="A137" s="7">
        <v>45017</v>
      </c>
      <c r="B137">
        <f t="shared" si="147"/>
        <v>2023</v>
      </c>
      <c r="C137">
        <f t="shared" si="148"/>
        <v>4</v>
      </c>
      <c r="E137" s="110">
        <f t="shared" ref="E137:F137" ca="1" si="166">E125</f>
        <v>263.77999999999997</v>
      </c>
      <c r="F137" s="110">
        <f t="shared" ca="1" si="166"/>
        <v>2.4</v>
      </c>
      <c r="G137" s="107">
        <f t="shared" si="161"/>
        <v>30</v>
      </c>
      <c r="H137" s="111">
        <f t="shared" si="162"/>
        <v>0.125</v>
      </c>
      <c r="I137" s="111">
        <f t="shared" si="163"/>
        <v>1</v>
      </c>
      <c r="J137">
        <f>'Residential Normalized'!L137</f>
        <v>0.25</v>
      </c>
      <c r="K137" s="8">
        <f t="shared" si="150"/>
        <v>499745.12493101798</v>
      </c>
      <c r="L137" s="1">
        <f t="shared" ca="1" si="151"/>
        <v>552661.04328068951</v>
      </c>
      <c r="M137" s="1">
        <f t="shared" ca="1" si="152"/>
        <v>8081.8003876751281</v>
      </c>
      <c r="N137" s="1">
        <f t="shared" si="153"/>
        <v>2926272.291364911</v>
      </c>
      <c r="O137" s="1">
        <f t="shared" si="155"/>
        <v>-54699.272023613375</v>
      </c>
      <c r="P137" s="1">
        <f t="shared" si="156"/>
        <v>-81187.472478609096</v>
      </c>
      <c r="Q137" s="1">
        <f t="shared" ca="1" si="157"/>
        <v>3850873.5154620712</v>
      </c>
    </row>
    <row r="138" spans="1:17">
      <c r="A138" s="7">
        <v>45047</v>
      </c>
      <c r="B138">
        <f t="shared" si="147"/>
        <v>2023</v>
      </c>
      <c r="C138">
        <f t="shared" si="148"/>
        <v>5</v>
      </c>
      <c r="E138" s="110">
        <f t="shared" ref="E138:F138" ca="1" si="167">E126</f>
        <v>96.78</v>
      </c>
      <c r="F138" s="110">
        <f t="shared" ca="1" si="167"/>
        <v>47.03</v>
      </c>
      <c r="G138" s="107">
        <f t="shared" si="161"/>
        <v>31</v>
      </c>
      <c r="H138" s="111">
        <f t="shared" si="162"/>
        <v>0.125</v>
      </c>
      <c r="I138" s="111">
        <f t="shared" si="163"/>
        <v>1</v>
      </c>
      <c r="J138">
        <f>'Residential Normalized'!L138</f>
        <v>0.25</v>
      </c>
      <c r="K138" s="8">
        <f t="shared" si="150"/>
        <v>499745.12493101798</v>
      </c>
      <c r="L138" s="1">
        <f t="shared" ca="1" si="151"/>
        <v>202769.48884943945</v>
      </c>
      <c r="M138" s="1">
        <f t="shared" ca="1" si="152"/>
        <v>158369.61343015052</v>
      </c>
      <c r="N138" s="1">
        <f t="shared" si="153"/>
        <v>3023814.7010770747</v>
      </c>
      <c r="O138" s="1">
        <f t="shared" si="155"/>
        <v>-54699.272023613375</v>
      </c>
      <c r="P138" s="1">
        <f t="shared" si="156"/>
        <v>-81187.472478609096</v>
      </c>
      <c r="Q138" s="1">
        <f t="shared" ca="1" si="157"/>
        <v>3748812.18378546</v>
      </c>
    </row>
    <row r="139" spans="1:17">
      <c r="A139" s="7">
        <v>45078</v>
      </c>
      <c r="B139">
        <f t="shared" si="147"/>
        <v>2023</v>
      </c>
      <c r="C139">
        <f t="shared" si="148"/>
        <v>6</v>
      </c>
      <c r="E139" s="110">
        <f t="shared" ref="E139:F139" ca="1" si="168">E127</f>
        <v>11.41</v>
      </c>
      <c r="F139" s="110">
        <f t="shared" ca="1" si="168"/>
        <v>106.78</v>
      </c>
      <c r="G139" s="107">
        <f t="shared" si="161"/>
        <v>30</v>
      </c>
      <c r="H139" s="111">
        <f t="shared" si="162"/>
        <v>0.125</v>
      </c>
      <c r="I139" s="111">
        <f t="shared" si="163"/>
        <v>0</v>
      </c>
      <c r="J139">
        <f>'Residential Normalized'!L139</f>
        <v>0.25</v>
      </c>
      <c r="K139" s="8">
        <f t="shared" si="150"/>
        <v>499745.12493101798</v>
      </c>
      <c r="L139" s="1">
        <f t="shared" ca="1" si="151"/>
        <v>23905.76428778781</v>
      </c>
      <c r="M139" s="1">
        <f t="shared" ca="1" si="152"/>
        <v>359572.76891497924</v>
      </c>
      <c r="N139" s="1">
        <f t="shared" si="153"/>
        <v>2926272.291364911</v>
      </c>
      <c r="O139" s="1">
        <f t="shared" si="155"/>
        <v>-54699.272023613375</v>
      </c>
      <c r="P139" s="1">
        <f t="shared" si="156"/>
        <v>0</v>
      </c>
      <c r="Q139" s="1">
        <f t="shared" ca="1" si="157"/>
        <v>3754796.6774750827</v>
      </c>
    </row>
    <row r="140" spans="1:17">
      <c r="A140" s="7">
        <v>45108</v>
      </c>
      <c r="B140">
        <f t="shared" si="147"/>
        <v>2023</v>
      </c>
      <c r="C140">
        <f t="shared" si="148"/>
        <v>7</v>
      </c>
      <c r="E140" s="110">
        <f t="shared" ref="E140:F140" ca="1" si="169">E128</f>
        <v>0</v>
      </c>
      <c r="F140" s="110">
        <f t="shared" ca="1" si="169"/>
        <v>205.12999999999997</v>
      </c>
      <c r="G140" s="107">
        <f t="shared" si="161"/>
        <v>31</v>
      </c>
      <c r="H140" s="111">
        <f t="shared" si="162"/>
        <v>0.125</v>
      </c>
      <c r="I140" s="111">
        <f t="shared" si="163"/>
        <v>0</v>
      </c>
      <c r="J140">
        <f>'Residential Normalized'!L140</f>
        <v>0.25</v>
      </c>
      <c r="K140" s="8">
        <f t="shared" si="150"/>
        <v>499745.12493101798</v>
      </c>
      <c r="L140" s="1">
        <f t="shared" ca="1" si="151"/>
        <v>0</v>
      </c>
      <c r="M140" s="1">
        <f t="shared" ca="1" si="152"/>
        <v>690758.2139682495</v>
      </c>
      <c r="N140" s="1">
        <f t="shared" si="153"/>
        <v>3023814.7010770747</v>
      </c>
      <c r="O140" s="1">
        <f t="shared" si="155"/>
        <v>-54699.272023613375</v>
      </c>
      <c r="P140" s="1">
        <f t="shared" si="156"/>
        <v>0</v>
      </c>
      <c r="Q140" s="1">
        <f t="shared" ca="1" si="157"/>
        <v>4159618.7679527281</v>
      </c>
    </row>
    <row r="141" spans="1:17">
      <c r="A141" s="7">
        <v>45139</v>
      </c>
      <c r="B141">
        <f t="shared" si="147"/>
        <v>2023</v>
      </c>
      <c r="C141">
        <f t="shared" si="148"/>
        <v>8</v>
      </c>
      <c r="E141" s="110">
        <f t="shared" ref="E141:F141" ca="1" si="170">E129</f>
        <v>0.13</v>
      </c>
      <c r="F141" s="110">
        <f t="shared" ca="1" si="170"/>
        <v>197.97000000000003</v>
      </c>
      <c r="G141" s="107">
        <f t="shared" si="161"/>
        <v>31</v>
      </c>
      <c r="H141" s="111">
        <f t="shared" si="162"/>
        <v>0.125</v>
      </c>
      <c r="I141" s="111">
        <f t="shared" si="163"/>
        <v>0</v>
      </c>
      <c r="J141">
        <f>'Residential Normalized'!L141</f>
        <v>0.25</v>
      </c>
      <c r="K141" s="8">
        <f t="shared" si="150"/>
        <v>499745.12493101798</v>
      </c>
      <c r="L141" s="1">
        <f t="shared" ca="1" si="151"/>
        <v>272.37067111414683</v>
      </c>
      <c r="M141" s="1">
        <f t="shared" ca="1" si="152"/>
        <v>666647.50947835227</v>
      </c>
      <c r="N141" s="1">
        <f t="shared" si="153"/>
        <v>3023814.7010770747</v>
      </c>
      <c r="O141" s="1">
        <f t="shared" si="155"/>
        <v>-54699.272023613375</v>
      </c>
      <c r="P141" s="1">
        <f t="shared" si="156"/>
        <v>0</v>
      </c>
      <c r="Q141" s="1">
        <f t="shared" ca="1" si="157"/>
        <v>4135780.4341339455</v>
      </c>
    </row>
    <row r="142" spans="1:17">
      <c r="A142" s="7">
        <v>45170</v>
      </c>
      <c r="B142">
        <f t="shared" si="147"/>
        <v>2023</v>
      </c>
      <c r="C142">
        <f t="shared" si="148"/>
        <v>9</v>
      </c>
      <c r="E142" s="110">
        <f t="shared" ref="E142:F142" ca="1" si="171">E130</f>
        <v>15.52</v>
      </c>
      <c r="F142" s="110">
        <f t="shared" ca="1" si="171"/>
        <v>103.91000000000001</v>
      </c>
      <c r="G142" s="107">
        <f t="shared" si="161"/>
        <v>30</v>
      </c>
      <c r="H142" s="111">
        <f t="shared" si="162"/>
        <v>0.125</v>
      </c>
      <c r="I142" s="111">
        <f t="shared" si="163"/>
        <v>1</v>
      </c>
      <c r="J142">
        <f>'Residential Normalized'!L142</f>
        <v>0.25</v>
      </c>
      <c r="K142" s="8">
        <f t="shared" si="150"/>
        <v>499745.12493101798</v>
      </c>
      <c r="L142" s="1">
        <f t="shared" ca="1" si="151"/>
        <v>32516.867813011988</v>
      </c>
      <c r="M142" s="1">
        <f t="shared" ca="1" si="152"/>
        <v>349908.2826180511</v>
      </c>
      <c r="N142" s="1">
        <f t="shared" si="153"/>
        <v>2926272.291364911</v>
      </c>
      <c r="O142" s="1">
        <f t="shared" si="155"/>
        <v>-54699.272023613375</v>
      </c>
      <c r="P142" s="1">
        <f t="shared" si="156"/>
        <v>-81187.472478609096</v>
      </c>
      <c r="Q142" s="1">
        <f t="shared" ca="1" si="157"/>
        <v>3672555.8222247693</v>
      </c>
    </row>
    <row r="143" spans="1:17">
      <c r="A143" s="7">
        <v>45200</v>
      </c>
      <c r="B143">
        <f t="shared" si="147"/>
        <v>2023</v>
      </c>
      <c r="C143">
        <f t="shared" si="148"/>
        <v>10</v>
      </c>
      <c r="E143" s="110">
        <f t="shared" ref="E143:F143" ca="1" si="172">E131</f>
        <v>125.15</v>
      </c>
      <c r="F143" s="110">
        <f t="shared" ca="1" si="172"/>
        <v>24.950000000000003</v>
      </c>
      <c r="G143" s="107">
        <f t="shared" si="161"/>
        <v>31</v>
      </c>
      <c r="H143" s="111">
        <f t="shared" si="162"/>
        <v>0.125</v>
      </c>
      <c r="I143" s="111">
        <f t="shared" si="163"/>
        <v>1</v>
      </c>
      <c r="J143">
        <f>'Residential Normalized'!L143</f>
        <v>0.25</v>
      </c>
      <c r="K143" s="8">
        <f t="shared" si="150"/>
        <v>499745.12493101798</v>
      </c>
      <c r="L143" s="1">
        <f t="shared" ca="1" si="151"/>
        <v>262209.14992258057</v>
      </c>
      <c r="M143" s="1">
        <f t="shared" ca="1" si="152"/>
        <v>84017.04986353936</v>
      </c>
      <c r="N143" s="1">
        <f t="shared" si="153"/>
        <v>3023814.7010770747</v>
      </c>
      <c r="O143" s="1">
        <f t="shared" si="155"/>
        <v>-54699.272023613375</v>
      </c>
      <c r="P143" s="1">
        <f t="shared" si="156"/>
        <v>-81187.472478609096</v>
      </c>
      <c r="Q143" s="1">
        <f t="shared" ca="1" si="157"/>
        <v>3733899.2812919901</v>
      </c>
    </row>
    <row r="144" spans="1:17">
      <c r="A144" s="7">
        <v>45231</v>
      </c>
      <c r="B144">
        <f t="shared" si="147"/>
        <v>2023</v>
      </c>
      <c r="C144">
        <f t="shared" si="148"/>
        <v>11</v>
      </c>
      <c r="E144" s="110">
        <f t="shared" ref="E144:F144" ca="1" si="173">E132</f>
        <v>301.19</v>
      </c>
      <c r="F144" s="110">
        <f t="shared" ca="1" si="173"/>
        <v>5.23</v>
      </c>
      <c r="G144" s="107">
        <f t="shared" si="161"/>
        <v>30</v>
      </c>
      <c r="H144" s="111">
        <f t="shared" si="162"/>
        <v>0.125</v>
      </c>
      <c r="I144" s="111">
        <f t="shared" si="163"/>
        <v>1</v>
      </c>
      <c r="J144">
        <f>'Residential Normalized'!L144</f>
        <v>0.25</v>
      </c>
      <c r="K144" s="8">
        <f t="shared" si="150"/>
        <v>499745.12493101798</v>
      </c>
      <c r="L144" s="1">
        <f t="shared" ca="1" si="151"/>
        <v>631040.94179130672</v>
      </c>
      <c r="M144" s="1">
        <f t="shared" ca="1" si="152"/>
        <v>17611.590011475386</v>
      </c>
      <c r="N144" s="1">
        <f t="shared" si="153"/>
        <v>2926272.291364911</v>
      </c>
      <c r="O144" s="1">
        <f t="shared" si="155"/>
        <v>-54699.272023613375</v>
      </c>
      <c r="P144" s="1">
        <f t="shared" si="156"/>
        <v>-81187.472478609096</v>
      </c>
      <c r="Q144" s="1">
        <f t="shared" ca="1" si="157"/>
        <v>3938783.2035964881</v>
      </c>
    </row>
    <row r="145" spans="1:17">
      <c r="A145" s="7">
        <v>45261</v>
      </c>
      <c r="B145">
        <f t="shared" si="147"/>
        <v>2023</v>
      </c>
      <c r="C145">
        <f t="shared" si="148"/>
        <v>12</v>
      </c>
      <c r="E145" s="110">
        <f t="shared" ref="E145:F145" ca="1" si="174">E133</f>
        <v>464.03000000000003</v>
      </c>
      <c r="F145" s="110">
        <f t="shared" ca="1" si="174"/>
        <v>0</v>
      </c>
      <c r="G145" s="107">
        <f t="shared" si="161"/>
        <v>31</v>
      </c>
      <c r="H145" s="111">
        <f t="shared" si="162"/>
        <v>0.125</v>
      </c>
      <c r="I145" s="111">
        <f t="shared" si="163"/>
        <v>0</v>
      </c>
      <c r="J145">
        <f>'Residential Normalized'!L145</f>
        <v>0.25</v>
      </c>
      <c r="K145" s="8">
        <f t="shared" si="150"/>
        <v>499745.12493101798</v>
      </c>
      <c r="L145" s="1">
        <f t="shared" ca="1" si="151"/>
        <v>972216.63474690425</v>
      </c>
      <c r="M145" s="1">
        <f t="shared" ca="1" si="152"/>
        <v>0</v>
      </c>
      <c r="N145" s="1">
        <f t="shared" si="153"/>
        <v>3023814.7010770747</v>
      </c>
      <c r="O145" s="1">
        <f t="shared" si="155"/>
        <v>-54699.272023613375</v>
      </c>
      <c r="P145" s="1">
        <f t="shared" si="156"/>
        <v>0</v>
      </c>
      <c r="Q145" s="1">
        <f t="shared" ca="1" si="157"/>
        <v>4441077.1887313835</v>
      </c>
    </row>
    <row r="146" spans="1:17">
      <c r="A146" s="7">
        <v>45292</v>
      </c>
      <c r="B146">
        <f t="shared" ref="B146:B169" si="175">YEAR(A146)</f>
        <v>2024</v>
      </c>
      <c r="C146">
        <f t="shared" ref="C146:C169" si="176">MONTH(A146)</f>
        <v>1</v>
      </c>
      <c r="E146" s="110">
        <f t="shared" ref="E146:F146" ca="1" si="177">E134</f>
        <v>591.76</v>
      </c>
      <c r="F146" s="110">
        <f t="shared" ca="1" si="177"/>
        <v>0</v>
      </c>
      <c r="G146" s="107">
        <f t="shared" si="161"/>
        <v>31</v>
      </c>
      <c r="H146" s="111">
        <f t="shared" ref="H146:H169" si="178">0.5*J146</f>
        <v>0</v>
      </c>
      <c r="I146" s="111">
        <f t="shared" si="163"/>
        <v>0</v>
      </c>
      <c r="J146">
        <f>'Residential Normalized'!L146</f>
        <v>0</v>
      </c>
      <c r="K146" s="8">
        <f t="shared" ref="K146:K163" si="179">$V$10</f>
        <v>499745.12493101798</v>
      </c>
      <c r="L146" s="1">
        <f t="shared" ref="L146:L163" ca="1" si="180">E146*$V$11</f>
        <v>1239831.2949115962</v>
      </c>
      <c r="M146" s="1">
        <f t="shared" ref="M146:M163" ca="1" si="181">F146*$V$12</f>
        <v>0</v>
      </c>
      <c r="N146" s="1">
        <f t="shared" ref="N146:N163" si="182">G146*$V$13</f>
        <v>3023814.7010770747</v>
      </c>
      <c r="O146" s="1">
        <f t="shared" ref="O146:O169" si="183">H146*$V$14</f>
        <v>0</v>
      </c>
      <c r="P146" s="1">
        <f t="shared" ref="P146:P169" si="184">I146*$V$15</f>
        <v>0</v>
      </c>
      <c r="Q146" s="1">
        <f t="shared" ref="Q146:Q169" ca="1" si="185">SUM(K146:P146)</f>
        <v>4763391.1209196895</v>
      </c>
    </row>
    <row r="147" spans="1:17">
      <c r="A147" s="7">
        <v>45323</v>
      </c>
      <c r="B147">
        <f t="shared" si="175"/>
        <v>2024</v>
      </c>
      <c r="C147">
        <f t="shared" si="176"/>
        <v>2</v>
      </c>
      <c r="E147" s="110">
        <f t="shared" ref="E147:F147" ca="1" si="186">E135</f>
        <v>534.85000000000014</v>
      </c>
      <c r="F147" s="110">
        <f t="shared" ca="1" si="186"/>
        <v>0</v>
      </c>
      <c r="G147" s="107">
        <f t="shared" si="161"/>
        <v>29</v>
      </c>
      <c r="H147" s="111">
        <f t="shared" si="178"/>
        <v>0</v>
      </c>
      <c r="I147" s="111">
        <f t="shared" si="163"/>
        <v>0</v>
      </c>
      <c r="J147">
        <f>'Residential Normalized'!L147</f>
        <v>0</v>
      </c>
      <c r="K147" s="8">
        <f t="shared" si="179"/>
        <v>499745.12493101798</v>
      </c>
      <c r="L147" s="1">
        <f t="shared" ca="1" si="180"/>
        <v>1120595.7957338574</v>
      </c>
      <c r="M147" s="1">
        <f t="shared" ca="1" si="181"/>
        <v>0</v>
      </c>
      <c r="N147" s="1">
        <f t="shared" si="182"/>
        <v>2828729.8816527473</v>
      </c>
      <c r="O147" s="1">
        <f t="shared" si="183"/>
        <v>0</v>
      </c>
      <c r="P147" s="1">
        <f t="shared" si="184"/>
        <v>0</v>
      </c>
      <c r="Q147" s="1">
        <f t="shared" ca="1" si="185"/>
        <v>4449070.802317623</v>
      </c>
    </row>
    <row r="148" spans="1:17">
      <c r="A148" s="7">
        <v>45352</v>
      </c>
      <c r="B148">
        <f t="shared" si="175"/>
        <v>2024</v>
      </c>
      <c r="C148">
        <f t="shared" si="176"/>
        <v>3</v>
      </c>
      <c r="E148" s="110">
        <f t="shared" ref="E148:F148" ca="1" si="187">E136</f>
        <v>453.9</v>
      </c>
      <c r="F148" s="110">
        <f t="shared" ca="1" si="187"/>
        <v>0.24</v>
      </c>
      <c r="G148" s="107">
        <f t="shared" si="161"/>
        <v>31</v>
      </c>
      <c r="H148" s="111">
        <f t="shared" si="178"/>
        <v>0</v>
      </c>
      <c r="I148" s="111">
        <f t="shared" si="163"/>
        <v>1</v>
      </c>
      <c r="J148">
        <f>'Residential Normalized'!L148</f>
        <v>0</v>
      </c>
      <c r="K148" s="8">
        <f t="shared" si="179"/>
        <v>499745.12493101798</v>
      </c>
      <c r="L148" s="1">
        <f t="shared" ca="1" si="180"/>
        <v>950992.67399008642</v>
      </c>
      <c r="M148" s="1">
        <f t="shared" ca="1" si="181"/>
        <v>808.18003876751277</v>
      </c>
      <c r="N148" s="1">
        <f t="shared" si="182"/>
        <v>3023814.7010770747</v>
      </c>
      <c r="O148" s="1">
        <f t="shared" si="183"/>
        <v>0</v>
      </c>
      <c r="P148" s="1">
        <f t="shared" si="184"/>
        <v>-81187.472478609096</v>
      </c>
      <c r="Q148" s="1">
        <f t="shared" ca="1" si="185"/>
        <v>4394173.2075583376</v>
      </c>
    </row>
    <row r="149" spans="1:17">
      <c r="A149" s="7">
        <v>45383</v>
      </c>
      <c r="B149">
        <f t="shared" si="175"/>
        <v>2024</v>
      </c>
      <c r="C149">
        <f t="shared" si="176"/>
        <v>4</v>
      </c>
      <c r="E149" s="110">
        <f t="shared" ref="E149:F149" ca="1" si="188">E137</f>
        <v>263.77999999999997</v>
      </c>
      <c r="F149" s="110">
        <f t="shared" ca="1" si="188"/>
        <v>2.4</v>
      </c>
      <c r="G149" s="107">
        <f t="shared" si="161"/>
        <v>30</v>
      </c>
      <c r="H149" s="111">
        <f t="shared" si="178"/>
        <v>0</v>
      </c>
      <c r="I149" s="111">
        <f t="shared" si="163"/>
        <v>1</v>
      </c>
      <c r="J149">
        <f>'Residential Normalized'!L149</f>
        <v>0</v>
      </c>
      <c r="K149" s="8">
        <f t="shared" si="179"/>
        <v>499745.12493101798</v>
      </c>
      <c r="L149" s="1">
        <f t="shared" ca="1" si="180"/>
        <v>552661.04328068951</v>
      </c>
      <c r="M149" s="1">
        <f t="shared" ca="1" si="181"/>
        <v>8081.8003876751281</v>
      </c>
      <c r="N149" s="1">
        <f t="shared" si="182"/>
        <v>2926272.291364911</v>
      </c>
      <c r="O149" s="1">
        <f t="shared" si="183"/>
        <v>0</v>
      </c>
      <c r="P149" s="1">
        <f t="shared" si="184"/>
        <v>-81187.472478609096</v>
      </c>
      <c r="Q149" s="1">
        <f t="shared" ca="1" si="185"/>
        <v>3905572.7874856847</v>
      </c>
    </row>
    <row r="150" spans="1:17">
      <c r="A150" s="7">
        <v>45413</v>
      </c>
      <c r="B150">
        <f t="shared" si="175"/>
        <v>2024</v>
      </c>
      <c r="C150">
        <f t="shared" si="176"/>
        <v>5</v>
      </c>
      <c r="E150" s="110">
        <f t="shared" ref="E150:F150" ca="1" si="189">E138</f>
        <v>96.78</v>
      </c>
      <c r="F150" s="110">
        <f t="shared" ca="1" si="189"/>
        <v>47.03</v>
      </c>
      <c r="G150" s="107">
        <f t="shared" si="161"/>
        <v>31</v>
      </c>
      <c r="H150" s="111">
        <f t="shared" si="178"/>
        <v>0</v>
      </c>
      <c r="I150" s="111">
        <f t="shared" si="163"/>
        <v>1</v>
      </c>
      <c r="J150">
        <f>'Residential Normalized'!L150</f>
        <v>0</v>
      </c>
      <c r="K150" s="8">
        <f t="shared" si="179"/>
        <v>499745.12493101798</v>
      </c>
      <c r="L150" s="1">
        <f t="shared" ca="1" si="180"/>
        <v>202769.48884943945</v>
      </c>
      <c r="M150" s="1">
        <f t="shared" ca="1" si="181"/>
        <v>158369.61343015052</v>
      </c>
      <c r="N150" s="1">
        <f t="shared" si="182"/>
        <v>3023814.7010770747</v>
      </c>
      <c r="O150" s="1">
        <f t="shared" si="183"/>
        <v>0</v>
      </c>
      <c r="P150" s="1">
        <f t="shared" si="184"/>
        <v>-81187.472478609096</v>
      </c>
      <c r="Q150" s="1">
        <f t="shared" ca="1" si="185"/>
        <v>3803511.4558090735</v>
      </c>
    </row>
    <row r="151" spans="1:17">
      <c r="A151" s="7">
        <v>45444</v>
      </c>
      <c r="B151">
        <f t="shared" si="175"/>
        <v>2024</v>
      </c>
      <c r="C151">
        <f t="shared" si="176"/>
        <v>6</v>
      </c>
      <c r="E151" s="110">
        <f t="shared" ref="E151:F151" ca="1" si="190">E139</f>
        <v>11.41</v>
      </c>
      <c r="F151" s="110">
        <f t="shared" ca="1" si="190"/>
        <v>106.78</v>
      </c>
      <c r="G151" s="107">
        <f t="shared" si="161"/>
        <v>30</v>
      </c>
      <c r="H151" s="111">
        <f t="shared" si="178"/>
        <v>0</v>
      </c>
      <c r="I151" s="111">
        <f t="shared" si="163"/>
        <v>0</v>
      </c>
      <c r="J151">
        <f>'Residential Normalized'!L151</f>
        <v>0</v>
      </c>
      <c r="K151" s="8">
        <f t="shared" si="179"/>
        <v>499745.12493101798</v>
      </c>
      <c r="L151" s="1">
        <f t="shared" ca="1" si="180"/>
        <v>23905.76428778781</v>
      </c>
      <c r="M151" s="1">
        <f t="shared" ca="1" si="181"/>
        <v>359572.76891497924</v>
      </c>
      <c r="N151" s="1">
        <f t="shared" si="182"/>
        <v>2926272.291364911</v>
      </c>
      <c r="O151" s="1">
        <f t="shared" si="183"/>
        <v>0</v>
      </c>
      <c r="P151" s="1">
        <f t="shared" si="184"/>
        <v>0</v>
      </c>
      <c r="Q151" s="1">
        <f t="shared" ca="1" si="185"/>
        <v>3809495.9494986963</v>
      </c>
    </row>
    <row r="152" spans="1:17">
      <c r="A152" s="7">
        <v>45474</v>
      </c>
      <c r="B152">
        <f t="shared" si="175"/>
        <v>2024</v>
      </c>
      <c r="C152">
        <f t="shared" si="176"/>
        <v>7</v>
      </c>
      <c r="E152" s="110">
        <f t="shared" ref="E152:F152" ca="1" si="191">E140</f>
        <v>0</v>
      </c>
      <c r="F152" s="110">
        <f t="shared" ca="1" si="191"/>
        <v>205.12999999999997</v>
      </c>
      <c r="G152" s="107">
        <f t="shared" si="161"/>
        <v>31</v>
      </c>
      <c r="H152" s="111">
        <f t="shared" si="178"/>
        <v>0</v>
      </c>
      <c r="I152" s="111">
        <f t="shared" si="163"/>
        <v>0</v>
      </c>
      <c r="J152">
        <f>'Residential Normalized'!L152</f>
        <v>0</v>
      </c>
      <c r="K152" s="8">
        <f t="shared" si="179"/>
        <v>499745.12493101798</v>
      </c>
      <c r="L152" s="1">
        <f t="shared" ca="1" si="180"/>
        <v>0</v>
      </c>
      <c r="M152" s="1">
        <f t="shared" ca="1" si="181"/>
        <v>690758.2139682495</v>
      </c>
      <c r="N152" s="1">
        <f t="shared" si="182"/>
        <v>3023814.7010770747</v>
      </c>
      <c r="O152" s="1">
        <f t="shared" si="183"/>
        <v>0</v>
      </c>
      <c r="P152" s="1">
        <f t="shared" si="184"/>
        <v>0</v>
      </c>
      <c r="Q152" s="1">
        <f t="shared" ca="1" si="185"/>
        <v>4214318.0399763416</v>
      </c>
    </row>
    <row r="153" spans="1:17">
      <c r="A153" s="7">
        <v>45505</v>
      </c>
      <c r="B153">
        <f t="shared" si="175"/>
        <v>2024</v>
      </c>
      <c r="C153">
        <f t="shared" si="176"/>
        <v>8</v>
      </c>
      <c r="E153" s="110">
        <f t="shared" ref="E153:F153" ca="1" si="192">E141</f>
        <v>0.13</v>
      </c>
      <c r="F153" s="110">
        <f t="shared" ca="1" si="192"/>
        <v>197.97000000000003</v>
      </c>
      <c r="G153" s="107">
        <f t="shared" si="161"/>
        <v>31</v>
      </c>
      <c r="H153" s="111">
        <f t="shared" si="178"/>
        <v>0</v>
      </c>
      <c r="I153" s="111">
        <f t="shared" si="163"/>
        <v>0</v>
      </c>
      <c r="J153">
        <f>'Residential Normalized'!L153</f>
        <v>0</v>
      </c>
      <c r="K153" s="8">
        <f t="shared" si="179"/>
        <v>499745.12493101798</v>
      </c>
      <c r="L153" s="1">
        <f t="shared" ca="1" si="180"/>
        <v>272.37067111414683</v>
      </c>
      <c r="M153" s="1">
        <f t="shared" ca="1" si="181"/>
        <v>666647.50947835227</v>
      </c>
      <c r="N153" s="1">
        <f t="shared" si="182"/>
        <v>3023814.7010770747</v>
      </c>
      <c r="O153" s="1">
        <f t="shared" si="183"/>
        <v>0</v>
      </c>
      <c r="P153" s="1">
        <f t="shared" si="184"/>
        <v>0</v>
      </c>
      <c r="Q153" s="1">
        <f t="shared" ca="1" si="185"/>
        <v>4190479.7061575591</v>
      </c>
    </row>
    <row r="154" spans="1:17">
      <c r="A154" s="7">
        <v>45536</v>
      </c>
      <c r="B154">
        <f t="shared" si="175"/>
        <v>2024</v>
      </c>
      <c r="C154">
        <f t="shared" si="176"/>
        <v>9</v>
      </c>
      <c r="E154" s="110">
        <f t="shared" ref="E154:F154" ca="1" si="193">E142</f>
        <v>15.52</v>
      </c>
      <c r="F154" s="110">
        <f t="shared" ca="1" si="193"/>
        <v>103.91000000000001</v>
      </c>
      <c r="G154" s="107">
        <f t="shared" si="161"/>
        <v>30</v>
      </c>
      <c r="H154" s="111">
        <f t="shared" si="178"/>
        <v>0</v>
      </c>
      <c r="I154" s="111">
        <f t="shared" si="163"/>
        <v>1</v>
      </c>
      <c r="J154">
        <f>'Residential Normalized'!L154</f>
        <v>0</v>
      </c>
      <c r="K154" s="8">
        <f t="shared" si="179"/>
        <v>499745.12493101798</v>
      </c>
      <c r="L154" s="1">
        <f t="shared" ca="1" si="180"/>
        <v>32516.867813011988</v>
      </c>
      <c r="M154" s="1">
        <f t="shared" ca="1" si="181"/>
        <v>349908.2826180511</v>
      </c>
      <c r="N154" s="1">
        <f t="shared" si="182"/>
        <v>2926272.291364911</v>
      </c>
      <c r="O154" s="1">
        <f t="shared" si="183"/>
        <v>0</v>
      </c>
      <c r="P154" s="1">
        <f t="shared" si="184"/>
        <v>-81187.472478609096</v>
      </c>
      <c r="Q154" s="1">
        <f t="shared" ca="1" si="185"/>
        <v>3727255.0942483828</v>
      </c>
    </row>
    <row r="155" spans="1:17">
      <c r="A155" s="7">
        <v>45566</v>
      </c>
      <c r="B155">
        <f t="shared" si="175"/>
        <v>2024</v>
      </c>
      <c r="C155">
        <f t="shared" si="176"/>
        <v>10</v>
      </c>
      <c r="E155" s="110">
        <f t="shared" ref="E155:F155" ca="1" si="194">E143</f>
        <v>125.15</v>
      </c>
      <c r="F155" s="110">
        <f t="shared" ca="1" si="194"/>
        <v>24.950000000000003</v>
      </c>
      <c r="G155" s="107">
        <f t="shared" si="161"/>
        <v>31</v>
      </c>
      <c r="H155" s="111">
        <f t="shared" si="178"/>
        <v>0</v>
      </c>
      <c r="I155" s="111">
        <f t="shared" si="163"/>
        <v>1</v>
      </c>
      <c r="J155">
        <f>'Residential Normalized'!L155</f>
        <v>0</v>
      </c>
      <c r="K155" s="8">
        <f t="shared" si="179"/>
        <v>499745.12493101798</v>
      </c>
      <c r="L155" s="1">
        <f t="shared" ca="1" si="180"/>
        <v>262209.14992258057</v>
      </c>
      <c r="M155" s="1">
        <f t="shared" ca="1" si="181"/>
        <v>84017.04986353936</v>
      </c>
      <c r="N155" s="1">
        <f t="shared" si="182"/>
        <v>3023814.7010770747</v>
      </c>
      <c r="O155" s="1">
        <f t="shared" si="183"/>
        <v>0</v>
      </c>
      <c r="P155" s="1">
        <f t="shared" si="184"/>
        <v>-81187.472478609096</v>
      </c>
      <c r="Q155" s="1">
        <f t="shared" ca="1" si="185"/>
        <v>3788598.5533156036</v>
      </c>
    </row>
    <row r="156" spans="1:17">
      <c r="A156" s="7">
        <v>45597</v>
      </c>
      <c r="B156">
        <f t="shared" si="175"/>
        <v>2024</v>
      </c>
      <c r="C156">
        <f t="shared" si="176"/>
        <v>11</v>
      </c>
      <c r="E156" s="110">
        <f t="shared" ref="E156:F156" ca="1" si="195">E144</f>
        <v>301.19</v>
      </c>
      <c r="F156" s="110">
        <f t="shared" ca="1" si="195"/>
        <v>5.23</v>
      </c>
      <c r="G156" s="107">
        <f t="shared" si="161"/>
        <v>30</v>
      </c>
      <c r="H156" s="111">
        <f t="shared" si="178"/>
        <v>0</v>
      </c>
      <c r="I156" s="111">
        <f t="shared" si="163"/>
        <v>1</v>
      </c>
      <c r="J156">
        <f>'Residential Normalized'!L156</f>
        <v>0</v>
      </c>
      <c r="K156" s="8">
        <f t="shared" si="179"/>
        <v>499745.12493101798</v>
      </c>
      <c r="L156" s="1">
        <f t="shared" ca="1" si="180"/>
        <v>631040.94179130672</v>
      </c>
      <c r="M156" s="1">
        <f t="shared" ca="1" si="181"/>
        <v>17611.590011475386</v>
      </c>
      <c r="N156" s="1">
        <f t="shared" si="182"/>
        <v>2926272.291364911</v>
      </c>
      <c r="O156" s="1">
        <f t="shared" si="183"/>
        <v>0</v>
      </c>
      <c r="P156" s="1">
        <f t="shared" si="184"/>
        <v>-81187.472478609096</v>
      </c>
      <c r="Q156" s="1">
        <f t="shared" ca="1" si="185"/>
        <v>3993482.4756201017</v>
      </c>
    </row>
    <row r="157" spans="1:17">
      <c r="A157" s="7">
        <v>45627</v>
      </c>
      <c r="B157">
        <f t="shared" si="175"/>
        <v>2024</v>
      </c>
      <c r="C157">
        <f t="shared" si="176"/>
        <v>12</v>
      </c>
      <c r="E157" s="110">
        <f t="shared" ref="E157:F157" ca="1" si="196">E145</f>
        <v>464.03000000000003</v>
      </c>
      <c r="F157" s="110">
        <f t="shared" ca="1" si="196"/>
        <v>0</v>
      </c>
      <c r="G157" s="107">
        <f t="shared" si="161"/>
        <v>31</v>
      </c>
      <c r="H157" s="111">
        <f t="shared" si="178"/>
        <v>0</v>
      </c>
      <c r="I157" s="111">
        <f t="shared" si="163"/>
        <v>0</v>
      </c>
      <c r="J157">
        <f>'Residential Normalized'!L157</f>
        <v>0</v>
      </c>
      <c r="K157" s="8">
        <f t="shared" si="179"/>
        <v>499745.12493101798</v>
      </c>
      <c r="L157" s="1">
        <f t="shared" ca="1" si="180"/>
        <v>972216.63474690425</v>
      </c>
      <c r="M157" s="1">
        <f t="shared" ca="1" si="181"/>
        <v>0</v>
      </c>
      <c r="N157" s="1">
        <f t="shared" si="182"/>
        <v>3023814.7010770747</v>
      </c>
      <c r="O157" s="1">
        <f t="shared" si="183"/>
        <v>0</v>
      </c>
      <c r="P157" s="1">
        <f t="shared" si="184"/>
        <v>0</v>
      </c>
      <c r="Q157" s="1">
        <f t="shared" ca="1" si="185"/>
        <v>4495776.4607549971</v>
      </c>
    </row>
    <row r="158" spans="1:17">
      <c r="A158" s="7">
        <v>45658</v>
      </c>
      <c r="B158">
        <f t="shared" si="175"/>
        <v>2025</v>
      </c>
      <c r="C158">
        <f t="shared" si="176"/>
        <v>1</v>
      </c>
      <c r="E158" s="110">
        <f t="shared" ref="E158:F158" ca="1" si="197">E146</f>
        <v>591.76</v>
      </c>
      <c r="F158" s="110">
        <f t="shared" ca="1" si="197"/>
        <v>0</v>
      </c>
      <c r="G158" s="107">
        <f t="shared" si="161"/>
        <v>31</v>
      </c>
      <c r="H158" s="111">
        <f t="shared" si="178"/>
        <v>0</v>
      </c>
      <c r="I158" s="111">
        <f t="shared" si="163"/>
        <v>0</v>
      </c>
      <c r="J158">
        <f>'Residential Normalized'!L158</f>
        <v>0</v>
      </c>
      <c r="K158" s="8">
        <f t="shared" si="179"/>
        <v>499745.12493101798</v>
      </c>
      <c r="L158" s="1">
        <f t="shared" ca="1" si="180"/>
        <v>1239831.2949115962</v>
      </c>
      <c r="M158" s="1">
        <f t="shared" ca="1" si="181"/>
        <v>0</v>
      </c>
      <c r="N158" s="1">
        <f t="shared" si="182"/>
        <v>3023814.7010770747</v>
      </c>
      <c r="O158" s="1">
        <f t="shared" si="183"/>
        <v>0</v>
      </c>
      <c r="P158" s="1">
        <f t="shared" si="184"/>
        <v>0</v>
      </c>
      <c r="Q158" s="1">
        <f t="shared" ca="1" si="185"/>
        <v>4763391.1209196895</v>
      </c>
    </row>
    <row r="159" spans="1:17">
      <c r="A159" s="7">
        <v>45689</v>
      </c>
      <c r="B159">
        <f t="shared" si="175"/>
        <v>2025</v>
      </c>
      <c r="C159">
        <f t="shared" si="176"/>
        <v>2</v>
      </c>
      <c r="E159" s="110">
        <f t="shared" ref="E159:F159" ca="1" si="198">E147</f>
        <v>534.85000000000014</v>
      </c>
      <c r="F159" s="110">
        <f t="shared" ca="1" si="198"/>
        <v>0</v>
      </c>
      <c r="G159" s="107">
        <f t="shared" si="161"/>
        <v>28</v>
      </c>
      <c r="H159" s="111">
        <f t="shared" si="178"/>
        <v>0</v>
      </c>
      <c r="I159" s="111">
        <f t="shared" si="163"/>
        <v>0</v>
      </c>
      <c r="J159">
        <f>'Residential Normalized'!L159</f>
        <v>0</v>
      </c>
      <c r="K159" s="8">
        <f t="shared" si="179"/>
        <v>499745.12493101798</v>
      </c>
      <c r="L159" s="1">
        <f t="shared" ca="1" si="180"/>
        <v>1120595.7957338574</v>
      </c>
      <c r="M159" s="1">
        <f t="shared" ca="1" si="181"/>
        <v>0</v>
      </c>
      <c r="N159" s="1">
        <f t="shared" si="182"/>
        <v>2731187.4719405835</v>
      </c>
      <c r="O159" s="1">
        <f t="shared" si="183"/>
        <v>0</v>
      </c>
      <c r="P159" s="1">
        <f t="shared" si="184"/>
        <v>0</v>
      </c>
      <c r="Q159" s="1">
        <f t="shared" ca="1" si="185"/>
        <v>4351528.3926054593</v>
      </c>
    </row>
    <row r="160" spans="1:17">
      <c r="A160" s="7">
        <v>45717</v>
      </c>
      <c r="B160">
        <f t="shared" si="175"/>
        <v>2025</v>
      </c>
      <c r="C160">
        <f t="shared" si="176"/>
        <v>3</v>
      </c>
      <c r="E160" s="110">
        <f t="shared" ref="E160:F160" ca="1" si="199">E148</f>
        <v>453.9</v>
      </c>
      <c r="F160" s="110">
        <f t="shared" ca="1" si="199"/>
        <v>0.24</v>
      </c>
      <c r="G160" s="107">
        <f t="shared" si="161"/>
        <v>31</v>
      </c>
      <c r="H160" s="111">
        <f t="shared" si="178"/>
        <v>0</v>
      </c>
      <c r="I160" s="111">
        <f t="shared" si="163"/>
        <v>1</v>
      </c>
      <c r="J160">
        <f>'Residential Normalized'!L160</f>
        <v>0</v>
      </c>
      <c r="K160" s="8">
        <f t="shared" si="179"/>
        <v>499745.12493101798</v>
      </c>
      <c r="L160" s="1">
        <f t="shared" ca="1" si="180"/>
        <v>950992.67399008642</v>
      </c>
      <c r="M160" s="1">
        <f t="shared" ca="1" si="181"/>
        <v>808.18003876751277</v>
      </c>
      <c r="N160" s="1">
        <f t="shared" si="182"/>
        <v>3023814.7010770747</v>
      </c>
      <c r="O160" s="1">
        <f t="shared" si="183"/>
        <v>0</v>
      </c>
      <c r="P160" s="1">
        <f t="shared" si="184"/>
        <v>-81187.472478609096</v>
      </c>
      <c r="Q160" s="1">
        <f t="shared" ca="1" si="185"/>
        <v>4394173.2075583376</v>
      </c>
    </row>
    <row r="161" spans="1:17">
      <c r="A161" s="7">
        <v>45748</v>
      </c>
      <c r="B161">
        <f t="shared" si="175"/>
        <v>2025</v>
      </c>
      <c r="C161">
        <f t="shared" si="176"/>
        <v>4</v>
      </c>
      <c r="E161" s="110">
        <f t="shared" ref="E161:F161" ca="1" si="200">E149</f>
        <v>263.77999999999997</v>
      </c>
      <c r="F161" s="110">
        <f t="shared" ca="1" si="200"/>
        <v>2.4</v>
      </c>
      <c r="G161" s="107">
        <f t="shared" si="161"/>
        <v>30</v>
      </c>
      <c r="H161" s="111">
        <f t="shared" si="178"/>
        <v>0</v>
      </c>
      <c r="I161" s="111">
        <f t="shared" si="163"/>
        <v>1</v>
      </c>
      <c r="J161">
        <f>'Residential Normalized'!L161</f>
        <v>0</v>
      </c>
      <c r="K161" s="8">
        <f t="shared" si="179"/>
        <v>499745.12493101798</v>
      </c>
      <c r="L161" s="1">
        <f t="shared" ca="1" si="180"/>
        <v>552661.04328068951</v>
      </c>
      <c r="M161" s="1">
        <f t="shared" ca="1" si="181"/>
        <v>8081.8003876751281</v>
      </c>
      <c r="N161" s="1">
        <f t="shared" si="182"/>
        <v>2926272.291364911</v>
      </c>
      <c r="O161" s="1">
        <f t="shared" si="183"/>
        <v>0</v>
      </c>
      <c r="P161" s="1">
        <f t="shared" si="184"/>
        <v>-81187.472478609096</v>
      </c>
      <c r="Q161" s="1">
        <f t="shared" ca="1" si="185"/>
        <v>3905572.7874856847</v>
      </c>
    </row>
    <row r="162" spans="1:17">
      <c r="A162" s="7">
        <v>45778</v>
      </c>
      <c r="B162">
        <f t="shared" si="175"/>
        <v>2025</v>
      </c>
      <c r="C162">
        <f t="shared" si="176"/>
        <v>5</v>
      </c>
      <c r="E162" s="110">
        <f t="shared" ref="E162:F162" ca="1" si="201">E150</f>
        <v>96.78</v>
      </c>
      <c r="F162" s="110">
        <f t="shared" ca="1" si="201"/>
        <v>47.03</v>
      </c>
      <c r="G162" s="107">
        <f t="shared" si="161"/>
        <v>31</v>
      </c>
      <c r="H162" s="111">
        <f t="shared" si="178"/>
        <v>0</v>
      </c>
      <c r="I162" s="111">
        <f t="shared" si="163"/>
        <v>1</v>
      </c>
      <c r="J162">
        <f>'Residential Normalized'!L162</f>
        <v>0</v>
      </c>
      <c r="K162" s="8">
        <f t="shared" si="179"/>
        <v>499745.12493101798</v>
      </c>
      <c r="L162" s="1">
        <f t="shared" ca="1" si="180"/>
        <v>202769.48884943945</v>
      </c>
      <c r="M162" s="1">
        <f t="shared" ca="1" si="181"/>
        <v>158369.61343015052</v>
      </c>
      <c r="N162" s="1">
        <f t="shared" si="182"/>
        <v>3023814.7010770747</v>
      </c>
      <c r="O162" s="1">
        <f t="shared" si="183"/>
        <v>0</v>
      </c>
      <c r="P162" s="1">
        <f t="shared" si="184"/>
        <v>-81187.472478609096</v>
      </c>
      <c r="Q162" s="1">
        <f t="shared" ca="1" si="185"/>
        <v>3803511.4558090735</v>
      </c>
    </row>
    <row r="163" spans="1:17">
      <c r="A163" s="7">
        <v>45809</v>
      </c>
      <c r="B163">
        <f t="shared" si="175"/>
        <v>2025</v>
      </c>
      <c r="C163">
        <f t="shared" si="176"/>
        <v>6</v>
      </c>
      <c r="E163" s="110">
        <f t="shared" ref="E163:F163" ca="1" si="202">E151</f>
        <v>11.41</v>
      </c>
      <c r="F163" s="110">
        <f t="shared" ca="1" si="202"/>
        <v>106.78</v>
      </c>
      <c r="G163" s="107">
        <f t="shared" si="161"/>
        <v>30</v>
      </c>
      <c r="H163" s="111">
        <f t="shared" si="178"/>
        <v>0</v>
      </c>
      <c r="I163" s="111">
        <f t="shared" si="163"/>
        <v>0</v>
      </c>
      <c r="J163">
        <f>'Residential Normalized'!L163</f>
        <v>0</v>
      </c>
      <c r="K163" s="8">
        <f t="shared" si="179"/>
        <v>499745.12493101798</v>
      </c>
      <c r="L163" s="1">
        <f t="shared" ca="1" si="180"/>
        <v>23905.76428778781</v>
      </c>
      <c r="M163" s="1">
        <f t="shared" ca="1" si="181"/>
        <v>359572.76891497924</v>
      </c>
      <c r="N163" s="1">
        <f t="shared" si="182"/>
        <v>2926272.291364911</v>
      </c>
      <c r="O163" s="1">
        <f t="shared" si="183"/>
        <v>0</v>
      </c>
      <c r="P163" s="1">
        <f t="shared" si="184"/>
        <v>0</v>
      </c>
      <c r="Q163" s="1">
        <f t="shared" ca="1" si="185"/>
        <v>3809495.9494986963</v>
      </c>
    </row>
    <row r="164" spans="1:17">
      <c r="A164" s="7">
        <v>45839</v>
      </c>
      <c r="B164">
        <f t="shared" si="175"/>
        <v>2025</v>
      </c>
      <c r="C164">
        <f t="shared" si="176"/>
        <v>7</v>
      </c>
      <c r="E164" s="110">
        <f t="shared" ref="E164:F164" ca="1" si="203">E152</f>
        <v>0</v>
      </c>
      <c r="F164" s="110">
        <f t="shared" ca="1" si="203"/>
        <v>205.12999999999997</v>
      </c>
      <c r="G164" s="107">
        <f t="shared" si="161"/>
        <v>31</v>
      </c>
      <c r="H164" s="111">
        <f t="shared" si="178"/>
        <v>0</v>
      </c>
      <c r="I164" s="111">
        <f t="shared" si="163"/>
        <v>0</v>
      </c>
      <c r="J164">
        <f>'Residential Normalized'!L164</f>
        <v>0</v>
      </c>
      <c r="K164" s="8">
        <f t="shared" ref="K164:K169" si="204">$V$10</f>
        <v>499745.12493101798</v>
      </c>
      <c r="L164" s="1">
        <f t="shared" ref="L164:L169" ca="1" si="205">E164*$V$11</f>
        <v>0</v>
      </c>
      <c r="M164" s="1">
        <f t="shared" ref="M164:M169" ca="1" si="206">F164*$V$12</f>
        <v>690758.2139682495</v>
      </c>
      <c r="N164" s="1">
        <f t="shared" ref="N164:N169" si="207">G164*$V$13</f>
        <v>3023814.7010770747</v>
      </c>
      <c r="O164" s="1">
        <f t="shared" si="183"/>
        <v>0</v>
      </c>
      <c r="P164" s="1">
        <f t="shared" si="184"/>
        <v>0</v>
      </c>
      <c r="Q164" s="1">
        <f t="shared" ca="1" si="185"/>
        <v>4214318.0399763416</v>
      </c>
    </row>
    <row r="165" spans="1:17">
      <c r="A165" s="7">
        <v>45870</v>
      </c>
      <c r="B165">
        <f t="shared" si="175"/>
        <v>2025</v>
      </c>
      <c r="C165">
        <f t="shared" si="176"/>
        <v>8</v>
      </c>
      <c r="E165" s="110">
        <f t="shared" ref="E165:F165" ca="1" si="208">E153</f>
        <v>0.13</v>
      </c>
      <c r="F165" s="110">
        <f t="shared" ca="1" si="208"/>
        <v>197.97000000000003</v>
      </c>
      <c r="G165" s="107">
        <f t="shared" si="161"/>
        <v>31</v>
      </c>
      <c r="H165" s="111">
        <f t="shared" si="178"/>
        <v>0</v>
      </c>
      <c r="I165" s="111">
        <f t="shared" si="163"/>
        <v>0</v>
      </c>
      <c r="J165">
        <f>'Residential Normalized'!L165</f>
        <v>0</v>
      </c>
      <c r="K165" s="8">
        <f t="shared" si="204"/>
        <v>499745.12493101798</v>
      </c>
      <c r="L165" s="1">
        <f t="shared" ca="1" si="205"/>
        <v>272.37067111414683</v>
      </c>
      <c r="M165" s="1">
        <f t="shared" ca="1" si="206"/>
        <v>666647.50947835227</v>
      </c>
      <c r="N165" s="1">
        <f t="shared" si="207"/>
        <v>3023814.7010770747</v>
      </c>
      <c r="O165" s="1">
        <f t="shared" si="183"/>
        <v>0</v>
      </c>
      <c r="P165" s="1">
        <f t="shared" si="184"/>
        <v>0</v>
      </c>
      <c r="Q165" s="1">
        <f t="shared" ca="1" si="185"/>
        <v>4190479.7061575591</v>
      </c>
    </row>
    <row r="166" spans="1:17">
      <c r="A166" s="7">
        <v>45901</v>
      </c>
      <c r="B166">
        <f t="shared" si="175"/>
        <v>2025</v>
      </c>
      <c r="C166">
        <f t="shared" si="176"/>
        <v>9</v>
      </c>
      <c r="E166" s="110">
        <f t="shared" ref="E166:F166" ca="1" si="209">E154</f>
        <v>15.52</v>
      </c>
      <c r="F166" s="110">
        <f t="shared" ca="1" si="209"/>
        <v>103.91000000000001</v>
      </c>
      <c r="G166" s="107">
        <f t="shared" si="161"/>
        <v>30</v>
      </c>
      <c r="H166" s="111">
        <f t="shared" si="178"/>
        <v>0</v>
      </c>
      <c r="I166" s="111">
        <f t="shared" si="163"/>
        <v>1</v>
      </c>
      <c r="J166">
        <f>'Residential Normalized'!L166</f>
        <v>0</v>
      </c>
      <c r="K166" s="8">
        <f t="shared" si="204"/>
        <v>499745.12493101798</v>
      </c>
      <c r="L166" s="1">
        <f t="shared" ca="1" si="205"/>
        <v>32516.867813011988</v>
      </c>
      <c r="M166" s="1">
        <f t="shared" ca="1" si="206"/>
        <v>349908.2826180511</v>
      </c>
      <c r="N166" s="1">
        <f t="shared" si="207"/>
        <v>2926272.291364911</v>
      </c>
      <c r="O166" s="1">
        <f t="shared" si="183"/>
        <v>0</v>
      </c>
      <c r="P166" s="1">
        <f t="shared" si="184"/>
        <v>-81187.472478609096</v>
      </c>
      <c r="Q166" s="1">
        <f t="shared" ca="1" si="185"/>
        <v>3727255.0942483828</v>
      </c>
    </row>
    <row r="167" spans="1:17">
      <c r="A167" s="7">
        <v>45931</v>
      </c>
      <c r="B167">
        <f t="shared" si="175"/>
        <v>2025</v>
      </c>
      <c r="C167">
        <f t="shared" si="176"/>
        <v>10</v>
      </c>
      <c r="E167" s="110">
        <f t="shared" ref="E167:F167" ca="1" si="210">E155</f>
        <v>125.15</v>
      </c>
      <c r="F167" s="110">
        <f t="shared" ca="1" si="210"/>
        <v>24.950000000000003</v>
      </c>
      <c r="G167" s="107">
        <f t="shared" si="161"/>
        <v>31</v>
      </c>
      <c r="H167" s="111">
        <f t="shared" si="178"/>
        <v>0</v>
      </c>
      <c r="I167" s="111">
        <f t="shared" si="163"/>
        <v>1</v>
      </c>
      <c r="J167">
        <f>'Residential Normalized'!L167</f>
        <v>0</v>
      </c>
      <c r="K167" s="8">
        <f t="shared" si="204"/>
        <v>499745.12493101798</v>
      </c>
      <c r="L167" s="1">
        <f t="shared" ca="1" si="205"/>
        <v>262209.14992258057</v>
      </c>
      <c r="M167" s="1">
        <f t="shared" ca="1" si="206"/>
        <v>84017.04986353936</v>
      </c>
      <c r="N167" s="1">
        <f t="shared" si="207"/>
        <v>3023814.7010770747</v>
      </c>
      <c r="O167" s="1">
        <f t="shared" si="183"/>
        <v>0</v>
      </c>
      <c r="P167" s="1">
        <f t="shared" si="184"/>
        <v>-81187.472478609096</v>
      </c>
      <c r="Q167" s="1">
        <f t="shared" ca="1" si="185"/>
        <v>3788598.5533156036</v>
      </c>
    </row>
    <row r="168" spans="1:17">
      <c r="A168" s="7">
        <v>45962</v>
      </c>
      <c r="B168">
        <f t="shared" si="175"/>
        <v>2025</v>
      </c>
      <c r="C168">
        <f t="shared" si="176"/>
        <v>11</v>
      </c>
      <c r="E168" s="110">
        <f t="shared" ref="E168:F168" ca="1" si="211">E156</f>
        <v>301.19</v>
      </c>
      <c r="F168" s="110">
        <f t="shared" ca="1" si="211"/>
        <v>5.23</v>
      </c>
      <c r="G168" s="107">
        <f t="shared" si="161"/>
        <v>30</v>
      </c>
      <c r="H168" s="111">
        <f t="shared" si="178"/>
        <v>0</v>
      </c>
      <c r="I168" s="111">
        <f t="shared" si="163"/>
        <v>1</v>
      </c>
      <c r="J168">
        <f>'Residential Normalized'!L168</f>
        <v>0</v>
      </c>
      <c r="K168" s="8">
        <f t="shared" si="204"/>
        <v>499745.12493101798</v>
      </c>
      <c r="L168" s="1">
        <f t="shared" ca="1" si="205"/>
        <v>631040.94179130672</v>
      </c>
      <c r="M168" s="1">
        <f t="shared" ca="1" si="206"/>
        <v>17611.590011475386</v>
      </c>
      <c r="N168" s="1">
        <f t="shared" si="207"/>
        <v>2926272.291364911</v>
      </c>
      <c r="O168" s="1">
        <f t="shared" si="183"/>
        <v>0</v>
      </c>
      <c r="P168" s="1">
        <f t="shared" si="184"/>
        <v>-81187.472478609096</v>
      </c>
      <c r="Q168" s="1">
        <f t="shared" ca="1" si="185"/>
        <v>3993482.4756201017</v>
      </c>
    </row>
    <row r="169" spans="1:17">
      <c r="A169" s="7">
        <v>45992</v>
      </c>
      <c r="B169">
        <f t="shared" si="175"/>
        <v>2025</v>
      </c>
      <c r="C169">
        <f t="shared" si="176"/>
        <v>12</v>
      </c>
      <c r="E169" s="110">
        <f t="shared" ref="E169:F169" ca="1" si="212">E157</f>
        <v>464.03000000000003</v>
      </c>
      <c r="F169" s="110">
        <f t="shared" ca="1" si="212"/>
        <v>0</v>
      </c>
      <c r="G169" s="107">
        <f t="shared" si="161"/>
        <v>31</v>
      </c>
      <c r="H169" s="111">
        <f t="shared" si="178"/>
        <v>0</v>
      </c>
      <c r="I169" s="111">
        <f t="shared" si="163"/>
        <v>0</v>
      </c>
      <c r="J169">
        <f>'Residential Normalized'!L169</f>
        <v>0</v>
      </c>
      <c r="K169" s="8">
        <f t="shared" si="204"/>
        <v>499745.12493101798</v>
      </c>
      <c r="L169" s="1">
        <f t="shared" ca="1" si="205"/>
        <v>972216.63474690425</v>
      </c>
      <c r="M169" s="1">
        <f t="shared" ca="1" si="206"/>
        <v>0</v>
      </c>
      <c r="N169" s="1">
        <f t="shared" si="207"/>
        <v>3023814.7010770747</v>
      </c>
      <c r="O169" s="1">
        <f t="shared" si="183"/>
        <v>0</v>
      </c>
      <c r="P169" s="1">
        <f t="shared" si="184"/>
        <v>0</v>
      </c>
      <c r="Q169" s="1">
        <f t="shared" ca="1" si="185"/>
        <v>4495776.4607549971</v>
      </c>
    </row>
    <row r="170" spans="1:17">
      <c r="A170" s="7">
        <v>46023</v>
      </c>
      <c r="B170">
        <f t="shared" ref="B170:B193" si="213">YEAR(A170)</f>
        <v>2026</v>
      </c>
      <c r="C170">
        <f t="shared" ref="C170:C193" si="214">MONTH(A170)</f>
        <v>1</v>
      </c>
      <c r="E170" s="110">
        <f t="shared" ref="E170:F170" ca="1" si="215">E158</f>
        <v>591.76</v>
      </c>
      <c r="F170" s="110">
        <f t="shared" ca="1" si="215"/>
        <v>0</v>
      </c>
      <c r="G170" s="107">
        <f t="shared" si="161"/>
        <v>31</v>
      </c>
      <c r="H170" s="111">
        <f t="shared" ref="H170:H193" si="216">0.5*J170</f>
        <v>0</v>
      </c>
      <c r="I170" s="111">
        <f t="shared" si="163"/>
        <v>0</v>
      </c>
      <c r="J170">
        <f>'Residential Normalized'!L170</f>
        <v>0</v>
      </c>
      <c r="K170" s="8">
        <f t="shared" ref="K170:K179" si="217">$V$10</f>
        <v>499745.12493101798</v>
      </c>
      <c r="L170" s="1">
        <f t="shared" ref="L170:L179" ca="1" si="218">E170*$V$11</f>
        <v>1239831.2949115962</v>
      </c>
      <c r="M170" s="1">
        <f t="shared" ref="M170:M179" ca="1" si="219">F170*$V$12</f>
        <v>0</v>
      </c>
      <c r="N170" s="1">
        <f t="shared" ref="N170:N179" si="220">G170*$V$13</f>
        <v>3023814.7010770747</v>
      </c>
      <c r="O170" s="1">
        <f t="shared" ref="O170:O193" si="221">H170*$V$14</f>
        <v>0</v>
      </c>
      <c r="P170" s="1">
        <f t="shared" ref="P170:P193" si="222">I170*$V$15</f>
        <v>0</v>
      </c>
      <c r="Q170" s="1">
        <f t="shared" ref="Q170:Q193" ca="1" si="223">SUM(K170:P170)</f>
        <v>4763391.1209196895</v>
      </c>
    </row>
    <row r="171" spans="1:17">
      <c r="A171" s="7">
        <v>46054</v>
      </c>
      <c r="B171">
        <f t="shared" si="213"/>
        <v>2026</v>
      </c>
      <c r="C171">
        <f t="shared" si="214"/>
        <v>2</v>
      </c>
      <c r="E171" s="110">
        <f t="shared" ref="E171:F171" ca="1" si="224">E159</f>
        <v>534.85000000000014</v>
      </c>
      <c r="F171" s="110">
        <f t="shared" ca="1" si="224"/>
        <v>0</v>
      </c>
      <c r="G171" s="107">
        <f t="shared" si="161"/>
        <v>28</v>
      </c>
      <c r="H171" s="111">
        <f t="shared" si="216"/>
        <v>0</v>
      </c>
      <c r="I171" s="111">
        <f t="shared" si="163"/>
        <v>0</v>
      </c>
      <c r="J171">
        <f>'Residential Normalized'!L171</f>
        <v>0</v>
      </c>
      <c r="K171" s="8">
        <f t="shared" si="217"/>
        <v>499745.12493101798</v>
      </c>
      <c r="L171" s="1">
        <f t="shared" ca="1" si="218"/>
        <v>1120595.7957338574</v>
      </c>
      <c r="M171" s="1">
        <f t="shared" ca="1" si="219"/>
        <v>0</v>
      </c>
      <c r="N171" s="1">
        <f t="shared" si="220"/>
        <v>2731187.4719405835</v>
      </c>
      <c r="O171" s="1">
        <f t="shared" si="221"/>
        <v>0</v>
      </c>
      <c r="P171" s="1">
        <f t="shared" si="222"/>
        <v>0</v>
      </c>
      <c r="Q171" s="1">
        <f t="shared" ca="1" si="223"/>
        <v>4351528.3926054593</v>
      </c>
    </row>
    <row r="172" spans="1:17">
      <c r="A172" s="7">
        <v>46082</v>
      </c>
      <c r="B172">
        <f t="shared" si="213"/>
        <v>2026</v>
      </c>
      <c r="C172">
        <f t="shared" si="214"/>
        <v>3</v>
      </c>
      <c r="E172" s="110">
        <f t="shared" ref="E172:F172" ca="1" si="225">E160</f>
        <v>453.9</v>
      </c>
      <c r="F172" s="110">
        <f t="shared" ca="1" si="225"/>
        <v>0.24</v>
      </c>
      <c r="G172" s="107">
        <f t="shared" si="161"/>
        <v>31</v>
      </c>
      <c r="H172" s="111">
        <f t="shared" si="216"/>
        <v>0</v>
      </c>
      <c r="I172" s="111">
        <f t="shared" si="163"/>
        <v>1</v>
      </c>
      <c r="J172">
        <f>'Residential Normalized'!L172</f>
        <v>0</v>
      </c>
      <c r="K172" s="8">
        <f t="shared" si="217"/>
        <v>499745.12493101798</v>
      </c>
      <c r="L172" s="1">
        <f t="shared" ca="1" si="218"/>
        <v>950992.67399008642</v>
      </c>
      <c r="M172" s="1">
        <f t="shared" ca="1" si="219"/>
        <v>808.18003876751277</v>
      </c>
      <c r="N172" s="1">
        <f t="shared" si="220"/>
        <v>3023814.7010770747</v>
      </c>
      <c r="O172" s="1">
        <f t="shared" si="221"/>
        <v>0</v>
      </c>
      <c r="P172" s="1">
        <f t="shared" si="222"/>
        <v>-81187.472478609096</v>
      </c>
      <c r="Q172" s="1">
        <f t="shared" ca="1" si="223"/>
        <v>4394173.2075583376</v>
      </c>
    </row>
    <row r="173" spans="1:17">
      <c r="A173" s="7">
        <v>46113</v>
      </c>
      <c r="B173">
        <f t="shared" si="213"/>
        <v>2026</v>
      </c>
      <c r="C173">
        <f t="shared" si="214"/>
        <v>4</v>
      </c>
      <c r="E173" s="110">
        <f t="shared" ref="E173:F173" ca="1" si="226">E161</f>
        <v>263.77999999999997</v>
      </c>
      <c r="F173" s="110">
        <f t="shared" ca="1" si="226"/>
        <v>2.4</v>
      </c>
      <c r="G173" s="107">
        <f t="shared" si="161"/>
        <v>30</v>
      </c>
      <c r="H173" s="111">
        <f t="shared" si="216"/>
        <v>0</v>
      </c>
      <c r="I173" s="111">
        <f t="shared" si="163"/>
        <v>1</v>
      </c>
      <c r="J173">
        <f>'Residential Normalized'!L173</f>
        <v>0</v>
      </c>
      <c r="K173" s="8">
        <f t="shared" si="217"/>
        <v>499745.12493101798</v>
      </c>
      <c r="L173" s="1">
        <f t="shared" ca="1" si="218"/>
        <v>552661.04328068951</v>
      </c>
      <c r="M173" s="1">
        <f t="shared" ca="1" si="219"/>
        <v>8081.8003876751281</v>
      </c>
      <c r="N173" s="1">
        <f t="shared" si="220"/>
        <v>2926272.291364911</v>
      </c>
      <c r="O173" s="1">
        <f t="shared" si="221"/>
        <v>0</v>
      </c>
      <c r="P173" s="1">
        <f t="shared" si="222"/>
        <v>-81187.472478609096</v>
      </c>
      <c r="Q173" s="1">
        <f t="shared" ca="1" si="223"/>
        <v>3905572.7874856847</v>
      </c>
    </row>
    <row r="174" spans="1:17">
      <c r="A174" s="7">
        <v>46143</v>
      </c>
      <c r="B174">
        <f t="shared" si="213"/>
        <v>2026</v>
      </c>
      <c r="C174">
        <f t="shared" si="214"/>
        <v>5</v>
      </c>
      <c r="E174" s="110">
        <f t="shared" ref="E174:F174" ca="1" si="227">E162</f>
        <v>96.78</v>
      </c>
      <c r="F174" s="110">
        <f t="shared" ca="1" si="227"/>
        <v>47.03</v>
      </c>
      <c r="G174" s="107">
        <f t="shared" si="161"/>
        <v>31</v>
      </c>
      <c r="H174" s="111">
        <f t="shared" si="216"/>
        <v>0</v>
      </c>
      <c r="I174" s="111">
        <f t="shared" si="163"/>
        <v>1</v>
      </c>
      <c r="J174">
        <f>'Residential Normalized'!L174</f>
        <v>0</v>
      </c>
      <c r="K174" s="8">
        <f t="shared" si="217"/>
        <v>499745.12493101798</v>
      </c>
      <c r="L174" s="1">
        <f t="shared" ca="1" si="218"/>
        <v>202769.48884943945</v>
      </c>
      <c r="M174" s="1">
        <f t="shared" ca="1" si="219"/>
        <v>158369.61343015052</v>
      </c>
      <c r="N174" s="1">
        <f t="shared" si="220"/>
        <v>3023814.7010770747</v>
      </c>
      <c r="O174" s="1">
        <f t="shared" si="221"/>
        <v>0</v>
      </c>
      <c r="P174" s="1">
        <f t="shared" si="222"/>
        <v>-81187.472478609096</v>
      </c>
      <c r="Q174" s="1">
        <f t="shared" ca="1" si="223"/>
        <v>3803511.4558090735</v>
      </c>
    </row>
    <row r="175" spans="1:17">
      <c r="A175" s="7">
        <v>46174</v>
      </c>
      <c r="B175">
        <f t="shared" si="213"/>
        <v>2026</v>
      </c>
      <c r="C175">
        <f t="shared" si="214"/>
        <v>6</v>
      </c>
      <c r="E175" s="110">
        <f t="shared" ref="E175:F175" ca="1" si="228">E163</f>
        <v>11.41</v>
      </c>
      <c r="F175" s="110">
        <f t="shared" ca="1" si="228"/>
        <v>106.78</v>
      </c>
      <c r="G175" s="107">
        <f t="shared" si="161"/>
        <v>30</v>
      </c>
      <c r="H175" s="111">
        <f t="shared" si="216"/>
        <v>0</v>
      </c>
      <c r="I175" s="111">
        <f t="shared" si="163"/>
        <v>0</v>
      </c>
      <c r="J175">
        <f>'Residential Normalized'!L175</f>
        <v>0</v>
      </c>
      <c r="K175" s="8">
        <f t="shared" si="217"/>
        <v>499745.12493101798</v>
      </c>
      <c r="L175" s="1">
        <f t="shared" ca="1" si="218"/>
        <v>23905.76428778781</v>
      </c>
      <c r="M175" s="1">
        <f t="shared" ca="1" si="219"/>
        <v>359572.76891497924</v>
      </c>
      <c r="N175" s="1">
        <f t="shared" si="220"/>
        <v>2926272.291364911</v>
      </c>
      <c r="O175" s="1">
        <f t="shared" si="221"/>
        <v>0</v>
      </c>
      <c r="P175" s="1">
        <f t="shared" si="222"/>
        <v>0</v>
      </c>
      <c r="Q175" s="1">
        <f t="shared" ca="1" si="223"/>
        <v>3809495.9494986963</v>
      </c>
    </row>
    <row r="176" spans="1:17">
      <c r="A176" s="7">
        <v>46204</v>
      </c>
      <c r="B176">
        <f t="shared" si="213"/>
        <v>2026</v>
      </c>
      <c r="C176">
        <f t="shared" si="214"/>
        <v>7</v>
      </c>
      <c r="E176" s="110">
        <f t="shared" ref="E176:F176" ca="1" si="229">E164</f>
        <v>0</v>
      </c>
      <c r="F176" s="110">
        <f t="shared" ca="1" si="229"/>
        <v>205.12999999999997</v>
      </c>
      <c r="G176" s="107">
        <f t="shared" si="161"/>
        <v>31</v>
      </c>
      <c r="H176" s="111">
        <f t="shared" si="216"/>
        <v>0</v>
      </c>
      <c r="I176" s="111">
        <f t="shared" si="163"/>
        <v>0</v>
      </c>
      <c r="J176">
        <f>'Residential Normalized'!L176</f>
        <v>0</v>
      </c>
      <c r="K176" s="8">
        <f t="shared" si="217"/>
        <v>499745.12493101798</v>
      </c>
      <c r="L176" s="1">
        <f t="shared" ca="1" si="218"/>
        <v>0</v>
      </c>
      <c r="M176" s="1">
        <f t="shared" ca="1" si="219"/>
        <v>690758.2139682495</v>
      </c>
      <c r="N176" s="1">
        <f t="shared" si="220"/>
        <v>3023814.7010770747</v>
      </c>
      <c r="O176" s="1">
        <f t="shared" si="221"/>
        <v>0</v>
      </c>
      <c r="P176" s="1">
        <f t="shared" si="222"/>
        <v>0</v>
      </c>
      <c r="Q176" s="1">
        <f t="shared" ca="1" si="223"/>
        <v>4214318.0399763416</v>
      </c>
    </row>
    <row r="177" spans="1:17">
      <c r="A177" s="7">
        <v>46235</v>
      </c>
      <c r="B177">
        <f t="shared" si="213"/>
        <v>2026</v>
      </c>
      <c r="C177">
        <f t="shared" si="214"/>
        <v>8</v>
      </c>
      <c r="E177" s="110">
        <f t="shared" ref="E177:F177" ca="1" si="230">E165</f>
        <v>0.13</v>
      </c>
      <c r="F177" s="110">
        <f t="shared" ca="1" si="230"/>
        <v>197.97000000000003</v>
      </c>
      <c r="G177" s="107">
        <f t="shared" si="161"/>
        <v>31</v>
      </c>
      <c r="H177" s="111">
        <f t="shared" si="216"/>
        <v>0</v>
      </c>
      <c r="I177" s="111">
        <f t="shared" si="163"/>
        <v>0</v>
      </c>
      <c r="J177">
        <f>'Residential Normalized'!L177</f>
        <v>0</v>
      </c>
      <c r="K177" s="8">
        <f t="shared" si="217"/>
        <v>499745.12493101798</v>
      </c>
      <c r="L177" s="1">
        <f t="shared" ca="1" si="218"/>
        <v>272.37067111414683</v>
      </c>
      <c r="M177" s="1">
        <f t="shared" ca="1" si="219"/>
        <v>666647.50947835227</v>
      </c>
      <c r="N177" s="1">
        <f t="shared" si="220"/>
        <v>3023814.7010770747</v>
      </c>
      <c r="O177" s="1">
        <f t="shared" si="221"/>
        <v>0</v>
      </c>
      <c r="P177" s="1">
        <f t="shared" si="222"/>
        <v>0</v>
      </c>
      <c r="Q177" s="1">
        <f t="shared" ca="1" si="223"/>
        <v>4190479.7061575591</v>
      </c>
    </row>
    <row r="178" spans="1:17">
      <c r="A178" s="7">
        <v>46266</v>
      </c>
      <c r="B178">
        <f t="shared" si="213"/>
        <v>2026</v>
      </c>
      <c r="C178">
        <f t="shared" si="214"/>
        <v>9</v>
      </c>
      <c r="E178" s="110">
        <f t="shared" ref="E178:F178" ca="1" si="231">E166</f>
        <v>15.52</v>
      </c>
      <c r="F178" s="110">
        <f t="shared" ca="1" si="231"/>
        <v>103.91000000000001</v>
      </c>
      <c r="G178" s="107">
        <f t="shared" si="161"/>
        <v>30</v>
      </c>
      <c r="H178" s="111">
        <f t="shared" si="216"/>
        <v>0</v>
      </c>
      <c r="I178" s="111">
        <f t="shared" si="163"/>
        <v>1</v>
      </c>
      <c r="J178">
        <f>'Residential Normalized'!L178</f>
        <v>0</v>
      </c>
      <c r="K178" s="8">
        <f t="shared" si="217"/>
        <v>499745.12493101798</v>
      </c>
      <c r="L178" s="1">
        <f t="shared" ca="1" si="218"/>
        <v>32516.867813011988</v>
      </c>
      <c r="M178" s="1">
        <f t="shared" ca="1" si="219"/>
        <v>349908.2826180511</v>
      </c>
      <c r="N178" s="1">
        <f t="shared" si="220"/>
        <v>2926272.291364911</v>
      </c>
      <c r="O178" s="1">
        <f t="shared" si="221"/>
        <v>0</v>
      </c>
      <c r="P178" s="1">
        <f t="shared" si="222"/>
        <v>-81187.472478609096</v>
      </c>
      <c r="Q178" s="1">
        <f t="shared" ca="1" si="223"/>
        <v>3727255.0942483828</v>
      </c>
    </row>
    <row r="179" spans="1:17">
      <c r="A179" s="7">
        <v>46296</v>
      </c>
      <c r="B179">
        <f t="shared" si="213"/>
        <v>2026</v>
      </c>
      <c r="C179">
        <f t="shared" si="214"/>
        <v>10</v>
      </c>
      <c r="E179" s="110">
        <f t="shared" ref="E179:F179" ca="1" si="232">E167</f>
        <v>125.15</v>
      </c>
      <c r="F179" s="110">
        <f t="shared" ca="1" si="232"/>
        <v>24.950000000000003</v>
      </c>
      <c r="G179" s="107">
        <f t="shared" si="161"/>
        <v>31</v>
      </c>
      <c r="H179" s="111">
        <f t="shared" si="216"/>
        <v>0</v>
      </c>
      <c r="I179" s="111">
        <f t="shared" si="163"/>
        <v>1</v>
      </c>
      <c r="J179">
        <f>'Residential Normalized'!L179</f>
        <v>0</v>
      </c>
      <c r="K179" s="8">
        <f t="shared" si="217"/>
        <v>499745.12493101798</v>
      </c>
      <c r="L179" s="1">
        <f t="shared" ca="1" si="218"/>
        <v>262209.14992258057</v>
      </c>
      <c r="M179" s="1">
        <f t="shared" ca="1" si="219"/>
        <v>84017.04986353936</v>
      </c>
      <c r="N179" s="1">
        <f t="shared" si="220"/>
        <v>3023814.7010770747</v>
      </c>
      <c r="O179" s="1">
        <f t="shared" si="221"/>
        <v>0</v>
      </c>
      <c r="P179" s="1">
        <f t="shared" si="222"/>
        <v>-81187.472478609096</v>
      </c>
      <c r="Q179" s="1">
        <f t="shared" ca="1" si="223"/>
        <v>3788598.5533156036</v>
      </c>
    </row>
    <row r="180" spans="1:17">
      <c r="A180" s="7">
        <v>46327</v>
      </c>
      <c r="B180">
        <f t="shared" si="213"/>
        <v>2026</v>
      </c>
      <c r="C180">
        <f t="shared" si="214"/>
        <v>11</v>
      </c>
      <c r="E180" s="110">
        <f t="shared" ref="E180:F180" ca="1" si="233">E168</f>
        <v>301.19</v>
      </c>
      <c r="F180" s="110">
        <f t="shared" ca="1" si="233"/>
        <v>5.23</v>
      </c>
      <c r="G180" s="107">
        <f t="shared" si="161"/>
        <v>30</v>
      </c>
      <c r="H180" s="111">
        <f t="shared" si="216"/>
        <v>0</v>
      </c>
      <c r="I180" s="111">
        <f t="shared" si="163"/>
        <v>1</v>
      </c>
      <c r="J180">
        <f>'Residential Normalized'!L180</f>
        <v>0</v>
      </c>
      <c r="K180" s="8">
        <f t="shared" ref="K180:K185" si="234">$V$10</f>
        <v>499745.12493101798</v>
      </c>
      <c r="L180" s="1">
        <f t="shared" ref="L180:L185" ca="1" si="235">E180*$V$11</f>
        <v>631040.94179130672</v>
      </c>
      <c r="M180" s="1">
        <f t="shared" ref="M180:M185" ca="1" si="236">F180*$V$12</f>
        <v>17611.590011475386</v>
      </c>
      <c r="N180" s="1">
        <f t="shared" ref="N180:N185" si="237">G180*$V$13</f>
        <v>2926272.291364911</v>
      </c>
      <c r="O180" s="1">
        <f t="shared" si="221"/>
        <v>0</v>
      </c>
      <c r="P180" s="1">
        <f t="shared" si="222"/>
        <v>-81187.472478609096</v>
      </c>
      <c r="Q180" s="1">
        <f t="shared" ca="1" si="223"/>
        <v>3993482.4756201017</v>
      </c>
    </row>
    <row r="181" spans="1:17">
      <c r="A181" s="7">
        <v>46357</v>
      </c>
      <c r="B181">
        <f t="shared" si="213"/>
        <v>2026</v>
      </c>
      <c r="C181">
        <f t="shared" si="214"/>
        <v>12</v>
      </c>
      <c r="E181" s="110">
        <f t="shared" ref="E181:F181" ca="1" si="238">E169</f>
        <v>464.03000000000003</v>
      </c>
      <c r="F181" s="110">
        <f t="shared" ca="1" si="238"/>
        <v>0</v>
      </c>
      <c r="G181" s="107">
        <f t="shared" si="161"/>
        <v>31</v>
      </c>
      <c r="H181" s="111">
        <f t="shared" si="216"/>
        <v>0</v>
      </c>
      <c r="I181" s="111">
        <f t="shared" si="163"/>
        <v>0</v>
      </c>
      <c r="J181">
        <f>'Residential Normalized'!L181</f>
        <v>0</v>
      </c>
      <c r="K181" s="8">
        <f t="shared" si="234"/>
        <v>499745.12493101798</v>
      </c>
      <c r="L181" s="1">
        <f t="shared" ca="1" si="235"/>
        <v>972216.63474690425</v>
      </c>
      <c r="M181" s="1">
        <f t="shared" ca="1" si="236"/>
        <v>0</v>
      </c>
      <c r="N181" s="1">
        <f t="shared" si="237"/>
        <v>3023814.7010770747</v>
      </c>
      <c r="O181" s="1">
        <f t="shared" si="221"/>
        <v>0</v>
      </c>
      <c r="P181" s="1">
        <f t="shared" si="222"/>
        <v>0</v>
      </c>
      <c r="Q181" s="1">
        <f t="shared" ca="1" si="223"/>
        <v>4495776.4607549971</v>
      </c>
    </row>
    <row r="182" spans="1:17">
      <c r="A182" s="7">
        <v>46388</v>
      </c>
      <c r="B182">
        <f t="shared" si="213"/>
        <v>2027</v>
      </c>
      <c r="C182">
        <f t="shared" si="214"/>
        <v>1</v>
      </c>
      <c r="E182" s="110">
        <f t="shared" ref="E182:F182" ca="1" si="239">E170</f>
        <v>591.76</v>
      </c>
      <c r="F182" s="110">
        <f t="shared" ca="1" si="239"/>
        <v>0</v>
      </c>
      <c r="G182" s="107">
        <f t="shared" si="161"/>
        <v>31</v>
      </c>
      <c r="H182" s="111">
        <f t="shared" si="216"/>
        <v>0</v>
      </c>
      <c r="I182" s="111">
        <f t="shared" si="163"/>
        <v>0</v>
      </c>
      <c r="J182">
        <f>'Residential Normalized'!L182</f>
        <v>0</v>
      </c>
      <c r="K182" s="8">
        <f t="shared" si="234"/>
        <v>499745.12493101798</v>
      </c>
      <c r="L182" s="1">
        <f t="shared" ca="1" si="235"/>
        <v>1239831.2949115962</v>
      </c>
      <c r="M182" s="1">
        <f t="shared" ca="1" si="236"/>
        <v>0</v>
      </c>
      <c r="N182" s="1">
        <f t="shared" si="237"/>
        <v>3023814.7010770747</v>
      </c>
      <c r="O182" s="1">
        <f t="shared" si="221"/>
        <v>0</v>
      </c>
      <c r="P182" s="1">
        <f t="shared" si="222"/>
        <v>0</v>
      </c>
      <c r="Q182" s="1">
        <f t="shared" ca="1" si="223"/>
        <v>4763391.1209196895</v>
      </c>
    </row>
    <row r="183" spans="1:17">
      <c r="A183" s="7">
        <v>46419</v>
      </c>
      <c r="B183">
        <f t="shared" si="213"/>
        <v>2027</v>
      </c>
      <c r="C183">
        <f t="shared" si="214"/>
        <v>2</v>
      </c>
      <c r="E183" s="110">
        <f t="shared" ref="E183:F183" ca="1" si="240">E171</f>
        <v>534.85000000000014</v>
      </c>
      <c r="F183" s="110">
        <f t="shared" ca="1" si="240"/>
        <v>0</v>
      </c>
      <c r="G183" s="107">
        <f t="shared" ref="G183:G193" si="241">G135</f>
        <v>28</v>
      </c>
      <c r="H183" s="111">
        <f t="shared" si="216"/>
        <v>0</v>
      </c>
      <c r="I183" s="111">
        <f t="shared" si="163"/>
        <v>0</v>
      </c>
      <c r="J183">
        <f>'Residential Normalized'!L183</f>
        <v>0</v>
      </c>
      <c r="K183" s="8">
        <f t="shared" si="234"/>
        <v>499745.12493101798</v>
      </c>
      <c r="L183" s="1">
        <f t="shared" ca="1" si="235"/>
        <v>1120595.7957338574</v>
      </c>
      <c r="M183" s="1">
        <f t="shared" ca="1" si="236"/>
        <v>0</v>
      </c>
      <c r="N183" s="1">
        <f t="shared" si="237"/>
        <v>2731187.4719405835</v>
      </c>
      <c r="O183" s="1">
        <f t="shared" si="221"/>
        <v>0</v>
      </c>
      <c r="P183" s="1">
        <f t="shared" si="222"/>
        <v>0</v>
      </c>
      <c r="Q183" s="1">
        <f t="shared" ca="1" si="223"/>
        <v>4351528.3926054593</v>
      </c>
    </row>
    <row r="184" spans="1:17">
      <c r="A184" s="7">
        <v>46447</v>
      </c>
      <c r="B184">
        <f t="shared" si="213"/>
        <v>2027</v>
      </c>
      <c r="C184">
        <f t="shared" si="214"/>
        <v>3</v>
      </c>
      <c r="E184" s="110">
        <f t="shared" ref="E184:F184" ca="1" si="242">E172</f>
        <v>453.9</v>
      </c>
      <c r="F184" s="110">
        <f t="shared" ca="1" si="242"/>
        <v>0.24</v>
      </c>
      <c r="G184" s="107">
        <f t="shared" si="241"/>
        <v>31</v>
      </c>
      <c r="H184" s="111">
        <f t="shared" si="216"/>
        <v>0</v>
      </c>
      <c r="I184" s="111">
        <f t="shared" ref="I184:I193" si="243">I172</f>
        <v>1</v>
      </c>
      <c r="J184">
        <f>'Residential Normalized'!L184</f>
        <v>0</v>
      </c>
      <c r="K184" s="8">
        <f t="shared" si="234"/>
        <v>499745.12493101798</v>
      </c>
      <c r="L184" s="1">
        <f t="shared" ca="1" si="235"/>
        <v>950992.67399008642</v>
      </c>
      <c r="M184" s="1">
        <f t="shared" ca="1" si="236"/>
        <v>808.18003876751277</v>
      </c>
      <c r="N184" s="1">
        <f t="shared" si="237"/>
        <v>3023814.7010770747</v>
      </c>
      <c r="O184" s="1">
        <f t="shared" si="221"/>
        <v>0</v>
      </c>
      <c r="P184" s="1">
        <f t="shared" si="222"/>
        <v>-81187.472478609096</v>
      </c>
      <c r="Q184" s="1">
        <f t="shared" ca="1" si="223"/>
        <v>4394173.2075583376</v>
      </c>
    </row>
    <row r="185" spans="1:17">
      <c r="A185" s="7">
        <v>46478</v>
      </c>
      <c r="B185">
        <f t="shared" si="213"/>
        <v>2027</v>
      </c>
      <c r="C185">
        <f t="shared" si="214"/>
        <v>4</v>
      </c>
      <c r="E185" s="110">
        <f t="shared" ref="E185:F185" ca="1" si="244">E173</f>
        <v>263.77999999999997</v>
      </c>
      <c r="F185" s="110">
        <f t="shared" ca="1" si="244"/>
        <v>2.4</v>
      </c>
      <c r="G185" s="107">
        <f t="shared" si="241"/>
        <v>30</v>
      </c>
      <c r="H185" s="111">
        <f t="shared" si="216"/>
        <v>0</v>
      </c>
      <c r="I185" s="111">
        <f t="shared" si="243"/>
        <v>1</v>
      </c>
      <c r="J185">
        <f>'Residential Normalized'!L185</f>
        <v>0</v>
      </c>
      <c r="K185" s="8">
        <f t="shared" si="234"/>
        <v>499745.12493101798</v>
      </c>
      <c r="L185" s="1">
        <f t="shared" ca="1" si="235"/>
        <v>552661.04328068951</v>
      </c>
      <c r="M185" s="1">
        <f t="shared" ca="1" si="236"/>
        <v>8081.8003876751281</v>
      </c>
      <c r="N185" s="1">
        <f t="shared" si="237"/>
        <v>2926272.291364911</v>
      </c>
      <c r="O185" s="1">
        <f t="shared" si="221"/>
        <v>0</v>
      </c>
      <c r="P185" s="1">
        <f t="shared" si="222"/>
        <v>-81187.472478609096</v>
      </c>
      <c r="Q185" s="1">
        <f t="shared" ca="1" si="223"/>
        <v>3905572.7874856847</v>
      </c>
    </row>
    <row r="186" spans="1:17">
      <c r="A186" s="7">
        <v>46508</v>
      </c>
      <c r="B186">
        <f t="shared" si="213"/>
        <v>2027</v>
      </c>
      <c r="C186">
        <f t="shared" si="214"/>
        <v>5</v>
      </c>
      <c r="E186" s="110">
        <f t="shared" ref="E186:F186" ca="1" si="245">E174</f>
        <v>96.78</v>
      </c>
      <c r="F186" s="110">
        <f t="shared" ca="1" si="245"/>
        <v>47.03</v>
      </c>
      <c r="G186" s="107">
        <f t="shared" si="241"/>
        <v>31</v>
      </c>
      <c r="H186" s="111">
        <f t="shared" si="216"/>
        <v>0</v>
      </c>
      <c r="I186" s="111">
        <f t="shared" si="243"/>
        <v>1</v>
      </c>
      <c r="J186">
        <f>'Residential Normalized'!L186</f>
        <v>0</v>
      </c>
      <c r="K186" s="8">
        <f t="shared" ref="K186:K193" si="246">$V$10</f>
        <v>499745.12493101798</v>
      </c>
      <c r="L186" s="1">
        <f t="shared" ref="L186:L193" ca="1" si="247">E186*$V$11</f>
        <v>202769.48884943945</v>
      </c>
      <c r="M186" s="1">
        <f t="shared" ref="M186:M193" ca="1" si="248">F186*$V$12</f>
        <v>158369.61343015052</v>
      </c>
      <c r="N186" s="1">
        <f t="shared" ref="N186:N193" si="249">G186*$V$13</f>
        <v>3023814.7010770747</v>
      </c>
      <c r="O186" s="1">
        <f t="shared" si="221"/>
        <v>0</v>
      </c>
      <c r="P186" s="1">
        <f t="shared" si="222"/>
        <v>-81187.472478609096</v>
      </c>
      <c r="Q186" s="1">
        <f t="shared" ca="1" si="223"/>
        <v>3803511.4558090735</v>
      </c>
    </row>
    <row r="187" spans="1:17">
      <c r="A187" s="7">
        <v>46539</v>
      </c>
      <c r="B187">
        <f t="shared" si="213"/>
        <v>2027</v>
      </c>
      <c r="C187">
        <f t="shared" si="214"/>
        <v>6</v>
      </c>
      <c r="E187" s="110">
        <f t="shared" ref="E187:F187" ca="1" si="250">E175</f>
        <v>11.41</v>
      </c>
      <c r="F187" s="110">
        <f t="shared" ca="1" si="250"/>
        <v>106.78</v>
      </c>
      <c r="G187" s="107">
        <f t="shared" si="241"/>
        <v>30</v>
      </c>
      <c r="H187" s="111">
        <f t="shared" si="216"/>
        <v>0</v>
      </c>
      <c r="I187" s="111">
        <f t="shared" si="243"/>
        <v>0</v>
      </c>
      <c r="J187">
        <f>'Residential Normalized'!L187</f>
        <v>0</v>
      </c>
      <c r="K187" s="8">
        <f t="shared" si="246"/>
        <v>499745.12493101798</v>
      </c>
      <c r="L187" s="1">
        <f t="shared" ca="1" si="247"/>
        <v>23905.76428778781</v>
      </c>
      <c r="M187" s="1">
        <f t="shared" ca="1" si="248"/>
        <v>359572.76891497924</v>
      </c>
      <c r="N187" s="1">
        <f t="shared" si="249"/>
        <v>2926272.291364911</v>
      </c>
      <c r="O187" s="1">
        <f t="shared" si="221"/>
        <v>0</v>
      </c>
      <c r="P187" s="1">
        <f t="shared" si="222"/>
        <v>0</v>
      </c>
      <c r="Q187" s="1">
        <f t="shared" ca="1" si="223"/>
        <v>3809495.9494986963</v>
      </c>
    </row>
    <row r="188" spans="1:17">
      <c r="A188" s="7">
        <v>46569</v>
      </c>
      <c r="B188">
        <f t="shared" si="213"/>
        <v>2027</v>
      </c>
      <c r="C188">
        <f t="shared" si="214"/>
        <v>7</v>
      </c>
      <c r="E188" s="110">
        <f t="shared" ref="E188:F188" ca="1" si="251">E176</f>
        <v>0</v>
      </c>
      <c r="F188" s="110">
        <f t="shared" ca="1" si="251"/>
        <v>205.12999999999997</v>
      </c>
      <c r="G188" s="107">
        <f t="shared" si="241"/>
        <v>31</v>
      </c>
      <c r="H188" s="111">
        <f t="shared" si="216"/>
        <v>0</v>
      </c>
      <c r="I188" s="111">
        <f t="shared" si="243"/>
        <v>0</v>
      </c>
      <c r="J188">
        <f>'Residential Normalized'!L188</f>
        <v>0</v>
      </c>
      <c r="K188" s="8">
        <f t="shared" si="246"/>
        <v>499745.12493101798</v>
      </c>
      <c r="L188" s="1">
        <f t="shared" ca="1" si="247"/>
        <v>0</v>
      </c>
      <c r="M188" s="1">
        <f t="shared" ca="1" si="248"/>
        <v>690758.2139682495</v>
      </c>
      <c r="N188" s="1">
        <f t="shared" si="249"/>
        <v>3023814.7010770747</v>
      </c>
      <c r="O188" s="1">
        <f t="shared" si="221"/>
        <v>0</v>
      </c>
      <c r="P188" s="1">
        <f t="shared" si="222"/>
        <v>0</v>
      </c>
      <c r="Q188" s="1">
        <f t="shared" ca="1" si="223"/>
        <v>4214318.0399763416</v>
      </c>
    </row>
    <row r="189" spans="1:17">
      <c r="A189" s="7">
        <v>46600</v>
      </c>
      <c r="B189">
        <f t="shared" si="213"/>
        <v>2027</v>
      </c>
      <c r="C189">
        <f t="shared" si="214"/>
        <v>8</v>
      </c>
      <c r="E189" s="110">
        <f t="shared" ref="E189:F189" ca="1" si="252">E177</f>
        <v>0.13</v>
      </c>
      <c r="F189" s="110">
        <f t="shared" ca="1" si="252"/>
        <v>197.97000000000003</v>
      </c>
      <c r="G189" s="107">
        <f t="shared" si="241"/>
        <v>31</v>
      </c>
      <c r="H189" s="111">
        <f t="shared" si="216"/>
        <v>0</v>
      </c>
      <c r="I189" s="111">
        <f t="shared" si="243"/>
        <v>0</v>
      </c>
      <c r="J189">
        <f>'Residential Normalized'!L189</f>
        <v>0</v>
      </c>
      <c r="K189" s="8">
        <f t="shared" si="246"/>
        <v>499745.12493101798</v>
      </c>
      <c r="L189" s="1">
        <f t="shared" ca="1" si="247"/>
        <v>272.37067111414683</v>
      </c>
      <c r="M189" s="1">
        <f t="shared" ca="1" si="248"/>
        <v>666647.50947835227</v>
      </c>
      <c r="N189" s="1">
        <f t="shared" si="249"/>
        <v>3023814.7010770747</v>
      </c>
      <c r="O189" s="1">
        <f t="shared" si="221"/>
        <v>0</v>
      </c>
      <c r="P189" s="1">
        <f t="shared" si="222"/>
        <v>0</v>
      </c>
      <c r="Q189" s="1">
        <f t="shared" ca="1" si="223"/>
        <v>4190479.7061575591</v>
      </c>
    </row>
    <row r="190" spans="1:17">
      <c r="A190" s="7">
        <v>46631</v>
      </c>
      <c r="B190">
        <f t="shared" si="213"/>
        <v>2027</v>
      </c>
      <c r="C190">
        <f t="shared" si="214"/>
        <v>9</v>
      </c>
      <c r="E190" s="110">
        <f t="shared" ref="E190:F190" ca="1" si="253">E178</f>
        <v>15.52</v>
      </c>
      <c r="F190" s="110">
        <f t="shared" ca="1" si="253"/>
        <v>103.91000000000001</v>
      </c>
      <c r="G190" s="107">
        <f t="shared" si="241"/>
        <v>30</v>
      </c>
      <c r="H190" s="111">
        <f t="shared" si="216"/>
        <v>0</v>
      </c>
      <c r="I190" s="111">
        <f t="shared" si="243"/>
        <v>1</v>
      </c>
      <c r="J190">
        <f>'Residential Normalized'!L190</f>
        <v>0</v>
      </c>
      <c r="K190" s="8">
        <f t="shared" si="246"/>
        <v>499745.12493101798</v>
      </c>
      <c r="L190" s="1">
        <f t="shared" ca="1" si="247"/>
        <v>32516.867813011988</v>
      </c>
      <c r="M190" s="1">
        <f t="shared" ca="1" si="248"/>
        <v>349908.2826180511</v>
      </c>
      <c r="N190" s="1">
        <f t="shared" si="249"/>
        <v>2926272.291364911</v>
      </c>
      <c r="O190" s="1">
        <f t="shared" si="221"/>
        <v>0</v>
      </c>
      <c r="P190" s="1">
        <f t="shared" si="222"/>
        <v>-81187.472478609096</v>
      </c>
      <c r="Q190" s="1">
        <f t="shared" ca="1" si="223"/>
        <v>3727255.0942483828</v>
      </c>
    </row>
    <row r="191" spans="1:17">
      <c r="A191" s="7">
        <v>46661</v>
      </c>
      <c r="B191">
        <f t="shared" si="213"/>
        <v>2027</v>
      </c>
      <c r="C191">
        <f t="shared" si="214"/>
        <v>10</v>
      </c>
      <c r="E191" s="110">
        <f t="shared" ref="E191:F191" ca="1" si="254">E179</f>
        <v>125.15</v>
      </c>
      <c r="F191" s="110">
        <f t="shared" ca="1" si="254"/>
        <v>24.950000000000003</v>
      </c>
      <c r="G191" s="107">
        <f t="shared" si="241"/>
        <v>31</v>
      </c>
      <c r="H191" s="111">
        <f t="shared" si="216"/>
        <v>0</v>
      </c>
      <c r="I191" s="111">
        <f t="shared" si="243"/>
        <v>1</v>
      </c>
      <c r="J191">
        <f>'Residential Normalized'!L191</f>
        <v>0</v>
      </c>
      <c r="K191" s="8">
        <f t="shared" si="246"/>
        <v>499745.12493101798</v>
      </c>
      <c r="L191" s="1">
        <f t="shared" ca="1" si="247"/>
        <v>262209.14992258057</v>
      </c>
      <c r="M191" s="1">
        <f t="shared" ca="1" si="248"/>
        <v>84017.04986353936</v>
      </c>
      <c r="N191" s="1">
        <f t="shared" si="249"/>
        <v>3023814.7010770747</v>
      </c>
      <c r="O191" s="1">
        <f t="shared" si="221"/>
        <v>0</v>
      </c>
      <c r="P191" s="1">
        <f t="shared" si="222"/>
        <v>-81187.472478609096</v>
      </c>
      <c r="Q191" s="1">
        <f t="shared" ca="1" si="223"/>
        <v>3788598.5533156036</v>
      </c>
    </row>
    <row r="192" spans="1:17">
      <c r="A192" s="7">
        <v>46692</v>
      </c>
      <c r="B192">
        <f t="shared" si="213"/>
        <v>2027</v>
      </c>
      <c r="C192">
        <f t="shared" si="214"/>
        <v>11</v>
      </c>
      <c r="E192" s="110">
        <f t="shared" ref="E192:F192" ca="1" si="255">E180</f>
        <v>301.19</v>
      </c>
      <c r="F192" s="110">
        <f t="shared" ca="1" si="255"/>
        <v>5.23</v>
      </c>
      <c r="G192" s="107">
        <f t="shared" si="241"/>
        <v>30</v>
      </c>
      <c r="H192" s="111">
        <f t="shared" si="216"/>
        <v>0</v>
      </c>
      <c r="I192" s="111">
        <f t="shared" si="243"/>
        <v>1</v>
      </c>
      <c r="J192">
        <f>'Residential Normalized'!L192</f>
        <v>0</v>
      </c>
      <c r="K192" s="8">
        <f t="shared" si="246"/>
        <v>499745.12493101798</v>
      </c>
      <c r="L192" s="1">
        <f t="shared" ca="1" si="247"/>
        <v>631040.94179130672</v>
      </c>
      <c r="M192" s="1">
        <f t="shared" ca="1" si="248"/>
        <v>17611.590011475386</v>
      </c>
      <c r="N192" s="1">
        <f t="shared" si="249"/>
        <v>2926272.291364911</v>
      </c>
      <c r="O192" s="1">
        <f t="shared" si="221"/>
        <v>0</v>
      </c>
      <c r="P192" s="1">
        <f t="shared" si="222"/>
        <v>-81187.472478609096</v>
      </c>
      <c r="Q192" s="1">
        <f t="shared" ca="1" si="223"/>
        <v>3993482.4756201017</v>
      </c>
    </row>
    <row r="193" spans="1:17">
      <c r="A193" s="7">
        <v>46722</v>
      </c>
      <c r="B193">
        <f t="shared" si="213"/>
        <v>2027</v>
      </c>
      <c r="C193">
        <f t="shared" si="214"/>
        <v>12</v>
      </c>
      <c r="E193" s="110">
        <f t="shared" ref="E193:F193" ca="1" si="256">E181</f>
        <v>464.03000000000003</v>
      </c>
      <c r="F193" s="110">
        <f t="shared" ca="1" si="256"/>
        <v>0</v>
      </c>
      <c r="G193" s="107">
        <f t="shared" si="241"/>
        <v>31</v>
      </c>
      <c r="H193" s="111">
        <f t="shared" si="216"/>
        <v>0</v>
      </c>
      <c r="I193" s="111">
        <f t="shared" si="243"/>
        <v>0</v>
      </c>
      <c r="J193">
        <f>'Residential Normalized'!L193</f>
        <v>0</v>
      </c>
      <c r="K193" s="8">
        <f t="shared" si="246"/>
        <v>499745.12493101798</v>
      </c>
      <c r="L193" s="1">
        <f t="shared" ca="1" si="247"/>
        <v>972216.63474690425</v>
      </c>
      <c r="M193" s="1">
        <f t="shared" ca="1" si="248"/>
        <v>0</v>
      </c>
      <c r="N193" s="1">
        <f t="shared" si="249"/>
        <v>3023814.7010770747</v>
      </c>
      <c r="O193" s="1">
        <f t="shared" si="221"/>
        <v>0</v>
      </c>
      <c r="P193" s="1">
        <f t="shared" si="222"/>
        <v>0</v>
      </c>
      <c r="Q193" s="1">
        <f t="shared" ca="1" si="223"/>
        <v>4495776.4607549971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123E-B338-457F-B927-3F3103737252}">
  <sheetPr>
    <tabColor theme="4" tint="0.79998168889431442"/>
  </sheetPr>
  <dimension ref="A1:AC193"/>
  <sheetViews>
    <sheetView topLeftCell="J1" workbookViewId="0">
      <selection activeCell="T26" sqref="T26"/>
    </sheetView>
  </sheetViews>
  <sheetFormatPr defaultRowHeight="12.75"/>
  <cols>
    <col min="4" max="4" width="14" bestFit="1" customWidth="1"/>
    <col min="5" max="9" width="9.28515625" bestFit="1" customWidth="1"/>
    <col min="11" max="11" width="12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4.28515625" customWidth="1"/>
    <col min="17" max="17" width="11.85546875" bestFit="1" customWidth="1"/>
    <col min="18" max="20" width="11.85546875" customWidth="1"/>
    <col min="21" max="21" width="13.42578125" bestFit="1" customWidth="1"/>
    <col min="25" max="25" width="13.42578125" customWidth="1"/>
    <col min="26" max="26" width="12.140625" customWidth="1"/>
    <col min="27" max="27" width="13.42578125" customWidth="1"/>
    <col min="28" max="28" width="12.5703125" bestFit="1" customWidth="1"/>
    <col min="29" max="29" width="12" bestFit="1" customWidth="1"/>
    <col min="30" max="30" width="10.28515625" bestFit="1" customWidth="1"/>
    <col min="31" max="34" width="10.85546875" bestFit="1" customWidth="1"/>
    <col min="35" max="35" width="10.28515625" bestFit="1" customWidth="1"/>
    <col min="36" max="37" width="10.85546875" bestFit="1" customWidth="1"/>
    <col min="38" max="38" width="12.85546875" customWidth="1"/>
  </cols>
  <sheetData>
    <row r="1" spans="1:29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Dataset!L1</f>
        <v>GSgt50kWh_NoCDM</v>
      </c>
      <c r="E1" t="str">
        <f>Dataset!AC1</f>
        <v>HDD16</v>
      </c>
      <c r="F1" t="str">
        <f>Dataset!AB1</f>
        <v>CDD18</v>
      </c>
      <c r="G1" t="str">
        <f>Dataset!AR1</f>
        <v>MonthDays</v>
      </c>
      <c r="H1" s="100" t="str">
        <f>Dataset!BL1</f>
        <v>COVID2020</v>
      </c>
      <c r="I1" s="100" t="str">
        <f>Dataset!BF1</f>
        <v>Dec</v>
      </c>
      <c r="J1" s="100" t="str">
        <f>Dataset!BM1</f>
        <v>D_2012</v>
      </c>
      <c r="K1" s="100" t="str">
        <f>Dataset!AM1</f>
        <v>OntarioGDP</v>
      </c>
      <c r="L1" s="100"/>
      <c r="M1" t="str">
        <f>Y10</f>
        <v>const</v>
      </c>
      <c r="N1" t="str">
        <f>E1</f>
        <v>HDD16</v>
      </c>
      <c r="O1" t="str">
        <f>F1</f>
        <v>CDD18</v>
      </c>
      <c r="P1" t="str">
        <f>G1</f>
        <v>MonthDays</v>
      </c>
      <c r="Q1" t="str">
        <f>H1</f>
        <v>COVID2020</v>
      </c>
      <c r="R1" s="100" t="str">
        <f>I1</f>
        <v>Dec</v>
      </c>
      <c r="S1" s="100" t="str">
        <f t="shared" ref="S1:T1" si="0">J1</f>
        <v>D_2012</v>
      </c>
      <c r="T1" s="100" t="str">
        <f t="shared" si="0"/>
        <v>OntarioGDP</v>
      </c>
      <c r="U1" s="36" t="s">
        <v>138</v>
      </c>
    </row>
    <row r="2" spans="1:29">
      <c r="A2" s="7">
        <f>Dataset!A2</f>
        <v>40909</v>
      </c>
      <c r="B2">
        <f>Dataset!B2</f>
        <v>2012</v>
      </c>
      <c r="C2">
        <f>Dataset!C2</f>
        <v>1</v>
      </c>
      <c r="D2" s="8">
        <f>Dataset!L2</f>
        <v>13028469.689601466</v>
      </c>
      <c r="E2" s="105">
        <f ca="1">Weather!BP61</f>
        <v>653.76</v>
      </c>
      <c r="F2" s="105">
        <f ca="1">Weather!BC61</f>
        <v>0</v>
      </c>
      <c r="G2" s="8">
        <f>Dataset!AR2</f>
        <v>31</v>
      </c>
      <c r="H2" s="8">
        <f>Dataset!BL2</f>
        <v>0</v>
      </c>
      <c r="I2" s="8">
        <f>Dataset!BL2</f>
        <v>0</v>
      </c>
      <c r="J2" s="176">
        <f>Dataset!BM2</f>
        <v>1</v>
      </c>
      <c r="K2" s="8">
        <f>Dataset!AM2</f>
        <v>634944.30000000005</v>
      </c>
      <c r="L2" s="100"/>
      <c r="M2" s="8">
        <f t="shared" ref="M2:M33" si="1">$Z$10</f>
        <v>-3148450.1933706598</v>
      </c>
      <c r="N2" s="1">
        <f t="shared" ref="N2:N33" ca="1" si="2">E2*$Z$11</f>
        <v>1074683.2830246519</v>
      </c>
      <c r="O2" s="1">
        <f t="shared" ref="O2:O33" ca="1" si="3">F2*$Z$12</f>
        <v>0</v>
      </c>
      <c r="P2" s="1">
        <f>G2*$Z$13</f>
        <v>7590383.2873549955</v>
      </c>
      <c r="Q2" s="1">
        <f>H2*$Z$14</f>
        <v>0</v>
      </c>
      <c r="R2" s="1">
        <f>I2*$Z$15</f>
        <v>0</v>
      </c>
      <c r="S2" s="1">
        <f>J2*$Z$16</f>
        <v>1903411.6946984699</v>
      </c>
      <c r="T2" s="1">
        <f>K2*$Z$17</f>
        <v>5322062.1233820543</v>
      </c>
      <c r="U2" s="1">
        <f ca="1">SUM(M2:T2)</f>
        <v>12742090.195089512</v>
      </c>
    </row>
    <row r="3" spans="1:29">
      <c r="A3" s="7">
        <f>Dataset!A3</f>
        <v>40940</v>
      </c>
      <c r="B3">
        <f>Dataset!B3</f>
        <v>2012</v>
      </c>
      <c r="C3">
        <f>Dataset!C3</f>
        <v>2</v>
      </c>
      <c r="D3" s="8">
        <f>Dataset!L3</f>
        <v>12549495.03305329</v>
      </c>
      <c r="E3" s="105">
        <f ca="1">Weather!BP62</f>
        <v>591.25000000000011</v>
      </c>
      <c r="F3" s="105">
        <f ca="1">Weather!BC62</f>
        <v>0</v>
      </c>
      <c r="G3" s="8">
        <f>Dataset!AR3</f>
        <v>29</v>
      </c>
      <c r="H3" s="8">
        <f>Dataset!BL3</f>
        <v>0</v>
      </c>
      <c r="I3" s="8">
        <f>Dataset!BL3</f>
        <v>0</v>
      </c>
      <c r="J3" s="176">
        <f>Dataset!BM3</f>
        <v>1</v>
      </c>
      <c r="K3" s="8">
        <f>Dataset!AM3</f>
        <v>634944.30000000005</v>
      </c>
      <c r="L3" s="100"/>
      <c r="M3" s="8">
        <f t="shared" si="1"/>
        <v>-3148450.1933706598</v>
      </c>
      <c r="N3" s="1">
        <f t="shared" ca="1" si="2"/>
        <v>971926.22841459501</v>
      </c>
      <c r="O3" s="1">
        <f t="shared" ca="1" si="3"/>
        <v>0</v>
      </c>
      <c r="P3" s="1">
        <f t="shared" ref="P3:P66" si="4">G3*$Z$13</f>
        <v>7100681.1397837056</v>
      </c>
      <c r="Q3" s="1">
        <f t="shared" ref="Q3:Q66" si="5">H3*$Z$14</f>
        <v>0</v>
      </c>
      <c r="R3" s="1">
        <f t="shared" ref="R3:R66" si="6">I3*$Z$15</f>
        <v>0</v>
      </c>
      <c r="S3" s="1">
        <f t="shared" ref="S3:S66" si="7">J3*$Z$16</f>
        <v>1903411.6946984699</v>
      </c>
      <c r="T3" s="1">
        <f t="shared" ref="T3:T66" si="8">K3*$Z$17</f>
        <v>5322062.1233820543</v>
      </c>
      <c r="U3" s="1">
        <f t="shared" ref="U3:U66" ca="1" si="9">SUM(M3:T3)</f>
        <v>12149630.992908165</v>
      </c>
    </row>
    <row r="4" spans="1:29">
      <c r="A4" s="7">
        <f>Dataset!A4</f>
        <v>40969</v>
      </c>
      <c r="B4">
        <f>Dataset!B4</f>
        <v>2012</v>
      </c>
      <c r="C4">
        <f>Dataset!C4</f>
        <v>3</v>
      </c>
      <c r="D4" s="8">
        <f>Dataset!L4</f>
        <v>12553135.643534489</v>
      </c>
      <c r="E4" s="105">
        <f ca="1">Weather!BP63</f>
        <v>515.66</v>
      </c>
      <c r="F4" s="105">
        <f ca="1">Weather!BC63</f>
        <v>0</v>
      </c>
      <c r="G4" s="8">
        <f>Dataset!AR4</f>
        <v>31</v>
      </c>
      <c r="H4" s="8">
        <f>Dataset!BL4</f>
        <v>0</v>
      </c>
      <c r="I4" s="8">
        <f>Dataset!BF4</f>
        <v>0</v>
      </c>
      <c r="J4" s="176">
        <f>Dataset!BM4</f>
        <v>1</v>
      </c>
      <c r="K4" s="8">
        <f>Dataset!AM4</f>
        <v>634944.30000000005</v>
      </c>
      <c r="M4" s="8">
        <f t="shared" si="1"/>
        <v>-3148450.1933706598</v>
      </c>
      <c r="N4" s="1">
        <f t="shared" ca="1" si="2"/>
        <v>847667.61766472715</v>
      </c>
      <c r="O4" s="1">
        <f t="shared" ca="1" si="3"/>
        <v>0</v>
      </c>
      <c r="P4" s="1">
        <f t="shared" si="4"/>
        <v>7590383.2873549955</v>
      </c>
      <c r="Q4" s="1">
        <f t="shared" si="5"/>
        <v>0</v>
      </c>
      <c r="R4" s="1">
        <f t="shared" si="6"/>
        <v>0</v>
      </c>
      <c r="S4" s="1">
        <f t="shared" si="7"/>
        <v>1903411.6946984699</v>
      </c>
      <c r="T4" s="1">
        <f t="shared" si="8"/>
        <v>5322062.1233820543</v>
      </c>
      <c r="U4" s="1">
        <f t="shared" ca="1" si="9"/>
        <v>12515074.529729586</v>
      </c>
    </row>
    <row r="5" spans="1:29">
      <c r="A5" s="7">
        <f>Dataset!A5</f>
        <v>41000</v>
      </c>
      <c r="B5">
        <f>Dataset!B5</f>
        <v>2012</v>
      </c>
      <c r="C5">
        <f>Dataset!C5</f>
        <v>4</v>
      </c>
      <c r="D5" s="8">
        <f>Dataset!L5</f>
        <v>11619067.604390627</v>
      </c>
      <c r="E5" s="105">
        <f ca="1">Weather!BP64</f>
        <v>322.11</v>
      </c>
      <c r="F5" s="105">
        <f ca="1">Weather!BC64</f>
        <v>0.08</v>
      </c>
      <c r="G5" s="8">
        <f>Dataset!AR5</f>
        <v>30</v>
      </c>
      <c r="H5" s="8">
        <f>Dataset!BL5</f>
        <v>0</v>
      </c>
      <c r="I5" s="8">
        <f>Dataset!BF5</f>
        <v>0</v>
      </c>
      <c r="J5" s="176">
        <f>Dataset!BM5</f>
        <v>1</v>
      </c>
      <c r="K5" s="8">
        <f>Dataset!AM5</f>
        <v>634944.30000000005</v>
      </c>
      <c r="M5" s="8">
        <f t="shared" si="1"/>
        <v>-3148450.1933706598</v>
      </c>
      <c r="N5" s="1">
        <f t="shared" ca="1" si="2"/>
        <v>529500.47769069788</v>
      </c>
      <c r="O5" s="1">
        <f t="shared" ca="1" si="3"/>
        <v>385.422590301892</v>
      </c>
      <c r="P5" s="1">
        <f t="shared" si="4"/>
        <v>7345532.2135693505</v>
      </c>
      <c r="Q5" s="1">
        <f t="shared" si="5"/>
        <v>0</v>
      </c>
      <c r="R5" s="1">
        <f t="shared" si="6"/>
        <v>0</v>
      </c>
      <c r="S5" s="1">
        <f t="shared" si="7"/>
        <v>1903411.6946984699</v>
      </c>
      <c r="T5" s="1">
        <f t="shared" si="8"/>
        <v>5322062.1233820543</v>
      </c>
      <c r="U5" s="1">
        <f t="shared" ca="1" si="9"/>
        <v>11952441.738560215</v>
      </c>
      <c r="Y5" s="36" t="s">
        <v>269</v>
      </c>
    </row>
    <row r="6" spans="1:29">
      <c r="A6" s="7">
        <f>Dataset!A6</f>
        <v>41030</v>
      </c>
      <c r="B6">
        <f>Dataset!B6</f>
        <v>2012</v>
      </c>
      <c r="C6">
        <f>Dataset!C6</f>
        <v>5</v>
      </c>
      <c r="D6" s="8">
        <f>Dataset!L6</f>
        <v>12288524.703281093</v>
      </c>
      <c r="E6" s="105">
        <f ca="1">Weather!BP65</f>
        <v>141.16000000000003</v>
      </c>
      <c r="F6" s="105">
        <f ca="1">Weather!BC65</f>
        <v>16.7</v>
      </c>
      <c r="G6" s="8">
        <f>Dataset!AR6</f>
        <v>31</v>
      </c>
      <c r="H6" s="8">
        <f>Dataset!BL6</f>
        <v>0</v>
      </c>
      <c r="I6" s="8">
        <f>Dataset!BF6</f>
        <v>0</v>
      </c>
      <c r="J6" s="176">
        <f>Dataset!BM6</f>
        <v>1</v>
      </c>
      <c r="K6" s="8">
        <f>Dataset!AM6</f>
        <v>634944.30000000005</v>
      </c>
      <c r="M6" s="8">
        <f t="shared" si="1"/>
        <v>-3148450.1933706598</v>
      </c>
      <c r="N6" s="1">
        <f t="shared" ca="1" si="2"/>
        <v>232045.8459247429</v>
      </c>
      <c r="O6" s="1">
        <f t="shared" ca="1" si="3"/>
        <v>80456.965725519942</v>
      </c>
      <c r="P6" s="1">
        <f t="shared" si="4"/>
        <v>7590383.2873549955</v>
      </c>
      <c r="Q6" s="1">
        <f t="shared" si="5"/>
        <v>0</v>
      </c>
      <c r="R6" s="1">
        <f t="shared" si="6"/>
        <v>0</v>
      </c>
      <c r="S6" s="1">
        <f t="shared" si="7"/>
        <v>1903411.6946984699</v>
      </c>
      <c r="T6" s="1">
        <f t="shared" si="8"/>
        <v>5322062.1233820543</v>
      </c>
      <c r="U6" s="1">
        <f t="shared" ca="1" si="9"/>
        <v>11979909.723715123</v>
      </c>
      <c r="Y6" t="s">
        <v>244</v>
      </c>
    </row>
    <row r="7" spans="1:29">
      <c r="A7" s="7">
        <f>Dataset!A7</f>
        <v>41061</v>
      </c>
      <c r="B7">
        <f>Dataset!B7</f>
        <v>2012</v>
      </c>
      <c r="C7">
        <f>Dataset!C7</f>
        <v>6</v>
      </c>
      <c r="D7" s="8">
        <f>Dataset!L7</f>
        <v>12347535.242569415</v>
      </c>
      <c r="E7" s="105">
        <f ca="1">Weather!BP66</f>
        <v>29.650000000000006</v>
      </c>
      <c r="F7" s="105">
        <f ca="1">Weather!BC66</f>
        <v>37.15</v>
      </c>
      <c r="G7" s="8">
        <f>Dataset!AR7</f>
        <v>30</v>
      </c>
      <c r="H7" s="8">
        <f>Dataset!BL7</f>
        <v>0</v>
      </c>
      <c r="I7" s="8">
        <f>Dataset!BF7</f>
        <v>0</v>
      </c>
      <c r="J7" s="176">
        <f>Dataset!BM7</f>
        <v>1</v>
      </c>
      <c r="K7" s="8">
        <f>Dataset!AM7</f>
        <v>634944.30000000005</v>
      </c>
      <c r="M7" s="8">
        <f t="shared" si="1"/>
        <v>-3148450.1933706598</v>
      </c>
      <c r="N7" s="1">
        <f t="shared" ca="1" si="2"/>
        <v>48740.148283285824</v>
      </c>
      <c r="O7" s="1">
        <f t="shared" ca="1" si="3"/>
        <v>178980.61537144109</v>
      </c>
      <c r="P7" s="1">
        <f t="shared" si="4"/>
        <v>7345532.2135693505</v>
      </c>
      <c r="Q7" s="1">
        <f t="shared" si="5"/>
        <v>0</v>
      </c>
      <c r="R7" s="1">
        <f t="shared" si="6"/>
        <v>0</v>
      </c>
      <c r="S7" s="1">
        <f t="shared" si="7"/>
        <v>1903411.6946984699</v>
      </c>
      <c r="T7" s="1">
        <f t="shared" si="8"/>
        <v>5322062.1233820543</v>
      </c>
      <c r="U7" s="1">
        <f t="shared" ca="1" si="9"/>
        <v>11650276.601933941</v>
      </c>
      <c r="Y7" t="s">
        <v>278</v>
      </c>
    </row>
    <row r="8" spans="1:29">
      <c r="A8" s="7">
        <f>Dataset!A8</f>
        <v>41091</v>
      </c>
      <c r="B8">
        <f>Dataset!B8</f>
        <v>2012</v>
      </c>
      <c r="C8">
        <f>Dataset!C8</f>
        <v>7</v>
      </c>
      <c r="D8" s="8">
        <f>Dataset!L8</f>
        <v>11338223.008228127</v>
      </c>
      <c r="E8" s="105">
        <f ca="1">Weather!BP67</f>
        <v>1.36</v>
      </c>
      <c r="F8" s="105">
        <f ca="1">Weather!BC67</f>
        <v>90.5</v>
      </c>
      <c r="G8" s="8">
        <f>Dataset!AR8</f>
        <v>31</v>
      </c>
      <c r="H8" s="8">
        <f>Dataset!BL8</f>
        <v>0</v>
      </c>
      <c r="I8" s="8">
        <f>Dataset!BF8</f>
        <v>0</v>
      </c>
      <c r="J8" s="176">
        <f>Dataset!BM8</f>
        <v>1</v>
      </c>
      <c r="K8" s="8">
        <f>Dataset!AM8</f>
        <v>634944.30000000005</v>
      </c>
      <c r="M8" s="8">
        <f t="shared" si="1"/>
        <v>-3148450.1933706598</v>
      </c>
      <c r="N8" s="1">
        <f t="shared" ca="1" si="2"/>
        <v>2235.6358065857912</v>
      </c>
      <c r="O8" s="1">
        <f t="shared" ca="1" si="3"/>
        <v>436009.30527901527</v>
      </c>
      <c r="P8" s="1">
        <f t="shared" si="4"/>
        <v>7590383.2873549955</v>
      </c>
      <c r="Q8" s="1">
        <f t="shared" si="5"/>
        <v>0</v>
      </c>
      <c r="R8" s="1">
        <f t="shared" si="6"/>
        <v>0</v>
      </c>
      <c r="S8" s="1">
        <f t="shared" si="7"/>
        <v>1903411.6946984699</v>
      </c>
      <c r="T8" s="1">
        <f t="shared" si="8"/>
        <v>5322062.1233820543</v>
      </c>
      <c r="U8" s="1">
        <f t="shared" ca="1" si="9"/>
        <v>12105651.853150461</v>
      </c>
    </row>
    <row r="9" spans="1:29">
      <c r="A9" s="7">
        <f>Dataset!A9</f>
        <v>41122</v>
      </c>
      <c r="B9">
        <f>Dataset!B9</f>
        <v>2012</v>
      </c>
      <c r="C9">
        <f>Dataset!C9</f>
        <v>8</v>
      </c>
      <c r="D9" s="8">
        <f>Dataset!L9</f>
        <v>10258982.614362882</v>
      </c>
      <c r="E9" s="105">
        <f ca="1">Weather!BP68</f>
        <v>1.77</v>
      </c>
      <c r="F9" s="105">
        <f ca="1">Weather!BC68</f>
        <v>83.38</v>
      </c>
      <c r="G9" s="8">
        <f>Dataset!AR9</f>
        <v>31</v>
      </c>
      <c r="H9" s="8">
        <f>Dataset!BL9</f>
        <v>0</v>
      </c>
      <c r="I9" s="8">
        <f>Dataset!BF9</f>
        <v>0</v>
      </c>
      <c r="J9" s="8">
        <f>Dataset!BM9</f>
        <v>0</v>
      </c>
      <c r="K9" s="8">
        <f>Dataset!AM9</f>
        <v>634944.30000000005</v>
      </c>
      <c r="M9" s="8">
        <f t="shared" si="1"/>
        <v>-3148450.1933706598</v>
      </c>
      <c r="N9" s="1">
        <f t="shared" ca="1" si="2"/>
        <v>2909.6142482770956</v>
      </c>
      <c r="O9" s="1">
        <f t="shared" ca="1" si="3"/>
        <v>401706.69474214688</v>
      </c>
      <c r="P9" s="1">
        <f t="shared" si="4"/>
        <v>7590383.2873549955</v>
      </c>
      <c r="Q9" s="1">
        <f t="shared" si="5"/>
        <v>0</v>
      </c>
      <c r="R9" s="1">
        <f t="shared" si="6"/>
        <v>0</v>
      </c>
      <c r="S9" s="1">
        <f t="shared" si="7"/>
        <v>0</v>
      </c>
      <c r="T9" s="1">
        <f t="shared" si="8"/>
        <v>5322062.1233820543</v>
      </c>
      <c r="U9" s="1">
        <f t="shared" ca="1" si="9"/>
        <v>10168611.526356814</v>
      </c>
      <c r="Z9" t="s">
        <v>120</v>
      </c>
      <c r="AA9" t="s">
        <v>121</v>
      </c>
      <c r="AB9" t="s">
        <v>122</v>
      </c>
      <c r="AC9" t="s">
        <v>123</v>
      </c>
    </row>
    <row r="10" spans="1:29">
      <c r="A10" s="7">
        <f>Dataset!A10</f>
        <v>41153</v>
      </c>
      <c r="B10">
        <f>Dataset!B10</f>
        <v>2012</v>
      </c>
      <c r="C10">
        <f>Dataset!C10</f>
        <v>9</v>
      </c>
      <c r="D10" s="8">
        <f>Dataset!L10</f>
        <v>9533281.1343470141</v>
      </c>
      <c r="E10" s="105">
        <f ca="1">Weather!BP69</f>
        <v>35.700000000000003</v>
      </c>
      <c r="F10" s="105">
        <f ca="1">Weather!BC69</f>
        <v>35.83</v>
      </c>
      <c r="G10" s="8">
        <f>Dataset!AR10</f>
        <v>30</v>
      </c>
      <c r="H10" s="8">
        <f>Dataset!BL10</f>
        <v>0</v>
      </c>
      <c r="I10" s="8">
        <f>Dataset!BF10</f>
        <v>0</v>
      </c>
      <c r="J10" s="8">
        <f>Dataset!BM10</f>
        <v>0</v>
      </c>
      <c r="K10" s="8">
        <f>Dataset!AM10</f>
        <v>634944.30000000005</v>
      </c>
      <c r="M10" s="8">
        <f t="shared" si="1"/>
        <v>-3148450.1933706598</v>
      </c>
      <c r="N10" s="1">
        <f t="shared" ca="1" si="2"/>
        <v>58685.43992287702</v>
      </c>
      <c r="O10" s="1">
        <f t="shared" ca="1" si="3"/>
        <v>172621.14263145986</v>
      </c>
      <c r="P10" s="1">
        <f t="shared" si="4"/>
        <v>7345532.2135693505</v>
      </c>
      <c r="Q10" s="1">
        <f t="shared" si="5"/>
        <v>0</v>
      </c>
      <c r="R10" s="1">
        <f t="shared" si="6"/>
        <v>0</v>
      </c>
      <c r="S10" s="1">
        <f t="shared" si="7"/>
        <v>0</v>
      </c>
      <c r="T10" s="1">
        <f t="shared" si="8"/>
        <v>5322062.1233820543</v>
      </c>
      <c r="U10" s="1">
        <f t="shared" ca="1" si="9"/>
        <v>9750450.7261350825</v>
      </c>
      <c r="Y10" t="s">
        <v>124</v>
      </c>
      <c r="Z10" s="176">
        <v>-3148450.1933706598</v>
      </c>
      <c r="AA10" s="176">
        <v>1308828.67438121</v>
      </c>
      <c r="AB10" s="176">
        <v>-2.4055479949346301</v>
      </c>
      <c r="AC10" s="215">
        <v>1.7625183331871901E-2</v>
      </c>
    </row>
    <row r="11" spans="1:29">
      <c r="A11" s="7">
        <f>Dataset!A11</f>
        <v>41183</v>
      </c>
      <c r="B11">
        <f>Dataset!B11</f>
        <v>2012</v>
      </c>
      <c r="C11">
        <f>Dataset!C11</f>
        <v>10</v>
      </c>
      <c r="D11" s="8">
        <f>Dataset!L11</f>
        <v>10106751.698481917</v>
      </c>
      <c r="E11" s="105">
        <f ca="1">Weather!BP70</f>
        <v>173.91</v>
      </c>
      <c r="F11" s="105">
        <f ca="1">Weather!BC70</f>
        <v>4.6100000000000003</v>
      </c>
      <c r="G11" s="8">
        <f>Dataset!AR11</f>
        <v>31</v>
      </c>
      <c r="H11" s="8">
        <f>Dataset!BL11</f>
        <v>0</v>
      </c>
      <c r="I11" s="8">
        <f>Dataset!BF11</f>
        <v>0</v>
      </c>
      <c r="J11" s="8">
        <f>Dataset!BM11</f>
        <v>0</v>
      </c>
      <c r="K11" s="8">
        <f>Dataset!AM11</f>
        <v>634944.30000000005</v>
      </c>
      <c r="M11" s="8">
        <f t="shared" si="1"/>
        <v>-3148450.1933706598</v>
      </c>
      <c r="N11" s="1">
        <f t="shared" ca="1" si="2"/>
        <v>285881.92876715801</v>
      </c>
      <c r="O11" s="1">
        <f t="shared" ca="1" si="3"/>
        <v>22209.976766146527</v>
      </c>
      <c r="P11" s="1">
        <f t="shared" si="4"/>
        <v>7590383.2873549955</v>
      </c>
      <c r="Q11" s="1">
        <f t="shared" si="5"/>
        <v>0</v>
      </c>
      <c r="R11" s="1">
        <f t="shared" si="6"/>
        <v>0</v>
      </c>
      <c r="S11" s="1">
        <f t="shared" si="7"/>
        <v>0</v>
      </c>
      <c r="T11" s="1">
        <f t="shared" si="8"/>
        <v>5322062.1233820543</v>
      </c>
      <c r="U11" s="1">
        <f t="shared" ca="1" si="9"/>
        <v>10072087.122899694</v>
      </c>
      <c r="Y11" t="s">
        <v>28</v>
      </c>
      <c r="Z11" s="176">
        <v>1643.8498577836699</v>
      </c>
      <c r="AA11" s="176">
        <v>224.90488157299299</v>
      </c>
      <c r="AB11" s="176">
        <v>7.3090892749260199</v>
      </c>
      <c r="AC11" s="215">
        <v>2.8899476469901301E-11</v>
      </c>
    </row>
    <row r="12" spans="1:29">
      <c r="A12" s="7">
        <f>Dataset!A12</f>
        <v>41214</v>
      </c>
      <c r="B12">
        <f>Dataset!B12</f>
        <v>2012</v>
      </c>
      <c r="C12">
        <f>Dataset!C12</f>
        <v>11</v>
      </c>
      <c r="D12" s="8">
        <f>Dataset!L12</f>
        <v>9917339.5889235586</v>
      </c>
      <c r="E12" s="105">
        <f ca="1">Weather!BP71</f>
        <v>358.74999999999994</v>
      </c>
      <c r="F12" s="105">
        <f ca="1">Weather!BC71</f>
        <v>1.2</v>
      </c>
      <c r="G12" s="8">
        <f>Dataset!AR12</f>
        <v>30</v>
      </c>
      <c r="H12" s="8">
        <f>Dataset!BL12</f>
        <v>0</v>
      </c>
      <c r="I12" s="8">
        <f>Dataset!BF12</f>
        <v>0</v>
      </c>
      <c r="J12" s="8">
        <f>Dataset!BM12</f>
        <v>0</v>
      </c>
      <c r="K12" s="8">
        <f>Dataset!AM12</f>
        <v>634944.30000000005</v>
      </c>
      <c r="M12" s="8">
        <f t="shared" si="1"/>
        <v>-3148450.1933706598</v>
      </c>
      <c r="N12" s="1">
        <f t="shared" ca="1" si="2"/>
        <v>589731.13647989149</v>
      </c>
      <c r="O12" s="1">
        <f t="shared" ca="1" si="3"/>
        <v>5781.3388545283797</v>
      </c>
      <c r="P12" s="1">
        <f t="shared" si="4"/>
        <v>7345532.2135693505</v>
      </c>
      <c r="Q12" s="1">
        <f t="shared" si="5"/>
        <v>0</v>
      </c>
      <c r="R12" s="1">
        <f t="shared" si="6"/>
        <v>0</v>
      </c>
      <c r="S12" s="1">
        <f t="shared" si="7"/>
        <v>0</v>
      </c>
      <c r="T12" s="1">
        <f t="shared" si="8"/>
        <v>5322062.1233820543</v>
      </c>
      <c r="U12" s="1">
        <f t="shared" ca="1" si="9"/>
        <v>10114656.618915165</v>
      </c>
      <c r="Y12" t="s">
        <v>27</v>
      </c>
      <c r="Z12" s="176">
        <v>4817.7823787736497</v>
      </c>
      <c r="AA12" s="176">
        <v>1302.25013781914</v>
      </c>
      <c r="AB12" s="176">
        <v>3.6995829287005799</v>
      </c>
      <c r="AC12" s="215">
        <v>3.2316580762923198E-4</v>
      </c>
    </row>
    <row r="13" spans="1:29">
      <c r="A13" s="7">
        <f>Dataset!A13</f>
        <v>41244</v>
      </c>
      <c r="B13">
        <f>Dataset!B13</f>
        <v>2012</v>
      </c>
      <c r="C13">
        <f>Dataset!C13</f>
        <v>12</v>
      </c>
      <c r="D13" s="8">
        <f>Dataset!L13</f>
        <v>9958867.7395599764</v>
      </c>
      <c r="E13" s="105">
        <f ca="1">Weather!BP72</f>
        <v>526.03</v>
      </c>
      <c r="F13" s="105">
        <f ca="1">Weather!BC72</f>
        <v>0</v>
      </c>
      <c r="G13" s="8">
        <f>Dataset!AR13</f>
        <v>31</v>
      </c>
      <c r="H13" s="8">
        <f>Dataset!BL13</f>
        <v>0</v>
      </c>
      <c r="I13" s="8">
        <f>Dataset!BF13</f>
        <v>1</v>
      </c>
      <c r="J13" s="8">
        <f>Dataset!BM13</f>
        <v>0</v>
      </c>
      <c r="K13" s="8">
        <f>Dataset!AM13</f>
        <v>634944.30000000005</v>
      </c>
      <c r="M13" s="8">
        <f t="shared" si="1"/>
        <v>-3148450.1933706598</v>
      </c>
      <c r="N13" s="1">
        <f t="shared" ca="1" si="2"/>
        <v>864714.34068994387</v>
      </c>
      <c r="O13" s="1">
        <f t="shared" ca="1" si="3"/>
        <v>0</v>
      </c>
      <c r="P13" s="1">
        <f t="shared" si="4"/>
        <v>7590383.2873549955</v>
      </c>
      <c r="Q13" s="1">
        <f t="shared" si="5"/>
        <v>0</v>
      </c>
      <c r="R13" s="1">
        <f t="shared" si="6"/>
        <v>-571798.679479543</v>
      </c>
      <c r="S13" s="1">
        <f t="shared" si="7"/>
        <v>0</v>
      </c>
      <c r="T13" s="1">
        <f t="shared" si="8"/>
        <v>5322062.1233820543</v>
      </c>
      <c r="U13" s="1">
        <f t="shared" ca="1" si="9"/>
        <v>10056910.878576791</v>
      </c>
      <c r="Y13" t="s">
        <v>74</v>
      </c>
      <c r="Z13" s="176">
        <v>244851.07378564501</v>
      </c>
      <c r="AA13" s="176">
        <v>31722.198941488699</v>
      </c>
      <c r="AB13" s="176">
        <v>7.7186034372103602</v>
      </c>
      <c r="AC13" s="215">
        <v>3.3670955107788301E-12</v>
      </c>
    </row>
    <row r="14" spans="1:29">
      <c r="A14" s="7">
        <f>Dataset!A14</f>
        <v>41275</v>
      </c>
      <c r="B14">
        <f>Dataset!B14</f>
        <v>2013</v>
      </c>
      <c r="C14">
        <f>Dataset!C14</f>
        <v>1</v>
      </c>
      <c r="D14" s="8">
        <f>Dataset!L14</f>
        <v>10692657.034107799</v>
      </c>
      <c r="E14" s="105">
        <f t="shared" ref="E14:F14" ca="1" si="10">E2</f>
        <v>653.76</v>
      </c>
      <c r="F14" s="105">
        <f t="shared" ca="1" si="10"/>
        <v>0</v>
      </c>
      <c r="G14" s="8">
        <f>Dataset!AR14</f>
        <v>31</v>
      </c>
      <c r="H14" s="8">
        <f>Dataset!BL14</f>
        <v>0</v>
      </c>
      <c r="I14" s="8">
        <f>Dataset!BF14</f>
        <v>0</v>
      </c>
      <c r="J14" s="8">
        <f>Dataset!BM14</f>
        <v>0</v>
      </c>
      <c r="K14" s="8">
        <f>Dataset!AM14</f>
        <v>643937</v>
      </c>
      <c r="M14" s="8">
        <f t="shared" si="1"/>
        <v>-3148450.1933706598</v>
      </c>
      <c r="N14" s="1">
        <f t="shared" ca="1" si="2"/>
        <v>1074683.2830246519</v>
      </c>
      <c r="O14" s="1">
        <f t="shared" ca="1" si="3"/>
        <v>0</v>
      </c>
      <c r="P14" s="1">
        <f t="shared" si="4"/>
        <v>7590383.2873549955</v>
      </c>
      <c r="Q14" s="1">
        <f t="shared" si="5"/>
        <v>0</v>
      </c>
      <c r="R14" s="1">
        <f t="shared" si="6"/>
        <v>0</v>
      </c>
      <c r="S14" s="1">
        <f t="shared" si="7"/>
        <v>0</v>
      </c>
      <c r="T14" s="1">
        <f t="shared" si="8"/>
        <v>5397438.3541111713</v>
      </c>
      <c r="U14" s="1">
        <f t="shared" ca="1" si="9"/>
        <v>10914054.731120158</v>
      </c>
      <c r="Y14" t="s">
        <v>193</v>
      </c>
      <c r="Z14" s="176">
        <v>-2562044.04050744</v>
      </c>
      <c r="AA14" s="176">
        <v>328191.84625742701</v>
      </c>
      <c r="AB14" s="176">
        <v>-7.8065438545290098</v>
      </c>
      <c r="AC14" s="215">
        <v>2.1114458379341699E-12</v>
      </c>
    </row>
    <row r="15" spans="1:29">
      <c r="A15" s="7">
        <f>Dataset!A15</f>
        <v>41306</v>
      </c>
      <c r="B15">
        <f>Dataset!B15</f>
        <v>2013</v>
      </c>
      <c r="C15">
        <f>Dataset!C15</f>
        <v>2</v>
      </c>
      <c r="D15" s="8">
        <f>Dataset!L15</f>
        <v>10166752.947911724</v>
      </c>
      <c r="E15" s="105">
        <f t="shared" ref="E15:F15" ca="1" si="11">E3</f>
        <v>591.25000000000011</v>
      </c>
      <c r="F15" s="105">
        <f t="shared" ca="1" si="11"/>
        <v>0</v>
      </c>
      <c r="G15" s="8">
        <f>Dataset!AR15</f>
        <v>28</v>
      </c>
      <c r="H15" s="8">
        <f>Dataset!BL15</f>
        <v>0</v>
      </c>
      <c r="I15" s="8">
        <f>Dataset!BF15</f>
        <v>0</v>
      </c>
      <c r="J15" s="8">
        <f>Dataset!BM15</f>
        <v>0</v>
      </c>
      <c r="K15" s="8">
        <f>Dataset!AM15</f>
        <v>643937</v>
      </c>
      <c r="M15" s="8">
        <f t="shared" si="1"/>
        <v>-3148450.1933706598</v>
      </c>
      <c r="N15" s="1">
        <f t="shared" ca="1" si="2"/>
        <v>971926.22841459501</v>
      </c>
      <c r="O15" s="1">
        <f t="shared" ca="1" si="3"/>
        <v>0</v>
      </c>
      <c r="P15" s="1">
        <f t="shared" si="4"/>
        <v>6855830.0659980606</v>
      </c>
      <c r="Q15" s="1">
        <f t="shared" si="5"/>
        <v>0</v>
      </c>
      <c r="R15" s="1">
        <f t="shared" si="6"/>
        <v>0</v>
      </c>
      <c r="S15" s="1">
        <f t="shared" si="7"/>
        <v>0</v>
      </c>
      <c r="T15" s="1">
        <f t="shared" si="8"/>
        <v>5397438.3541111713</v>
      </c>
      <c r="U15" s="1">
        <f t="shared" ca="1" si="9"/>
        <v>10076744.455153167</v>
      </c>
      <c r="Y15" t="s">
        <v>49</v>
      </c>
      <c r="Z15" s="176">
        <v>-571798.679479543</v>
      </c>
      <c r="AA15" s="176">
        <v>105799.297164679</v>
      </c>
      <c r="AB15" s="176">
        <v>-5.4045602835104196</v>
      </c>
      <c r="AC15" s="215">
        <v>3.1998152831517002E-7</v>
      </c>
    </row>
    <row r="16" spans="1:29">
      <c r="A16" s="7">
        <f>Dataset!A16</f>
        <v>41334</v>
      </c>
      <c r="B16">
        <f>Dataset!B16</f>
        <v>2013</v>
      </c>
      <c r="C16">
        <f>Dataset!C16</f>
        <v>3</v>
      </c>
      <c r="D16" s="8">
        <f>Dataset!L16</f>
        <v>10789213.093708768</v>
      </c>
      <c r="E16" s="105">
        <f t="shared" ref="E16:F16" ca="1" si="12">E4</f>
        <v>515.66</v>
      </c>
      <c r="F16" s="105">
        <f t="shared" ca="1" si="12"/>
        <v>0</v>
      </c>
      <c r="G16" s="8">
        <f>Dataset!AR16</f>
        <v>31</v>
      </c>
      <c r="H16" s="8">
        <f>Dataset!BL16</f>
        <v>0</v>
      </c>
      <c r="I16" s="8">
        <f>Dataset!BF16</f>
        <v>0</v>
      </c>
      <c r="J16" s="8">
        <f>Dataset!BM16</f>
        <v>0</v>
      </c>
      <c r="K16" s="8">
        <f>Dataset!AM16</f>
        <v>643937</v>
      </c>
      <c r="M16" s="8">
        <f t="shared" si="1"/>
        <v>-3148450.1933706598</v>
      </c>
      <c r="N16" s="1">
        <f t="shared" ca="1" si="2"/>
        <v>847667.61766472715</v>
      </c>
      <c r="O16" s="1">
        <f t="shared" ca="1" si="3"/>
        <v>0</v>
      </c>
      <c r="P16" s="1">
        <f t="shared" si="4"/>
        <v>7590383.2873549955</v>
      </c>
      <c r="Q16" s="1">
        <f t="shared" si="5"/>
        <v>0</v>
      </c>
      <c r="R16" s="1">
        <f t="shared" si="6"/>
        <v>0</v>
      </c>
      <c r="S16" s="1">
        <f t="shared" si="7"/>
        <v>0</v>
      </c>
      <c r="T16" s="1">
        <f t="shared" si="8"/>
        <v>5397438.3541111713</v>
      </c>
      <c r="U16" s="1">
        <f t="shared" ca="1" si="9"/>
        <v>10687039.065760234</v>
      </c>
      <c r="Y16" t="s">
        <v>251</v>
      </c>
      <c r="Z16" s="176">
        <v>1903411.6946984699</v>
      </c>
      <c r="AA16" s="176">
        <v>229503.58595654799</v>
      </c>
      <c r="AB16" s="176">
        <v>8.2936032862634601</v>
      </c>
      <c r="AC16" s="215">
        <v>1.54846005855388E-13</v>
      </c>
    </row>
    <row r="17" spans="1:29">
      <c r="A17" s="7">
        <f>Dataset!A17</f>
        <v>41365</v>
      </c>
      <c r="B17">
        <f>Dataset!B17</f>
        <v>2013</v>
      </c>
      <c r="C17">
        <f>Dataset!C17</f>
        <v>4</v>
      </c>
      <c r="D17" s="8">
        <f>Dataset!L17</f>
        <v>9903437.9647538438</v>
      </c>
      <c r="E17" s="105">
        <f t="shared" ref="E17:F17" ca="1" si="13">E5</f>
        <v>322.11</v>
      </c>
      <c r="F17" s="105">
        <f t="shared" ca="1" si="13"/>
        <v>0.08</v>
      </c>
      <c r="G17" s="8">
        <f>Dataset!AR17</f>
        <v>30</v>
      </c>
      <c r="H17" s="8">
        <f>Dataset!BL17</f>
        <v>0</v>
      </c>
      <c r="I17" s="8">
        <f>Dataset!BF17</f>
        <v>0</v>
      </c>
      <c r="J17" s="8">
        <f>Dataset!BM17</f>
        <v>0</v>
      </c>
      <c r="K17" s="8">
        <f>Dataset!AM17</f>
        <v>643937</v>
      </c>
      <c r="M17" s="8">
        <f t="shared" si="1"/>
        <v>-3148450.1933706598</v>
      </c>
      <c r="N17" s="1">
        <f t="shared" ca="1" si="2"/>
        <v>529500.47769069788</v>
      </c>
      <c r="O17" s="1">
        <f t="shared" ca="1" si="3"/>
        <v>385.422590301892</v>
      </c>
      <c r="P17" s="1">
        <f t="shared" si="4"/>
        <v>7345532.2135693505</v>
      </c>
      <c r="Q17" s="1">
        <f t="shared" si="5"/>
        <v>0</v>
      </c>
      <c r="R17" s="1">
        <f t="shared" si="6"/>
        <v>0</v>
      </c>
      <c r="S17" s="1">
        <f t="shared" si="7"/>
        <v>0</v>
      </c>
      <c r="T17" s="1">
        <f t="shared" si="8"/>
        <v>5397438.3541111713</v>
      </c>
      <c r="U17" s="1">
        <f t="shared" ca="1" si="9"/>
        <v>10124406.274590861</v>
      </c>
      <c r="Y17" t="s">
        <v>61</v>
      </c>
      <c r="Z17" s="176">
        <v>8.3819354286384709</v>
      </c>
      <c r="AA17" s="176">
        <v>1.2528015754458699</v>
      </c>
      <c r="AB17" s="176">
        <v>6.69055307154715</v>
      </c>
      <c r="AC17" s="215">
        <v>6.8285210679931702E-10</v>
      </c>
    </row>
    <row r="18" spans="1:29">
      <c r="A18" s="7">
        <f>Dataset!A18</f>
        <v>41395</v>
      </c>
      <c r="B18">
        <f>Dataset!B18</f>
        <v>2013</v>
      </c>
      <c r="C18">
        <f>Dataset!C18</f>
        <v>5</v>
      </c>
      <c r="D18" s="8">
        <f>Dataset!L18</f>
        <v>9646901.7420816738</v>
      </c>
      <c r="E18" s="105">
        <f t="shared" ref="E18:F18" ca="1" si="14">E6</f>
        <v>141.16000000000003</v>
      </c>
      <c r="F18" s="105">
        <f t="shared" ca="1" si="14"/>
        <v>16.7</v>
      </c>
      <c r="G18" s="8">
        <f>Dataset!AR18</f>
        <v>31</v>
      </c>
      <c r="H18" s="8">
        <f>Dataset!BL18</f>
        <v>0</v>
      </c>
      <c r="I18" s="8">
        <f>Dataset!BF18</f>
        <v>0</v>
      </c>
      <c r="J18" s="8">
        <f>Dataset!BM18</f>
        <v>0</v>
      </c>
      <c r="K18" s="8">
        <f>Dataset!AM18</f>
        <v>643937</v>
      </c>
      <c r="M18" s="8">
        <f t="shared" si="1"/>
        <v>-3148450.1933706598</v>
      </c>
      <c r="N18" s="1">
        <f t="shared" ca="1" si="2"/>
        <v>232045.8459247429</v>
      </c>
      <c r="O18" s="1">
        <f t="shared" ca="1" si="3"/>
        <v>80456.965725519942</v>
      </c>
      <c r="P18" s="1">
        <f t="shared" si="4"/>
        <v>7590383.2873549955</v>
      </c>
      <c r="Q18" s="1">
        <f t="shared" si="5"/>
        <v>0</v>
      </c>
      <c r="R18" s="1">
        <f t="shared" si="6"/>
        <v>0</v>
      </c>
      <c r="S18" s="1">
        <f t="shared" si="7"/>
        <v>0</v>
      </c>
      <c r="T18" s="1">
        <f t="shared" si="8"/>
        <v>5397438.3541111713</v>
      </c>
      <c r="U18" s="1">
        <f t="shared" ca="1" si="9"/>
        <v>10151874.259745769</v>
      </c>
      <c r="Z18" s="8"/>
    </row>
    <row r="19" spans="1:29">
      <c r="A19" s="7">
        <f>Dataset!A19</f>
        <v>41426</v>
      </c>
      <c r="B19">
        <f>Dataset!B19</f>
        <v>2013</v>
      </c>
      <c r="C19">
        <f>Dataset!C19</f>
        <v>6</v>
      </c>
      <c r="D19" s="8">
        <f>Dataset!L19</f>
        <v>9701178.3267219234</v>
      </c>
      <c r="E19" s="105">
        <f t="shared" ref="E19:F19" ca="1" si="15">E7</f>
        <v>29.650000000000006</v>
      </c>
      <c r="F19" s="105">
        <f t="shared" ca="1" si="15"/>
        <v>37.15</v>
      </c>
      <c r="G19" s="8">
        <f>Dataset!AR19</f>
        <v>30</v>
      </c>
      <c r="H19" s="8">
        <f>Dataset!BL19</f>
        <v>0</v>
      </c>
      <c r="I19" s="8">
        <f>Dataset!BF19</f>
        <v>0</v>
      </c>
      <c r="J19" s="8">
        <f>Dataset!BM19</f>
        <v>0</v>
      </c>
      <c r="K19" s="8">
        <f>Dataset!AM19</f>
        <v>643937</v>
      </c>
      <c r="M19" s="8">
        <f t="shared" si="1"/>
        <v>-3148450.1933706598</v>
      </c>
      <c r="N19" s="1">
        <f t="shared" ca="1" si="2"/>
        <v>48740.148283285824</v>
      </c>
      <c r="O19" s="1">
        <f t="shared" ca="1" si="3"/>
        <v>178980.61537144109</v>
      </c>
      <c r="P19" s="1">
        <f t="shared" si="4"/>
        <v>7345532.2135693505</v>
      </c>
      <c r="Q19" s="1">
        <f t="shared" si="5"/>
        <v>0</v>
      </c>
      <c r="R19" s="1">
        <f t="shared" si="6"/>
        <v>0</v>
      </c>
      <c r="S19" s="1">
        <f t="shared" si="7"/>
        <v>0</v>
      </c>
      <c r="T19" s="1">
        <f t="shared" si="8"/>
        <v>5397438.3541111713</v>
      </c>
      <c r="U19" s="1">
        <f t="shared" ca="1" si="9"/>
        <v>9822241.1379645877</v>
      </c>
      <c r="Y19" t="s">
        <v>128</v>
      </c>
    </row>
    <row r="20" spans="1:29">
      <c r="A20" s="7">
        <f>Dataset!A20</f>
        <v>41456</v>
      </c>
      <c r="B20">
        <f>Dataset!B20</f>
        <v>2013</v>
      </c>
      <c r="C20">
        <f>Dataset!C20</f>
        <v>7</v>
      </c>
      <c r="D20" s="8">
        <f>Dataset!L20</f>
        <v>9800609.7680537496</v>
      </c>
      <c r="E20" s="105">
        <f t="shared" ref="E20:F20" ca="1" si="16">E8</f>
        <v>1.36</v>
      </c>
      <c r="F20" s="105">
        <f t="shared" ca="1" si="16"/>
        <v>90.5</v>
      </c>
      <c r="G20" s="8">
        <f>Dataset!AR20</f>
        <v>31</v>
      </c>
      <c r="H20" s="8">
        <f>Dataset!BL20</f>
        <v>0</v>
      </c>
      <c r="I20" s="8">
        <f>Dataset!BF20</f>
        <v>0</v>
      </c>
      <c r="J20" s="8">
        <f>Dataset!BM20</f>
        <v>0</v>
      </c>
      <c r="K20" s="8">
        <f>Dataset!AM20</f>
        <v>643937</v>
      </c>
      <c r="M20" s="8">
        <f t="shared" si="1"/>
        <v>-3148450.1933706598</v>
      </c>
      <c r="N20" s="1">
        <f t="shared" ca="1" si="2"/>
        <v>2235.6358065857912</v>
      </c>
      <c r="O20" s="1">
        <f t="shared" ca="1" si="3"/>
        <v>436009.30527901527</v>
      </c>
      <c r="P20" s="1">
        <f t="shared" si="4"/>
        <v>7590383.2873549955</v>
      </c>
      <c r="Q20" s="1">
        <f t="shared" si="5"/>
        <v>0</v>
      </c>
      <c r="R20" s="1">
        <f t="shared" si="6"/>
        <v>0</v>
      </c>
      <c r="S20" s="1">
        <f t="shared" si="7"/>
        <v>0</v>
      </c>
      <c r="T20" s="1">
        <f t="shared" si="8"/>
        <v>5397438.3541111713</v>
      </c>
      <c r="U20" s="1">
        <f t="shared" ca="1" si="9"/>
        <v>10277616.389181107</v>
      </c>
      <c r="Y20" t="s">
        <v>129</v>
      </c>
      <c r="Z20" s="8">
        <v>10772989.4850272</v>
      </c>
      <c r="AA20" s="1" t="s">
        <v>130</v>
      </c>
      <c r="AB20" s="8">
        <v>791361.39292184298</v>
      </c>
    </row>
    <row r="21" spans="1:29">
      <c r="A21" s="7">
        <f>Dataset!A21</f>
        <v>41487</v>
      </c>
      <c r="B21">
        <f>Dataset!B21</f>
        <v>2013</v>
      </c>
      <c r="C21">
        <f>Dataset!C21</f>
        <v>8</v>
      </c>
      <c r="D21" s="8">
        <f>Dataset!L21</f>
        <v>9744716.6250400878</v>
      </c>
      <c r="E21" s="105">
        <f t="shared" ref="E21:F21" ca="1" si="17">E9</f>
        <v>1.77</v>
      </c>
      <c r="F21" s="105">
        <f t="shared" ca="1" si="17"/>
        <v>83.38</v>
      </c>
      <c r="G21" s="8">
        <f>Dataset!AR21</f>
        <v>31</v>
      </c>
      <c r="H21" s="8">
        <f>Dataset!BL21</f>
        <v>0</v>
      </c>
      <c r="I21" s="8">
        <f>Dataset!BF21</f>
        <v>0</v>
      </c>
      <c r="J21" s="8">
        <f>Dataset!BM21</f>
        <v>0</v>
      </c>
      <c r="K21" s="8">
        <f>Dataset!AM21</f>
        <v>643937</v>
      </c>
      <c r="M21" s="8">
        <f t="shared" si="1"/>
        <v>-3148450.1933706598</v>
      </c>
      <c r="N21" s="1">
        <f t="shared" ca="1" si="2"/>
        <v>2909.6142482770956</v>
      </c>
      <c r="O21" s="1">
        <f t="shared" ca="1" si="3"/>
        <v>401706.69474214688</v>
      </c>
      <c r="P21" s="1">
        <f t="shared" si="4"/>
        <v>7590383.2873549955</v>
      </c>
      <c r="Q21" s="1">
        <f t="shared" si="5"/>
        <v>0</v>
      </c>
      <c r="R21" s="1">
        <f t="shared" si="6"/>
        <v>0</v>
      </c>
      <c r="S21" s="1">
        <f t="shared" si="7"/>
        <v>0</v>
      </c>
      <c r="T21" s="1">
        <f t="shared" si="8"/>
        <v>5397438.3541111713</v>
      </c>
      <c r="U21" s="1">
        <f t="shared" ca="1" si="9"/>
        <v>10243987.757085931</v>
      </c>
      <c r="Y21" t="s">
        <v>131</v>
      </c>
      <c r="Z21" s="216">
        <v>16165558848533</v>
      </c>
      <c r="AA21" s="1" t="s">
        <v>132</v>
      </c>
      <c r="AB21" s="8">
        <v>361064.27415186702</v>
      </c>
    </row>
    <row r="22" spans="1:29">
      <c r="A22" s="7">
        <f>Dataset!A22</f>
        <v>41518</v>
      </c>
      <c r="B22">
        <f>Dataset!B22</f>
        <v>2013</v>
      </c>
      <c r="C22">
        <f>Dataset!C22</f>
        <v>9</v>
      </c>
      <c r="D22" s="8">
        <f>Dataset!L22</f>
        <v>9457538.2541290503</v>
      </c>
      <c r="E22" s="105">
        <f t="shared" ref="E22:F22" ca="1" si="18">E10</f>
        <v>35.700000000000003</v>
      </c>
      <c r="F22" s="105">
        <f t="shared" ca="1" si="18"/>
        <v>35.83</v>
      </c>
      <c r="G22" s="8">
        <f>Dataset!AR22</f>
        <v>30</v>
      </c>
      <c r="H22" s="8">
        <f>Dataset!BL22</f>
        <v>0</v>
      </c>
      <c r="I22" s="8">
        <f>Dataset!BF22</f>
        <v>0</v>
      </c>
      <c r="J22" s="8">
        <f>Dataset!BM22</f>
        <v>0</v>
      </c>
      <c r="K22" s="8">
        <f>Dataset!AM22</f>
        <v>643937</v>
      </c>
      <c r="M22" s="8">
        <f t="shared" si="1"/>
        <v>-3148450.1933706598</v>
      </c>
      <c r="N22" s="1">
        <f t="shared" ca="1" si="2"/>
        <v>58685.43992287702</v>
      </c>
      <c r="O22" s="1">
        <f t="shared" ca="1" si="3"/>
        <v>172621.14263145986</v>
      </c>
      <c r="P22" s="1">
        <f t="shared" si="4"/>
        <v>7345532.2135693505</v>
      </c>
      <c r="Q22" s="1">
        <f t="shared" si="5"/>
        <v>0</v>
      </c>
      <c r="R22" s="1">
        <f t="shared" si="6"/>
        <v>0</v>
      </c>
      <c r="S22" s="1">
        <f t="shared" si="7"/>
        <v>0</v>
      </c>
      <c r="T22" s="1">
        <f t="shared" si="8"/>
        <v>5397438.3541111713</v>
      </c>
      <c r="U22" s="1">
        <f t="shared" ca="1" si="9"/>
        <v>9825826.9568642005</v>
      </c>
      <c r="Y22" t="s">
        <v>133</v>
      </c>
      <c r="Z22" s="215">
        <v>0.80295744910367595</v>
      </c>
      <c r="AA22" s="218" t="s">
        <v>134</v>
      </c>
      <c r="AB22" s="215">
        <v>0.79183407929501304</v>
      </c>
    </row>
    <row r="23" spans="1:29">
      <c r="A23" s="7">
        <f>Dataset!A23</f>
        <v>41548</v>
      </c>
      <c r="B23">
        <f>Dataset!B23</f>
        <v>2013</v>
      </c>
      <c r="C23">
        <f>Dataset!C23</f>
        <v>10</v>
      </c>
      <c r="D23" s="8">
        <f>Dataset!L23</f>
        <v>9497829.763316147</v>
      </c>
      <c r="E23" s="105">
        <f t="shared" ref="E23:F23" ca="1" si="19">E11</f>
        <v>173.91</v>
      </c>
      <c r="F23" s="105">
        <f t="shared" ca="1" si="19"/>
        <v>4.6100000000000003</v>
      </c>
      <c r="G23" s="8">
        <f>Dataset!AR23</f>
        <v>31</v>
      </c>
      <c r="H23" s="8">
        <f>Dataset!BL23</f>
        <v>0</v>
      </c>
      <c r="I23" s="8">
        <f>Dataset!BF23</f>
        <v>0</v>
      </c>
      <c r="J23" s="8">
        <f>Dataset!BM23</f>
        <v>0</v>
      </c>
      <c r="K23" s="8">
        <f>Dataset!AM23</f>
        <v>643937</v>
      </c>
      <c r="M23" s="8">
        <f t="shared" si="1"/>
        <v>-3148450.1933706598</v>
      </c>
      <c r="N23" s="1">
        <f t="shared" ca="1" si="2"/>
        <v>285881.92876715801</v>
      </c>
      <c r="O23" s="1">
        <f t="shared" ca="1" si="3"/>
        <v>22209.976766146527</v>
      </c>
      <c r="P23" s="1">
        <f t="shared" si="4"/>
        <v>7590383.2873549955</v>
      </c>
      <c r="Q23" s="1">
        <f t="shared" si="5"/>
        <v>0</v>
      </c>
      <c r="R23" s="1">
        <f t="shared" si="6"/>
        <v>0</v>
      </c>
      <c r="S23" s="1">
        <f t="shared" si="7"/>
        <v>0</v>
      </c>
      <c r="T23" s="1">
        <f t="shared" si="8"/>
        <v>5397438.3541111713</v>
      </c>
      <c r="U23" s="1">
        <f t="shared" ca="1" si="9"/>
        <v>10147463.35362881</v>
      </c>
      <c r="Y23" t="s">
        <v>266</v>
      </c>
      <c r="Z23" s="176">
        <v>71.423324064555302</v>
      </c>
      <c r="AA23" s="218" t="s">
        <v>135</v>
      </c>
      <c r="AB23" s="215">
        <v>1.76025891872518E-40</v>
      </c>
    </row>
    <row r="24" spans="1:29">
      <c r="A24" s="7">
        <f>Dataset!A24</f>
        <v>41579</v>
      </c>
      <c r="B24">
        <f>Dataset!B24</f>
        <v>2013</v>
      </c>
      <c r="C24">
        <f>Dataset!C24</f>
        <v>11</v>
      </c>
      <c r="D24" s="8">
        <f>Dataset!L24</f>
        <v>9966500.9934218135</v>
      </c>
      <c r="E24" s="105">
        <f t="shared" ref="E24:F24" ca="1" si="20">E12</f>
        <v>358.74999999999994</v>
      </c>
      <c r="F24" s="105">
        <f t="shared" ca="1" si="20"/>
        <v>1.2</v>
      </c>
      <c r="G24" s="8">
        <f>Dataset!AR24</f>
        <v>30</v>
      </c>
      <c r="H24" s="8">
        <f>Dataset!BL24</f>
        <v>0</v>
      </c>
      <c r="I24" s="8">
        <f>Dataset!BF24</f>
        <v>0</v>
      </c>
      <c r="J24" s="8">
        <f>Dataset!BM24</f>
        <v>0</v>
      </c>
      <c r="K24" s="8">
        <f>Dataset!AM24</f>
        <v>643937</v>
      </c>
      <c r="M24" s="8">
        <f t="shared" si="1"/>
        <v>-3148450.1933706598</v>
      </c>
      <c r="N24" s="1">
        <f t="shared" ca="1" si="2"/>
        <v>589731.13647989149</v>
      </c>
      <c r="O24" s="1">
        <f t="shared" ca="1" si="3"/>
        <v>5781.3388545283797</v>
      </c>
      <c r="P24" s="1">
        <f t="shared" si="4"/>
        <v>7345532.2135693505</v>
      </c>
      <c r="Q24" s="1">
        <f t="shared" si="5"/>
        <v>0</v>
      </c>
      <c r="R24" s="1">
        <f t="shared" si="6"/>
        <v>0</v>
      </c>
      <c r="S24" s="1">
        <f t="shared" si="7"/>
        <v>0</v>
      </c>
      <c r="T24" s="1">
        <f t="shared" si="8"/>
        <v>5397438.3541111713</v>
      </c>
      <c r="U24" s="1">
        <f t="shared" ca="1" si="9"/>
        <v>10190032.849644281</v>
      </c>
      <c r="Y24" t="s">
        <v>136</v>
      </c>
      <c r="Z24" s="214">
        <v>-9.6940997988788899E-2</v>
      </c>
      <c r="AA24" s="218" t="s">
        <v>137</v>
      </c>
      <c r="AB24" s="215">
        <v>2.1824562239318701</v>
      </c>
    </row>
    <row r="25" spans="1:29">
      <c r="A25" s="7">
        <f>Dataset!A25</f>
        <v>41609</v>
      </c>
      <c r="B25">
        <f>Dataset!B25</f>
        <v>2013</v>
      </c>
      <c r="C25">
        <f>Dataset!C25</f>
        <v>12</v>
      </c>
      <c r="D25" s="8">
        <f>Dataset!L25</f>
        <v>9693221.2935160697</v>
      </c>
      <c r="E25" s="105">
        <f t="shared" ref="E25:F25" ca="1" si="21">E13</f>
        <v>526.03</v>
      </c>
      <c r="F25" s="105">
        <f t="shared" ca="1" si="21"/>
        <v>0</v>
      </c>
      <c r="G25" s="8">
        <f>Dataset!AR25</f>
        <v>31</v>
      </c>
      <c r="H25" s="8">
        <f>Dataset!BL25</f>
        <v>0</v>
      </c>
      <c r="I25" s="8">
        <f>Dataset!BF25</f>
        <v>1</v>
      </c>
      <c r="J25" s="8">
        <f>Dataset!BM25</f>
        <v>0</v>
      </c>
      <c r="K25" s="8">
        <f>Dataset!AM25</f>
        <v>643937</v>
      </c>
      <c r="M25" s="8">
        <f t="shared" si="1"/>
        <v>-3148450.1933706598</v>
      </c>
      <c r="N25" s="1">
        <f t="shared" ca="1" si="2"/>
        <v>864714.34068994387</v>
      </c>
      <c r="O25" s="1">
        <f t="shared" ca="1" si="3"/>
        <v>0</v>
      </c>
      <c r="P25" s="1">
        <f t="shared" si="4"/>
        <v>7590383.2873549955</v>
      </c>
      <c r="Q25" s="1">
        <f t="shared" si="5"/>
        <v>0</v>
      </c>
      <c r="R25" s="1">
        <f t="shared" si="6"/>
        <v>-571798.679479543</v>
      </c>
      <c r="S25" s="1">
        <f t="shared" si="7"/>
        <v>0</v>
      </c>
      <c r="T25" s="1">
        <f t="shared" si="8"/>
        <v>5397438.3541111713</v>
      </c>
      <c r="U25" s="1">
        <f t="shared" ca="1" si="9"/>
        <v>10132287.109305907</v>
      </c>
    </row>
    <row r="26" spans="1:29">
      <c r="A26" s="7">
        <f>Dataset!A26</f>
        <v>41640</v>
      </c>
      <c r="B26">
        <f>Dataset!B26</f>
        <v>2014</v>
      </c>
      <c r="C26">
        <f>Dataset!C26</f>
        <v>1</v>
      </c>
      <c r="D26" s="8">
        <f>Dataset!L26</f>
        <v>10829684.906666959</v>
      </c>
      <c r="E26" s="105">
        <f t="shared" ref="E26:F26" ca="1" si="22">E14</f>
        <v>653.76</v>
      </c>
      <c r="F26" s="105">
        <f t="shared" ca="1" si="22"/>
        <v>0</v>
      </c>
      <c r="G26" s="8">
        <f>Dataset!AR26</f>
        <v>31</v>
      </c>
      <c r="H26" s="8">
        <f>Dataset!BL26</f>
        <v>0</v>
      </c>
      <c r="I26" s="8">
        <f>Dataset!BF26</f>
        <v>0</v>
      </c>
      <c r="J26" s="8">
        <f>Dataset!BM26</f>
        <v>0</v>
      </c>
      <c r="K26" s="8">
        <f>Dataset!AM26</f>
        <v>659861.19999999995</v>
      </c>
      <c r="M26" s="8">
        <f t="shared" si="1"/>
        <v>-3148450.1933706598</v>
      </c>
      <c r="N26" s="1">
        <f t="shared" ca="1" si="2"/>
        <v>1074683.2830246519</v>
      </c>
      <c r="O26" s="1">
        <f t="shared" ca="1" si="3"/>
        <v>0</v>
      </c>
      <c r="P26" s="1">
        <f t="shared" si="4"/>
        <v>7590383.2873549955</v>
      </c>
      <c r="Q26" s="1">
        <f t="shared" si="5"/>
        <v>0</v>
      </c>
      <c r="R26" s="1">
        <f t="shared" si="6"/>
        <v>0</v>
      </c>
      <c r="S26" s="1">
        <f t="shared" si="7"/>
        <v>0</v>
      </c>
      <c r="T26" s="1">
        <f t="shared" si="8"/>
        <v>5530913.9702638956</v>
      </c>
      <c r="U26" s="1">
        <f t="shared" ca="1" si="9"/>
        <v>11047530.347272884</v>
      </c>
    </row>
    <row r="27" spans="1:29">
      <c r="A27" s="7">
        <f>Dataset!A27</f>
        <v>41671</v>
      </c>
      <c r="B27">
        <f>Dataset!B27</f>
        <v>2014</v>
      </c>
      <c r="C27">
        <f>Dataset!C27</f>
        <v>2</v>
      </c>
      <c r="D27" s="8">
        <f>Dataset!L27</f>
        <v>9803563.8315219805</v>
      </c>
      <c r="E27" s="105">
        <f t="shared" ref="E27:F27" ca="1" si="23">E15</f>
        <v>591.25000000000011</v>
      </c>
      <c r="F27" s="105">
        <f t="shared" ca="1" si="23"/>
        <v>0</v>
      </c>
      <c r="G27" s="8">
        <f>Dataset!AR27</f>
        <v>28</v>
      </c>
      <c r="H27" s="8">
        <f>Dataset!BL27</f>
        <v>0</v>
      </c>
      <c r="I27" s="8">
        <f>Dataset!BF27</f>
        <v>0</v>
      </c>
      <c r="J27" s="8">
        <f>Dataset!BM27</f>
        <v>0</v>
      </c>
      <c r="K27" s="8">
        <f>Dataset!AM27</f>
        <v>659861.19999999995</v>
      </c>
      <c r="M27" s="8">
        <f t="shared" si="1"/>
        <v>-3148450.1933706598</v>
      </c>
      <c r="N27" s="1">
        <f t="shared" ca="1" si="2"/>
        <v>971926.22841459501</v>
      </c>
      <c r="O27" s="1">
        <f t="shared" ca="1" si="3"/>
        <v>0</v>
      </c>
      <c r="P27" s="1">
        <f t="shared" si="4"/>
        <v>6855830.0659980606</v>
      </c>
      <c r="Q27" s="1">
        <f t="shared" si="5"/>
        <v>0</v>
      </c>
      <c r="R27" s="1">
        <f t="shared" si="6"/>
        <v>0</v>
      </c>
      <c r="S27" s="1">
        <f t="shared" si="7"/>
        <v>0</v>
      </c>
      <c r="T27" s="1">
        <f t="shared" si="8"/>
        <v>5530913.9702638956</v>
      </c>
      <c r="U27" s="1">
        <f t="shared" ca="1" si="9"/>
        <v>10210220.071305891</v>
      </c>
    </row>
    <row r="28" spans="1:29">
      <c r="A28" s="7">
        <f>Dataset!A28</f>
        <v>41699</v>
      </c>
      <c r="B28">
        <f>Dataset!B28</f>
        <v>2014</v>
      </c>
      <c r="C28">
        <f>Dataset!C28</f>
        <v>3</v>
      </c>
      <c r="D28" s="8">
        <f>Dataset!L28</f>
        <v>10617032.797877969</v>
      </c>
      <c r="E28" s="105">
        <f t="shared" ref="E28:F28" ca="1" si="24">E16</f>
        <v>515.66</v>
      </c>
      <c r="F28" s="105">
        <f t="shared" ca="1" si="24"/>
        <v>0</v>
      </c>
      <c r="G28" s="8">
        <f>Dataset!AR28</f>
        <v>31</v>
      </c>
      <c r="H28" s="8">
        <f>Dataset!BL28</f>
        <v>0</v>
      </c>
      <c r="I28" s="8">
        <f>Dataset!BF28</f>
        <v>0</v>
      </c>
      <c r="J28" s="8">
        <f>Dataset!BM28</f>
        <v>0</v>
      </c>
      <c r="K28" s="8">
        <f>Dataset!AM28</f>
        <v>659861.19999999995</v>
      </c>
      <c r="M28" s="8">
        <f t="shared" si="1"/>
        <v>-3148450.1933706598</v>
      </c>
      <c r="N28" s="1">
        <f t="shared" ca="1" si="2"/>
        <v>847667.61766472715</v>
      </c>
      <c r="O28" s="1">
        <f t="shared" ca="1" si="3"/>
        <v>0</v>
      </c>
      <c r="P28" s="1">
        <f t="shared" si="4"/>
        <v>7590383.2873549955</v>
      </c>
      <c r="Q28" s="1">
        <f t="shared" si="5"/>
        <v>0</v>
      </c>
      <c r="R28" s="1">
        <f t="shared" si="6"/>
        <v>0</v>
      </c>
      <c r="S28" s="1">
        <f t="shared" si="7"/>
        <v>0</v>
      </c>
      <c r="T28" s="1">
        <f t="shared" si="8"/>
        <v>5530913.9702638956</v>
      </c>
      <c r="U28" s="1">
        <f t="shared" ca="1" si="9"/>
        <v>10820514.681912959</v>
      </c>
    </row>
    <row r="29" spans="1:29">
      <c r="A29" s="7">
        <f>Dataset!A29</f>
        <v>41730</v>
      </c>
      <c r="B29">
        <f>Dataset!B29</f>
        <v>2014</v>
      </c>
      <c r="C29">
        <f>Dataset!C29</f>
        <v>4</v>
      </c>
      <c r="D29" s="8">
        <f>Dataset!L29</f>
        <v>9754865.5506930631</v>
      </c>
      <c r="E29" s="105">
        <f t="shared" ref="E29:F29" ca="1" si="25">E17</f>
        <v>322.11</v>
      </c>
      <c r="F29" s="105">
        <f t="shared" ca="1" si="25"/>
        <v>0.08</v>
      </c>
      <c r="G29" s="8">
        <f>Dataset!AR29</f>
        <v>30</v>
      </c>
      <c r="H29" s="8">
        <f>Dataset!BL29</f>
        <v>0</v>
      </c>
      <c r="I29" s="8">
        <f>Dataset!BF29</f>
        <v>0</v>
      </c>
      <c r="J29" s="8">
        <f>Dataset!BM29</f>
        <v>0</v>
      </c>
      <c r="K29" s="8">
        <f>Dataset!AM29</f>
        <v>659861.19999999995</v>
      </c>
      <c r="M29" s="8">
        <f t="shared" si="1"/>
        <v>-3148450.1933706598</v>
      </c>
      <c r="N29" s="1">
        <f t="shared" ca="1" si="2"/>
        <v>529500.47769069788</v>
      </c>
      <c r="O29" s="1">
        <f t="shared" ca="1" si="3"/>
        <v>385.422590301892</v>
      </c>
      <c r="P29" s="1">
        <f t="shared" si="4"/>
        <v>7345532.2135693505</v>
      </c>
      <c r="Q29" s="1">
        <f t="shared" si="5"/>
        <v>0</v>
      </c>
      <c r="R29" s="1">
        <f t="shared" si="6"/>
        <v>0</v>
      </c>
      <c r="S29" s="1">
        <f t="shared" si="7"/>
        <v>0</v>
      </c>
      <c r="T29" s="1">
        <f t="shared" si="8"/>
        <v>5530913.9702638956</v>
      </c>
      <c r="U29" s="1">
        <f t="shared" ca="1" si="9"/>
        <v>10257881.890743587</v>
      </c>
    </row>
    <row r="30" spans="1:29">
      <c r="A30" s="7">
        <f>Dataset!A30</f>
        <v>41760</v>
      </c>
      <c r="B30">
        <f>Dataset!B30</f>
        <v>2014</v>
      </c>
      <c r="C30">
        <f>Dataset!C30</f>
        <v>5</v>
      </c>
      <c r="D30" s="8">
        <f>Dataset!L30</f>
        <v>9689042.1030413341</v>
      </c>
      <c r="E30" s="105">
        <f t="shared" ref="E30:F30" ca="1" si="26">E18</f>
        <v>141.16000000000003</v>
      </c>
      <c r="F30" s="105">
        <f t="shared" ca="1" si="26"/>
        <v>16.7</v>
      </c>
      <c r="G30" s="8">
        <f>Dataset!AR30</f>
        <v>31</v>
      </c>
      <c r="H30" s="8">
        <f>Dataset!BL30</f>
        <v>0</v>
      </c>
      <c r="I30" s="8">
        <f>Dataset!BF30</f>
        <v>0</v>
      </c>
      <c r="J30" s="8">
        <f>Dataset!BM30</f>
        <v>0</v>
      </c>
      <c r="K30" s="8">
        <f>Dataset!AM30</f>
        <v>659861.19999999995</v>
      </c>
      <c r="M30" s="8">
        <f t="shared" si="1"/>
        <v>-3148450.1933706598</v>
      </c>
      <c r="N30" s="1">
        <f t="shared" ca="1" si="2"/>
        <v>232045.8459247429</v>
      </c>
      <c r="O30" s="1">
        <f t="shared" ca="1" si="3"/>
        <v>80456.965725519942</v>
      </c>
      <c r="P30" s="1">
        <f t="shared" si="4"/>
        <v>7590383.2873549955</v>
      </c>
      <c r="Q30" s="1">
        <f t="shared" si="5"/>
        <v>0</v>
      </c>
      <c r="R30" s="1">
        <f t="shared" si="6"/>
        <v>0</v>
      </c>
      <c r="S30" s="1">
        <f t="shared" si="7"/>
        <v>0</v>
      </c>
      <c r="T30" s="1">
        <f t="shared" si="8"/>
        <v>5530913.9702638956</v>
      </c>
      <c r="U30" s="1">
        <f t="shared" ca="1" si="9"/>
        <v>10285349.875898495</v>
      </c>
    </row>
    <row r="31" spans="1:29">
      <c r="A31" s="7">
        <f>Dataset!A31</f>
        <v>41791</v>
      </c>
      <c r="B31">
        <f>Dataset!B31</f>
        <v>2014</v>
      </c>
      <c r="C31">
        <f>Dataset!C31</f>
        <v>6</v>
      </c>
      <c r="D31" s="8">
        <f>Dataset!L31</f>
        <v>9790616.2826926522</v>
      </c>
      <c r="E31" s="105">
        <f t="shared" ref="E31:F31" ca="1" si="27">E19</f>
        <v>29.650000000000006</v>
      </c>
      <c r="F31" s="105">
        <f t="shared" ca="1" si="27"/>
        <v>37.15</v>
      </c>
      <c r="G31" s="8">
        <f>Dataset!AR31</f>
        <v>30</v>
      </c>
      <c r="H31" s="8">
        <f>Dataset!BL31</f>
        <v>0</v>
      </c>
      <c r="I31" s="8">
        <f>Dataset!BF31</f>
        <v>0</v>
      </c>
      <c r="J31" s="8">
        <f>Dataset!BM31</f>
        <v>0</v>
      </c>
      <c r="K31" s="8">
        <f>Dataset!AM31</f>
        <v>659861.19999999995</v>
      </c>
      <c r="M31" s="8">
        <f t="shared" si="1"/>
        <v>-3148450.1933706598</v>
      </c>
      <c r="N31" s="1">
        <f t="shared" ca="1" si="2"/>
        <v>48740.148283285824</v>
      </c>
      <c r="O31" s="1">
        <f t="shared" ca="1" si="3"/>
        <v>178980.61537144109</v>
      </c>
      <c r="P31" s="1">
        <f t="shared" si="4"/>
        <v>7345532.2135693505</v>
      </c>
      <c r="Q31" s="1">
        <f t="shared" si="5"/>
        <v>0</v>
      </c>
      <c r="R31" s="1">
        <f t="shared" si="6"/>
        <v>0</v>
      </c>
      <c r="S31" s="1">
        <f t="shared" si="7"/>
        <v>0</v>
      </c>
      <c r="T31" s="1">
        <f t="shared" si="8"/>
        <v>5530913.9702638956</v>
      </c>
      <c r="U31" s="1">
        <f t="shared" ca="1" si="9"/>
        <v>9955716.7541173138</v>
      </c>
    </row>
    <row r="32" spans="1:29">
      <c r="A32" s="7">
        <f>Dataset!A32</f>
        <v>41821</v>
      </c>
      <c r="B32">
        <f>Dataset!B32</f>
        <v>2014</v>
      </c>
      <c r="C32">
        <f>Dataset!C32</f>
        <v>7</v>
      </c>
      <c r="D32" s="8">
        <f>Dataset!L32</f>
        <v>9552500.4181358665</v>
      </c>
      <c r="E32" s="105">
        <f t="shared" ref="E32:F32" ca="1" si="28">E20</f>
        <v>1.36</v>
      </c>
      <c r="F32" s="105">
        <f t="shared" ca="1" si="28"/>
        <v>90.5</v>
      </c>
      <c r="G32" s="8">
        <f>Dataset!AR32</f>
        <v>31</v>
      </c>
      <c r="H32" s="8">
        <f>Dataset!BL32</f>
        <v>0</v>
      </c>
      <c r="I32" s="8">
        <f>Dataset!BF32</f>
        <v>0</v>
      </c>
      <c r="J32" s="8">
        <f>Dataset!BM32</f>
        <v>0</v>
      </c>
      <c r="K32" s="8">
        <f>Dataset!AM32</f>
        <v>659861.19999999995</v>
      </c>
      <c r="M32" s="8">
        <f t="shared" si="1"/>
        <v>-3148450.1933706598</v>
      </c>
      <c r="N32" s="1">
        <f t="shared" ca="1" si="2"/>
        <v>2235.6358065857912</v>
      </c>
      <c r="O32" s="1">
        <f t="shared" ca="1" si="3"/>
        <v>436009.30527901527</v>
      </c>
      <c r="P32" s="1">
        <f t="shared" si="4"/>
        <v>7590383.2873549955</v>
      </c>
      <c r="Q32" s="1">
        <f t="shared" si="5"/>
        <v>0</v>
      </c>
      <c r="R32" s="1">
        <f t="shared" si="6"/>
        <v>0</v>
      </c>
      <c r="S32" s="1">
        <f t="shared" si="7"/>
        <v>0</v>
      </c>
      <c r="T32" s="1">
        <f t="shared" si="8"/>
        <v>5530913.9702638956</v>
      </c>
      <c r="U32" s="1">
        <f t="shared" ca="1" si="9"/>
        <v>10411092.005333833</v>
      </c>
    </row>
    <row r="33" spans="1:21">
      <c r="A33" s="7">
        <f>Dataset!A33</f>
        <v>41852</v>
      </c>
      <c r="B33">
        <f>Dataset!B33</f>
        <v>2014</v>
      </c>
      <c r="C33">
        <f>Dataset!C33</f>
        <v>8</v>
      </c>
      <c r="D33" s="8">
        <f>Dataset!L33</f>
        <v>9591226.5870101005</v>
      </c>
      <c r="E33" s="105">
        <f t="shared" ref="E33:F33" ca="1" si="29">E21</f>
        <v>1.77</v>
      </c>
      <c r="F33" s="105">
        <f t="shared" ca="1" si="29"/>
        <v>83.38</v>
      </c>
      <c r="G33" s="8">
        <f>Dataset!AR33</f>
        <v>31</v>
      </c>
      <c r="H33" s="8">
        <f>Dataset!BL33</f>
        <v>0</v>
      </c>
      <c r="I33" s="8">
        <f>Dataset!BF33</f>
        <v>0</v>
      </c>
      <c r="J33" s="8">
        <f>Dataset!BM33</f>
        <v>0</v>
      </c>
      <c r="K33" s="8">
        <f>Dataset!AM33</f>
        <v>659861.19999999995</v>
      </c>
      <c r="M33" s="8">
        <f t="shared" si="1"/>
        <v>-3148450.1933706598</v>
      </c>
      <c r="N33" s="1">
        <f t="shared" ca="1" si="2"/>
        <v>2909.6142482770956</v>
      </c>
      <c r="O33" s="1">
        <f t="shared" ca="1" si="3"/>
        <v>401706.69474214688</v>
      </c>
      <c r="P33" s="1">
        <f t="shared" si="4"/>
        <v>7590383.2873549955</v>
      </c>
      <c r="Q33" s="1">
        <f t="shared" si="5"/>
        <v>0</v>
      </c>
      <c r="R33" s="1">
        <f t="shared" si="6"/>
        <v>0</v>
      </c>
      <c r="S33" s="1">
        <f t="shared" si="7"/>
        <v>0</v>
      </c>
      <c r="T33" s="1">
        <f t="shared" si="8"/>
        <v>5530913.9702638956</v>
      </c>
      <c r="U33" s="1">
        <f t="shared" ca="1" si="9"/>
        <v>10377463.373238657</v>
      </c>
    </row>
    <row r="34" spans="1:21">
      <c r="A34" s="7">
        <f>Dataset!A34</f>
        <v>41883</v>
      </c>
      <c r="B34">
        <f>Dataset!B34</f>
        <v>2014</v>
      </c>
      <c r="C34">
        <f>Dataset!C34</f>
        <v>9</v>
      </c>
      <c r="D34" s="8">
        <f>Dataset!L34</f>
        <v>9667433.871043684</v>
      </c>
      <c r="E34" s="105">
        <f t="shared" ref="E34:F34" ca="1" si="30">E22</f>
        <v>35.700000000000003</v>
      </c>
      <c r="F34" s="105">
        <f t="shared" ca="1" si="30"/>
        <v>35.83</v>
      </c>
      <c r="G34" s="8">
        <f>Dataset!AR34</f>
        <v>30</v>
      </c>
      <c r="H34" s="8">
        <f>Dataset!BL34</f>
        <v>0</v>
      </c>
      <c r="I34" s="8">
        <f>Dataset!BF34</f>
        <v>0</v>
      </c>
      <c r="J34" s="8">
        <f>Dataset!BM34</f>
        <v>0</v>
      </c>
      <c r="K34" s="8">
        <f>Dataset!AM34</f>
        <v>659861.19999999995</v>
      </c>
      <c r="M34" s="8">
        <f t="shared" ref="M34:M65" si="31">$Z$10</f>
        <v>-3148450.1933706598</v>
      </c>
      <c r="N34" s="1">
        <f t="shared" ref="N34:N65" ca="1" si="32">E34*$Z$11</f>
        <v>58685.43992287702</v>
      </c>
      <c r="O34" s="1">
        <f t="shared" ref="O34:O65" ca="1" si="33">F34*$Z$12</f>
        <v>172621.14263145986</v>
      </c>
      <c r="P34" s="1">
        <f t="shared" si="4"/>
        <v>7345532.2135693505</v>
      </c>
      <c r="Q34" s="1">
        <f t="shared" si="5"/>
        <v>0</v>
      </c>
      <c r="R34" s="1">
        <f t="shared" si="6"/>
        <v>0</v>
      </c>
      <c r="S34" s="1">
        <f t="shared" si="7"/>
        <v>0</v>
      </c>
      <c r="T34" s="1">
        <f t="shared" si="8"/>
        <v>5530913.9702638956</v>
      </c>
      <c r="U34" s="1">
        <f t="shared" ca="1" si="9"/>
        <v>9959302.5730169229</v>
      </c>
    </row>
    <row r="35" spans="1:21">
      <c r="A35" s="7">
        <f>Dataset!A35</f>
        <v>41913</v>
      </c>
      <c r="B35">
        <f>Dataset!B35</f>
        <v>2014</v>
      </c>
      <c r="C35">
        <f>Dataset!C35</f>
        <v>10</v>
      </c>
      <c r="D35" s="8">
        <f>Dataset!L35</f>
        <v>10055225.090383133</v>
      </c>
      <c r="E35" s="105">
        <f t="shared" ref="E35:F35" ca="1" si="34">E23</f>
        <v>173.91</v>
      </c>
      <c r="F35" s="105">
        <f t="shared" ca="1" si="34"/>
        <v>4.6100000000000003</v>
      </c>
      <c r="G35" s="8">
        <f>Dataset!AR35</f>
        <v>31</v>
      </c>
      <c r="H35" s="8">
        <f>Dataset!BL35</f>
        <v>0</v>
      </c>
      <c r="I35" s="8">
        <f>Dataset!BF35</f>
        <v>0</v>
      </c>
      <c r="J35" s="8">
        <f>Dataset!BM35</f>
        <v>0</v>
      </c>
      <c r="K35" s="8">
        <f>Dataset!AM35</f>
        <v>659861.19999999995</v>
      </c>
      <c r="M35" s="8">
        <f t="shared" si="31"/>
        <v>-3148450.1933706598</v>
      </c>
      <c r="N35" s="1">
        <f t="shared" ca="1" si="32"/>
        <v>285881.92876715801</v>
      </c>
      <c r="O35" s="1">
        <f t="shared" ca="1" si="33"/>
        <v>22209.976766146527</v>
      </c>
      <c r="P35" s="1">
        <f t="shared" si="4"/>
        <v>7590383.2873549955</v>
      </c>
      <c r="Q35" s="1">
        <f t="shared" si="5"/>
        <v>0</v>
      </c>
      <c r="R35" s="1">
        <f t="shared" si="6"/>
        <v>0</v>
      </c>
      <c r="S35" s="1">
        <f t="shared" si="7"/>
        <v>0</v>
      </c>
      <c r="T35" s="1">
        <f t="shared" si="8"/>
        <v>5530913.9702638956</v>
      </c>
      <c r="U35" s="1">
        <f t="shared" ca="1" si="9"/>
        <v>10280938.969781537</v>
      </c>
    </row>
    <row r="36" spans="1:21">
      <c r="A36" s="7">
        <f>Dataset!A36</f>
        <v>41944</v>
      </c>
      <c r="B36">
        <f>Dataset!B36</f>
        <v>2014</v>
      </c>
      <c r="C36">
        <f>Dataset!C36</f>
        <v>11</v>
      </c>
      <c r="D36" s="8">
        <f>Dataset!L36</f>
        <v>10132226.276524026</v>
      </c>
      <c r="E36" s="105">
        <f t="shared" ref="E36:F36" ca="1" si="35">E24</f>
        <v>358.74999999999994</v>
      </c>
      <c r="F36" s="105">
        <f t="shared" ca="1" si="35"/>
        <v>1.2</v>
      </c>
      <c r="G36" s="8">
        <f>Dataset!AR36</f>
        <v>30</v>
      </c>
      <c r="H36" s="8">
        <f>Dataset!BL36</f>
        <v>0</v>
      </c>
      <c r="I36" s="8">
        <f>Dataset!BF36</f>
        <v>0</v>
      </c>
      <c r="J36" s="8">
        <f>Dataset!BM36</f>
        <v>0</v>
      </c>
      <c r="K36" s="8">
        <f>Dataset!AM36</f>
        <v>659861.19999999995</v>
      </c>
      <c r="M36" s="8">
        <f t="shared" si="31"/>
        <v>-3148450.1933706598</v>
      </c>
      <c r="N36" s="1">
        <f t="shared" ca="1" si="32"/>
        <v>589731.13647989149</v>
      </c>
      <c r="O36" s="1">
        <f t="shared" ca="1" si="33"/>
        <v>5781.3388545283797</v>
      </c>
      <c r="P36" s="1">
        <f t="shared" si="4"/>
        <v>7345532.2135693505</v>
      </c>
      <c r="Q36" s="1">
        <f t="shared" si="5"/>
        <v>0</v>
      </c>
      <c r="R36" s="1">
        <f t="shared" si="6"/>
        <v>0</v>
      </c>
      <c r="S36" s="1">
        <f t="shared" si="7"/>
        <v>0</v>
      </c>
      <c r="T36" s="1">
        <f t="shared" si="8"/>
        <v>5530913.9702638956</v>
      </c>
      <c r="U36" s="1">
        <f t="shared" ca="1" si="9"/>
        <v>10323508.465797007</v>
      </c>
    </row>
    <row r="37" spans="1:21">
      <c r="A37" s="7">
        <f>Dataset!A37</f>
        <v>41974</v>
      </c>
      <c r="B37">
        <f>Dataset!B37</f>
        <v>2014</v>
      </c>
      <c r="C37">
        <f>Dataset!C37</f>
        <v>12</v>
      </c>
      <c r="D37" s="8">
        <f>Dataset!L37</f>
        <v>10783625.008786412</v>
      </c>
      <c r="E37" s="105">
        <f t="shared" ref="E37:F37" ca="1" si="36">E25</f>
        <v>526.03</v>
      </c>
      <c r="F37" s="105">
        <f t="shared" ca="1" si="36"/>
        <v>0</v>
      </c>
      <c r="G37" s="8">
        <f>Dataset!AR37</f>
        <v>31</v>
      </c>
      <c r="H37" s="8">
        <f>Dataset!BL37</f>
        <v>0</v>
      </c>
      <c r="I37" s="8">
        <f>Dataset!BF37</f>
        <v>1</v>
      </c>
      <c r="J37" s="8">
        <f>Dataset!BM37</f>
        <v>0</v>
      </c>
      <c r="K37" s="8">
        <f>Dataset!AM37</f>
        <v>659861.19999999995</v>
      </c>
      <c r="M37" s="8">
        <f t="shared" si="31"/>
        <v>-3148450.1933706598</v>
      </c>
      <c r="N37" s="1">
        <f t="shared" ca="1" si="32"/>
        <v>864714.34068994387</v>
      </c>
      <c r="O37" s="1">
        <f t="shared" ca="1" si="33"/>
        <v>0</v>
      </c>
      <c r="P37" s="1">
        <f t="shared" si="4"/>
        <v>7590383.2873549955</v>
      </c>
      <c r="Q37" s="1">
        <f t="shared" si="5"/>
        <v>0</v>
      </c>
      <c r="R37" s="1">
        <f t="shared" si="6"/>
        <v>-571798.679479543</v>
      </c>
      <c r="S37" s="1">
        <f t="shared" si="7"/>
        <v>0</v>
      </c>
      <c r="T37" s="1">
        <f t="shared" si="8"/>
        <v>5530913.9702638956</v>
      </c>
      <c r="U37" s="1">
        <f t="shared" ca="1" si="9"/>
        <v>10265762.725458633</v>
      </c>
    </row>
    <row r="38" spans="1:21">
      <c r="A38" s="7">
        <f>Dataset!A38</f>
        <v>42005</v>
      </c>
      <c r="B38">
        <f>Dataset!B38</f>
        <v>2015</v>
      </c>
      <c r="C38">
        <f>Dataset!C38</f>
        <v>1</v>
      </c>
      <c r="D38" s="8">
        <f>Dataset!L38</f>
        <v>11370092.636571625</v>
      </c>
      <c r="E38" s="105">
        <f t="shared" ref="E38:F38" ca="1" si="37">E26</f>
        <v>653.76</v>
      </c>
      <c r="F38" s="105">
        <f t="shared" ca="1" si="37"/>
        <v>0</v>
      </c>
      <c r="G38" s="8">
        <f>Dataset!AR38</f>
        <v>31</v>
      </c>
      <c r="H38" s="8">
        <f>Dataset!BL38</f>
        <v>0</v>
      </c>
      <c r="I38" s="8">
        <f>Dataset!BF38</f>
        <v>0</v>
      </c>
      <c r="J38" s="8">
        <f>Dataset!BM38</f>
        <v>0</v>
      </c>
      <c r="K38" s="8">
        <f>Dataset!AM38</f>
        <v>677384</v>
      </c>
      <c r="M38" s="8">
        <f t="shared" si="31"/>
        <v>-3148450.1933706598</v>
      </c>
      <c r="N38" s="1">
        <f t="shared" ca="1" si="32"/>
        <v>1074683.2830246519</v>
      </c>
      <c r="O38" s="1">
        <f t="shared" ca="1" si="33"/>
        <v>0</v>
      </c>
      <c r="P38" s="1">
        <f t="shared" si="4"/>
        <v>7590383.2873549955</v>
      </c>
      <c r="Q38" s="1">
        <f t="shared" si="5"/>
        <v>0</v>
      </c>
      <c r="R38" s="1">
        <f t="shared" si="6"/>
        <v>0</v>
      </c>
      <c r="S38" s="1">
        <f t="shared" si="7"/>
        <v>0</v>
      </c>
      <c r="T38" s="1">
        <f t="shared" si="8"/>
        <v>5677788.948392842</v>
      </c>
      <c r="U38" s="1">
        <f t="shared" ca="1" si="9"/>
        <v>11194405.32540183</v>
      </c>
    </row>
    <row r="39" spans="1:21">
      <c r="A39" s="7">
        <f>Dataset!A39</f>
        <v>42036</v>
      </c>
      <c r="B39">
        <f>Dataset!B39</f>
        <v>2015</v>
      </c>
      <c r="C39">
        <f>Dataset!C39</f>
        <v>2</v>
      </c>
      <c r="D39" s="8">
        <f>Dataset!L39</f>
        <v>10850281.984755067</v>
      </c>
      <c r="E39" s="105">
        <f t="shared" ref="E39:F39" ca="1" si="38">E27</f>
        <v>591.25000000000011</v>
      </c>
      <c r="F39" s="105">
        <f t="shared" ca="1" si="38"/>
        <v>0</v>
      </c>
      <c r="G39" s="8">
        <f>Dataset!AR39</f>
        <v>28</v>
      </c>
      <c r="H39" s="8">
        <f>Dataset!BL39</f>
        <v>0</v>
      </c>
      <c r="I39" s="8">
        <f>Dataset!BF39</f>
        <v>0</v>
      </c>
      <c r="J39" s="8">
        <f>Dataset!BM39</f>
        <v>0</v>
      </c>
      <c r="K39" s="8">
        <f>Dataset!AM39</f>
        <v>677384</v>
      </c>
      <c r="M39" s="8">
        <f t="shared" si="31"/>
        <v>-3148450.1933706598</v>
      </c>
      <c r="N39" s="1">
        <f t="shared" ca="1" si="32"/>
        <v>971926.22841459501</v>
      </c>
      <c r="O39" s="1">
        <f t="shared" ca="1" si="33"/>
        <v>0</v>
      </c>
      <c r="P39" s="1">
        <f t="shared" si="4"/>
        <v>6855830.0659980606</v>
      </c>
      <c r="Q39" s="1">
        <f t="shared" si="5"/>
        <v>0</v>
      </c>
      <c r="R39" s="1">
        <f t="shared" si="6"/>
        <v>0</v>
      </c>
      <c r="S39" s="1">
        <f t="shared" si="7"/>
        <v>0</v>
      </c>
      <c r="T39" s="1">
        <f t="shared" si="8"/>
        <v>5677788.948392842</v>
      </c>
      <c r="U39" s="1">
        <f t="shared" ca="1" si="9"/>
        <v>10357095.049434837</v>
      </c>
    </row>
    <row r="40" spans="1:21">
      <c r="A40" s="7">
        <f>Dataset!A40</f>
        <v>42064</v>
      </c>
      <c r="B40">
        <f>Dataset!B40</f>
        <v>2015</v>
      </c>
      <c r="C40">
        <f>Dataset!C40</f>
        <v>3</v>
      </c>
      <c r="D40" s="8">
        <f>Dataset!L40</f>
        <v>11491955.372585705</v>
      </c>
      <c r="E40" s="105">
        <f t="shared" ref="E40:F40" ca="1" si="39">E28</f>
        <v>515.66</v>
      </c>
      <c r="F40" s="105">
        <f t="shared" ca="1" si="39"/>
        <v>0</v>
      </c>
      <c r="G40" s="8">
        <f>Dataset!AR40</f>
        <v>31</v>
      </c>
      <c r="H40" s="8">
        <f>Dataset!BL40</f>
        <v>0</v>
      </c>
      <c r="I40" s="8">
        <f>Dataset!BF40</f>
        <v>0</v>
      </c>
      <c r="J40" s="8">
        <f>Dataset!BM40</f>
        <v>0</v>
      </c>
      <c r="K40" s="8">
        <f>Dataset!AM40</f>
        <v>677384</v>
      </c>
      <c r="M40" s="8">
        <f t="shared" si="31"/>
        <v>-3148450.1933706598</v>
      </c>
      <c r="N40" s="1">
        <f t="shared" ca="1" si="32"/>
        <v>847667.61766472715</v>
      </c>
      <c r="O40" s="1">
        <f t="shared" ca="1" si="33"/>
        <v>0</v>
      </c>
      <c r="P40" s="1">
        <f t="shared" si="4"/>
        <v>7590383.2873549955</v>
      </c>
      <c r="Q40" s="1">
        <f t="shared" si="5"/>
        <v>0</v>
      </c>
      <c r="R40" s="1">
        <f t="shared" si="6"/>
        <v>0</v>
      </c>
      <c r="S40" s="1">
        <f t="shared" si="7"/>
        <v>0</v>
      </c>
      <c r="T40" s="1">
        <f t="shared" si="8"/>
        <v>5677788.948392842</v>
      </c>
      <c r="U40" s="1">
        <f t="shared" ca="1" si="9"/>
        <v>10967389.660041906</v>
      </c>
    </row>
    <row r="41" spans="1:21">
      <c r="A41" s="7">
        <f>Dataset!A41</f>
        <v>42095</v>
      </c>
      <c r="B41">
        <f>Dataset!B41</f>
        <v>2015</v>
      </c>
      <c r="C41">
        <f>Dataset!C41</f>
        <v>4</v>
      </c>
      <c r="D41" s="8">
        <f>Dataset!L41</f>
        <v>10292324.925510194</v>
      </c>
      <c r="E41" s="105">
        <f t="shared" ref="E41:F41" ca="1" si="40">E29</f>
        <v>322.11</v>
      </c>
      <c r="F41" s="105">
        <f t="shared" ca="1" si="40"/>
        <v>0.08</v>
      </c>
      <c r="G41" s="8">
        <f>Dataset!AR41</f>
        <v>30</v>
      </c>
      <c r="H41" s="8">
        <f>Dataset!BL41</f>
        <v>0</v>
      </c>
      <c r="I41" s="8">
        <f>Dataset!BF41</f>
        <v>0</v>
      </c>
      <c r="J41" s="8">
        <f>Dataset!BM41</f>
        <v>0</v>
      </c>
      <c r="K41" s="8">
        <f>Dataset!AM41</f>
        <v>677384</v>
      </c>
      <c r="M41" s="8">
        <f t="shared" si="31"/>
        <v>-3148450.1933706598</v>
      </c>
      <c r="N41" s="1">
        <f t="shared" ca="1" si="32"/>
        <v>529500.47769069788</v>
      </c>
      <c r="O41" s="1">
        <f t="shared" ca="1" si="33"/>
        <v>385.422590301892</v>
      </c>
      <c r="P41" s="1">
        <f t="shared" si="4"/>
        <v>7345532.2135693505</v>
      </c>
      <c r="Q41" s="1">
        <f t="shared" si="5"/>
        <v>0</v>
      </c>
      <c r="R41" s="1">
        <f t="shared" si="6"/>
        <v>0</v>
      </c>
      <c r="S41" s="1">
        <f t="shared" si="7"/>
        <v>0</v>
      </c>
      <c r="T41" s="1">
        <f t="shared" si="8"/>
        <v>5677788.948392842</v>
      </c>
      <c r="U41" s="1">
        <f t="shared" ca="1" si="9"/>
        <v>10404756.868872533</v>
      </c>
    </row>
    <row r="42" spans="1:21">
      <c r="A42" s="7">
        <f>Dataset!A42</f>
        <v>42125</v>
      </c>
      <c r="B42">
        <f>Dataset!B42</f>
        <v>2015</v>
      </c>
      <c r="C42">
        <f>Dataset!C42</f>
        <v>5</v>
      </c>
      <c r="D42" s="8">
        <f>Dataset!L42</f>
        <v>10383319.270265797</v>
      </c>
      <c r="E42" s="105">
        <f t="shared" ref="E42:F42" ca="1" si="41">E30</f>
        <v>141.16000000000003</v>
      </c>
      <c r="F42" s="105">
        <f t="shared" ca="1" si="41"/>
        <v>16.7</v>
      </c>
      <c r="G42" s="8">
        <f>Dataset!AR42</f>
        <v>31</v>
      </c>
      <c r="H42" s="8">
        <f>Dataset!BL42</f>
        <v>0</v>
      </c>
      <c r="I42" s="8">
        <f>Dataset!BF42</f>
        <v>0</v>
      </c>
      <c r="J42" s="8">
        <f>Dataset!BM42</f>
        <v>0</v>
      </c>
      <c r="K42" s="8">
        <f>Dataset!AM42</f>
        <v>677384</v>
      </c>
      <c r="M42" s="8">
        <f t="shared" si="31"/>
        <v>-3148450.1933706598</v>
      </c>
      <c r="N42" s="1">
        <f t="shared" ca="1" si="32"/>
        <v>232045.8459247429</v>
      </c>
      <c r="O42" s="1">
        <f t="shared" ca="1" si="33"/>
        <v>80456.965725519942</v>
      </c>
      <c r="P42" s="1">
        <f t="shared" si="4"/>
        <v>7590383.2873549955</v>
      </c>
      <c r="Q42" s="1">
        <f t="shared" si="5"/>
        <v>0</v>
      </c>
      <c r="R42" s="1">
        <f t="shared" si="6"/>
        <v>0</v>
      </c>
      <c r="S42" s="1">
        <f t="shared" si="7"/>
        <v>0</v>
      </c>
      <c r="T42" s="1">
        <f t="shared" si="8"/>
        <v>5677788.948392842</v>
      </c>
      <c r="U42" s="1">
        <f t="shared" ca="1" si="9"/>
        <v>10432224.854027441</v>
      </c>
    </row>
    <row r="43" spans="1:21">
      <c r="A43" s="7">
        <f>Dataset!A43</f>
        <v>42156</v>
      </c>
      <c r="B43">
        <f>Dataset!B43</f>
        <v>2015</v>
      </c>
      <c r="C43">
        <f>Dataset!C43</f>
        <v>6</v>
      </c>
      <c r="D43" s="8">
        <f>Dataset!L43</f>
        <v>10281781.957636029</v>
      </c>
      <c r="E43" s="105">
        <f t="shared" ref="E43:F43" ca="1" si="42">E31</f>
        <v>29.650000000000006</v>
      </c>
      <c r="F43" s="105">
        <f t="shared" ca="1" si="42"/>
        <v>37.15</v>
      </c>
      <c r="G43" s="8">
        <f>Dataset!AR43</f>
        <v>30</v>
      </c>
      <c r="H43" s="8">
        <f>Dataset!BL43</f>
        <v>0</v>
      </c>
      <c r="I43" s="8">
        <f>Dataset!BF43</f>
        <v>0</v>
      </c>
      <c r="J43" s="8">
        <f>Dataset!BM43</f>
        <v>0</v>
      </c>
      <c r="K43" s="8">
        <f>Dataset!AM43</f>
        <v>677384</v>
      </c>
      <c r="M43" s="8">
        <f t="shared" si="31"/>
        <v>-3148450.1933706598</v>
      </c>
      <c r="N43" s="1">
        <f t="shared" ca="1" si="32"/>
        <v>48740.148283285824</v>
      </c>
      <c r="O43" s="1">
        <f t="shared" ca="1" si="33"/>
        <v>178980.61537144109</v>
      </c>
      <c r="P43" s="1">
        <f t="shared" si="4"/>
        <v>7345532.2135693505</v>
      </c>
      <c r="Q43" s="1">
        <f t="shared" si="5"/>
        <v>0</v>
      </c>
      <c r="R43" s="1">
        <f t="shared" si="6"/>
        <v>0</v>
      </c>
      <c r="S43" s="1">
        <f t="shared" si="7"/>
        <v>0</v>
      </c>
      <c r="T43" s="1">
        <f t="shared" si="8"/>
        <v>5677788.948392842</v>
      </c>
      <c r="U43" s="1">
        <f t="shared" ca="1" si="9"/>
        <v>10102591.732246259</v>
      </c>
    </row>
    <row r="44" spans="1:21">
      <c r="A44" s="7">
        <f>Dataset!A44</f>
        <v>42186</v>
      </c>
      <c r="B44">
        <f>Dataset!B44</f>
        <v>2015</v>
      </c>
      <c r="C44">
        <f>Dataset!C44</f>
        <v>7</v>
      </c>
      <c r="D44" s="8">
        <f>Dataset!L44</f>
        <v>10517589.231742615</v>
      </c>
      <c r="E44" s="105">
        <f t="shared" ref="E44:F44" ca="1" si="43">E32</f>
        <v>1.36</v>
      </c>
      <c r="F44" s="105">
        <f t="shared" ca="1" si="43"/>
        <v>90.5</v>
      </c>
      <c r="G44" s="8">
        <f>Dataset!AR44</f>
        <v>31</v>
      </c>
      <c r="H44" s="8">
        <f>Dataset!BL44</f>
        <v>0</v>
      </c>
      <c r="I44" s="8">
        <f>Dataset!BF44</f>
        <v>0</v>
      </c>
      <c r="J44" s="8">
        <f>Dataset!BM44</f>
        <v>0</v>
      </c>
      <c r="K44" s="8">
        <f>Dataset!AM44</f>
        <v>677384</v>
      </c>
      <c r="M44" s="8">
        <f t="shared" si="31"/>
        <v>-3148450.1933706598</v>
      </c>
      <c r="N44" s="1">
        <f t="shared" ca="1" si="32"/>
        <v>2235.6358065857912</v>
      </c>
      <c r="O44" s="1">
        <f t="shared" ca="1" si="33"/>
        <v>436009.30527901527</v>
      </c>
      <c r="P44" s="1">
        <f t="shared" si="4"/>
        <v>7590383.2873549955</v>
      </c>
      <c r="Q44" s="1">
        <f t="shared" si="5"/>
        <v>0</v>
      </c>
      <c r="R44" s="1">
        <f t="shared" si="6"/>
        <v>0</v>
      </c>
      <c r="S44" s="1">
        <f t="shared" si="7"/>
        <v>0</v>
      </c>
      <c r="T44" s="1">
        <f t="shared" si="8"/>
        <v>5677788.948392842</v>
      </c>
      <c r="U44" s="1">
        <f t="shared" ca="1" si="9"/>
        <v>10557966.983462779</v>
      </c>
    </row>
    <row r="45" spans="1:21">
      <c r="A45" s="7">
        <f>Dataset!A45</f>
        <v>42217</v>
      </c>
      <c r="B45">
        <f>Dataset!B45</f>
        <v>2015</v>
      </c>
      <c r="C45">
        <f>Dataset!C45</f>
        <v>8</v>
      </c>
      <c r="D45" s="8">
        <f>Dataset!L45</f>
        <v>10446595.793682598</v>
      </c>
      <c r="E45" s="105">
        <f t="shared" ref="E45:F45" ca="1" si="44">E33</f>
        <v>1.77</v>
      </c>
      <c r="F45" s="105">
        <f t="shared" ca="1" si="44"/>
        <v>83.38</v>
      </c>
      <c r="G45" s="8">
        <f>Dataset!AR45</f>
        <v>31</v>
      </c>
      <c r="H45" s="8">
        <f>Dataset!BL45</f>
        <v>0</v>
      </c>
      <c r="I45" s="8">
        <f>Dataset!BF45</f>
        <v>0</v>
      </c>
      <c r="J45" s="8">
        <f>Dataset!BM45</f>
        <v>0</v>
      </c>
      <c r="K45" s="8">
        <f>Dataset!AM45</f>
        <v>677384</v>
      </c>
      <c r="M45" s="8">
        <f t="shared" si="31"/>
        <v>-3148450.1933706598</v>
      </c>
      <c r="N45" s="1">
        <f t="shared" ca="1" si="32"/>
        <v>2909.6142482770956</v>
      </c>
      <c r="O45" s="1">
        <f t="shared" ca="1" si="33"/>
        <v>401706.69474214688</v>
      </c>
      <c r="P45" s="1">
        <f t="shared" si="4"/>
        <v>7590383.2873549955</v>
      </c>
      <c r="Q45" s="1">
        <f t="shared" si="5"/>
        <v>0</v>
      </c>
      <c r="R45" s="1">
        <f t="shared" si="6"/>
        <v>0</v>
      </c>
      <c r="S45" s="1">
        <f t="shared" si="7"/>
        <v>0</v>
      </c>
      <c r="T45" s="1">
        <f t="shared" si="8"/>
        <v>5677788.948392842</v>
      </c>
      <c r="U45" s="1">
        <f t="shared" ca="1" si="9"/>
        <v>10524338.351367602</v>
      </c>
    </row>
    <row r="46" spans="1:21">
      <c r="A46" s="7">
        <f>Dataset!A46</f>
        <v>42248</v>
      </c>
      <c r="B46">
        <f>Dataset!B46</f>
        <v>2015</v>
      </c>
      <c r="C46">
        <f>Dataset!C46</f>
        <v>9</v>
      </c>
      <c r="D46" s="8">
        <f>Dataset!L46</f>
        <v>10746820.170378376</v>
      </c>
      <c r="E46" s="105">
        <f t="shared" ref="E46:F46" ca="1" si="45">E34</f>
        <v>35.700000000000003</v>
      </c>
      <c r="F46" s="105">
        <f t="shared" ca="1" si="45"/>
        <v>35.83</v>
      </c>
      <c r="G46" s="8">
        <f>Dataset!AR46</f>
        <v>30</v>
      </c>
      <c r="H46" s="8">
        <f>Dataset!BL46</f>
        <v>0</v>
      </c>
      <c r="I46" s="8">
        <f>Dataset!BF46</f>
        <v>0</v>
      </c>
      <c r="J46" s="8">
        <f>Dataset!BM46</f>
        <v>0</v>
      </c>
      <c r="K46" s="8">
        <f>Dataset!AM46</f>
        <v>677384</v>
      </c>
      <c r="M46" s="8">
        <f t="shared" si="31"/>
        <v>-3148450.1933706598</v>
      </c>
      <c r="N46" s="1">
        <f t="shared" ca="1" si="32"/>
        <v>58685.43992287702</v>
      </c>
      <c r="O46" s="1">
        <f t="shared" ca="1" si="33"/>
        <v>172621.14263145986</v>
      </c>
      <c r="P46" s="1">
        <f t="shared" si="4"/>
        <v>7345532.2135693505</v>
      </c>
      <c r="Q46" s="1">
        <f t="shared" si="5"/>
        <v>0</v>
      </c>
      <c r="R46" s="1">
        <f t="shared" si="6"/>
        <v>0</v>
      </c>
      <c r="S46" s="1">
        <f t="shared" si="7"/>
        <v>0</v>
      </c>
      <c r="T46" s="1">
        <f t="shared" si="8"/>
        <v>5677788.948392842</v>
      </c>
      <c r="U46" s="1">
        <f t="shared" ca="1" si="9"/>
        <v>10106177.55114587</v>
      </c>
    </row>
    <row r="47" spans="1:21">
      <c r="A47" s="7">
        <f>Dataset!A47</f>
        <v>42278</v>
      </c>
      <c r="B47">
        <f>Dataset!B47</f>
        <v>2015</v>
      </c>
      <c r="C47">
        <f>Dataset!C47</f>
        <v>10</v>
      </c>
      <c r="D47" s="8">
        <f>Dataset!L47</f>
        <v>10680720.742169244</v>
      </c>
      <c r="E47" s="105">
        <f t="shared" ref="E47:F47" ca="1" si="46">E35</f>
        <v>173.91</v>
      </c>
      <c r="F47" s="105">
        <f t="shared" ca="1" si="46"/>
        <v>4.6100000000000003</v>
      </c>
      <c r="G47" s="8">
        <f>Dataset!AR47</f>
        <v>31</v>
      </c>
      <c r="H47" s="8">
        <f>Dataset!BL47</f>
        <v>0</v>
      </c>
      <c r="I47" s="8">
        <f>Dataset!BF47</f>
        <v>0</v>
      </c>
      <c r="J47" s="8">
        <f>Dataset!BM47</f>
        <v>0</v>
      </c>
      <c r="K47" s="8">
        <f>Dataset!AM47</f>
        <v>677384</v>
      </c>
      <c r="M47" s="8">
        <f t="shared" si="31"/>
        <v>-3148450.1933706598</v>
      </c>
      <c r="N47" s="1">
        <f t="shared" ca="1" si="32"/>
        <v>285881.92876715801</v>
      </c>
      <c r="O47" s="1">
        <f t="shared" ca="1" si="33"/>
        <v>22209.976766146527</v>
      </c>
      <c r="P47" s="1">
        <f t="shared" si="4"/>
        <v>7590383.2873549955</v>
      </c>
      <c r="Q47" s="1">
        <f t="shared" si="5"/>
        <v>0</v>
      </c>
      <c r="R47" s="1">
        <f t="shared" si="6"/>
        <v>0</v>
      </c>
      <c r="S47" s="1">
        <f t="shared" si="7"/>
        <v>0</v>
      </c>
      <c r="T47" s="1">
        <f t="shared" si="8"/>
        <v>5677788.948392842</v>
      </c>
      <c r="U47" s="1">
        <f t="shared" ca="1" si="9"/>
        <v>10427813.947910482</v>
      </c>
    </row>
    <row r="48" spans="1:21">
      <c r="A48" s="7">
        <f>Dataset!A48</f>
        <v>42309</v>
      </c>
      <c r="B48">
        <f>Dataset!B48</f>
        <v>2015</v>
      </c>
      <c r="C48">
        <f>Dataset!C48</f>
        <v>11</v>
      </c>
      <c r="D48" s="8">
        <f>Dataset!L48</f>
        <v>10331734.796576479</v>
      </c>
      <c r="E48" s="105">
        <f t="shared" ref="E48:F48" ca="1" si="47">E36</f>
        <v>358.74999999999994</v>
      </c>
      <c r="F48" s="105">
        <f t="shared" ca="1" si="47"/>
        <v>1.2</v>
      </c>
      <c r="G48" s="8">
        <f>Dataset!AR48</f>
        <v>30</v>
      </c>
      <c r="H48" s="8">
        <f>Dataset!BL48</f>
        <v>0</v>
      </c>
      <c r="I48" s="8">
        <f>Dataset!BF48</f>
        <v>0</v>
      </c>
      <c r="J48" s="8">
        <f>Dataset!BM48</f>
        <v>0</v>
      </c>
      <c r="K48" s="8">
        <f>Dataset!AM48</f>
        <v>677384</v>
      </c>
      <c r="M48" s="8">
        <f t="shared" si="31"/>
        <v>-3148450.1933706598</v>
      </c>
      <c r="N48" s="1">
        <f t="shared" ca="1" si="32"/>
        <v>589731.13647989149</v>
      </c>
      <c r="O48" s="1">
        <f t="shared" ca="1" si="33"/>
        <v>5781.3388545283797</v>
      </c>
      <c r="P48" s="1">
        <f t="shared" si="4"/>
        <v>7345532.2135693505</v>
      </c>
      <c r="Q48" s="1">
        <f t="shared" si="5"/>
        <v>0</v>
      </c>
      <c r="R48" s="1">
        <f t="shared" si="6"/>
        <v>0</v>
      </c>
      <c r="S48" s="1">
        <f t="shared" si="7"/>
        <v>0</v>
      </c>
      <c r="T48" s="1">
        <f t="shared" si="8"/>
        <v>5677788.948392842</v>
      </c>
      <c r="U48" s="1">
        <f t="shared" ca="1" si="9"/>
        <v>10470383.443925953</v>
      </c>
    </row>
    <row r="49" spans="1:21">
      <c r="A49" s="7">
        <f>Dataset!A49</f>
        <v>42339</v>
      </c>
      <c r="B49">
        <f>Dataset!B49</f>
        <v>2015</v>
      </c>
      <c r="C49">
        <f>Dataset!C49</f>
        <v>12</v>
      </c>
      <c r="D49" s="8">
        <f>Dataset!L49</f>
        <v>10384820.161549082</v>
      </c>
      <c r="E49" s="105">
        <f t="shared" ref="E49:F49" ca="1" si="48">E37</f>
        <v>526.03</v>
      </c>
      <c r="F49" s="105">
        <f t="shared" ca="1" si="48"/>
        <v>0</v>
      </c>
      <c r="G49" s="8">
        <f>Dataset!AR49</f>
        <v>31</v>
      </c>
      <c r="H49" s="8">
        <f>Dataset!BL49</f>
        <v>0</v>
      </c>
      <c r="I49" s="8">
        <f>Dataset!BF49</f>
        <v>1</v>
      </c>
      <c r="J49" s="8">
        <f>Dataset!BM49</f>
        <v>0</v>
      </c>
      <c r="K49" s="8">
        <f>Dataset!AM49</f>
        <v>677384</v>
      </c>
      <c r="M49" s="8">
        <f t="shared" si="31"/>
        <v>-3148450.1933706598</v>
      </c>
      <c r="N49" s="1">
        <f t="shared" ca="1" si="32"/>
        <v>864714.34068994387</v>
      </c>
      <c r="O49" s="1">
        <f t="shared" ca="1" si="33"/>
        <v>0</v>
      </c>
      <c r="P49" s="1">
        <f t="shared" si="4"/>
        <v>7590383.2873549955</v>
      </c>
      <c r="Q49" s="1">
        <f t="shared" si="5"/>
        <v>0</v>
      </c>
      <c r="R49" s="1">
        <f t="shared" si="6"/>
        <v>-571798.679479543</v>
      </c>
      <c r="S49" s="1">
        <f t="shared" si="7"/>
        <v>0</v>
      </c>
      <c r="T49" s="1">
        <f t="shared" si="8"/>
        <v>5677788.948392842</v>
      </c>
      <c r="U49" s="1">
        <f t="shared" ca="1" si="9"/>
        <v>10412637.703587579</v>
      </c>
    </row>
    <row r="50" spans="1:21">
      <c r="A50" s="7">
        <f>Dataset!A50</f>
        <v>42370</v>
      </c>
      <c r="B50">
        <f>Dataset!B50</f>
        <v>2016</v>
      </c>
      <c r="C50">
        <f>Dataset!C50</f>
        <v>1</v>
      </c>
      <c r="D50" s="8">
        <f>Dataset!L50</f>
        <v>11522349.908221055</v>
      </c>
      <c r="E50" s="105">
        <f t="shared" ref="E50:F50" ca="1" si="49">E38</f>
        <v>653.76</v>
      </c>
      <c r="F50" s="105">
        <f t="shared" ca="1" si="49"/>
        <v>0</v>
      </c>
      <c r="G50" s="8">
        <f>Dataset!AR50</f>
        <v>31</v>
      </c>
      <c r="H50" s="8">
        <f>Dataset!BL50</f>
        <v>0</v>
      </c>
      <c r="I50" s="8">
        <f>Dataset!BF50</f>
        <v>0</v>
      </c>
      <c r="J50" s="8">
        <f>Dataset!BM50</f>
        <v>0</v>
      </c>
      <c r="K50" s="8">
        <f>Dataset!AM50</f>
        <v>692620.80000000005</v>
      </c>
      <c r="M50" s="8">
        <f t="shared" si="31"/>
        <v>-3148450.1933706598</v>
      </c>
      <c r="N50" s="1">
        <f t="shared" ca="1" si="32"/>
        <v>1074683.2830246519</v>
      </c>
      <c r="O50" s="1">
        <f t="shared" ca="1" si="33"/>
        <v>0</v>
      </c>
      <c r="P50" s="1">
        <f t="shared" si="4"/>
        <v>7590383.2873549955</v>
      </c>
      <c r="Q50" s="1">
        <f t="shared" si="5"/>
        <v>0</v>
      </c>
      <c r="R50" s="1">
        <f t="shared" si="6"/>
        <v>0</v>
      </c>
      <c r="S50" s="1">
        <f t="shared" si="7"/>
        <v>0</v>
      </c>
      <c r="T50" s="1">
        <f t="shared" si="8"/>
        <v>5805502.8221319206</v>
      </c>
      <c r="U50" s="1">
        <f t="shared" ca="1" si="9"/>
        <v>11322119.199140908</v>
      </c>
    </row>
    <row r="51" spans="1:21">
      <c r="A51" s="7">
        <f>Dataset!A51</f>
        <v>42401</v>
      </c>
      <c r="B51">
        <f>Dataset!B51</f>
        <v>2016</v>
      </c>
      <c r="C51">
        <f>Dataset!C51</f>
        <v>2</v>
      </c>
      <c r="D51" s="8">
        <f>Dataset!L51</f>
        <v>11362355.364163456</v>
      </c>
      <c r="E51" s="105">
        <f t="shared" ref="E51:F51" ca="1" si="50">E39</f>
        <v>591.25000000000011</v>
      </c>
      <c r="F51" s="105">
        <f t="shared" ca="1" si="50"/>
        <v>0</v>
      </c>
      <c r="G51" s="8">
        <f>Dataset!AR51</f>
        <v>29</v>
      </c>
      <c r="H51" s="8">
        <f>Dataset!BL51</f>
        <v>0</v>
      </c>
      <c r="I51" s="8">
        <f>Dataset!BF51</f>
        <v>0</v>
      </c>
      <c r="J51" s="8">
        <f>Dataset!BM51</f>
        <v>0</v>
      </c>
      <c r="K51" s="8">
        <f>Dataset!AM51</f>
        <v>692620.80000000005</v>
      </c>
      <c r="M51" s="8">
        <f t="shared" si="31"/>
        <v>-3148450.1933706598</v>
      </c>
      <c r="N51" s="1">
        <f t="shared" ca="1" si="32"/>
        <v>971926.22841459501</v>
      </c>
      <c r="O51" s="1">
        <f t="shared" ca="1" si="33"/>
        <v>0</v>
      </c>
      <c r="P51" s="1">
        <f t="shared" si="4"/>
        <v>7100681.1397837056</v>
      </c>
      <c r="Q51" s="1">
        <f t="shared" si="5"/>
        <v>0</v>
      </c>
      <c r="R51" s="1">
        <f t="shared" si="6"/>
        <v>0</v>
      </c>
      <c r="S51" s="1">
        <f t="shared" si="7"/>
        <v>0</v>
      </c>
      <c r="T51" s="1">
        <f t="shared" si="8"/>
        <v>5805502.8221319206</v>
      </c>
      <c r="U51" s="1">
        <f t="shared" ca="1" si="9"/>
        <v>10729659.996959561</v>
      </c>
    </row>
    <row r="52" spans="1:21">
      <c r="A52" s="7">
        <f>Dataset!A52</f>
        <v>42430</v>
      </c>
      <c r="B52">
        <f>Dataset!B52</f>
        <v>2016</v>
      </c>
      <c r="C52">
        <f>Dataset!C52</f>
        <v>3</v>
      </c>
      <c r="D52" s="8">
        <f>Dataset!L52</f>
        <v>11443549.347929325</v>
      </c>
      <c r="E52" s="105">
        <f t="shared" ref="E52:F52" ca="1" si="51">E40</f>
        <v>515.66</v>
      </c>
      <c r="F52" s="105">
        <f t="shared" ca="1" si="51"/>
        <v>0</v>
      </c>
      <c r="G52" s="8">
        <f>Dataset!AR52</f>
        <v>31</v>
      </c>
      <c r="H52" s="8">
        <f>Dataset!BL52</f>
        <v>0</v>
      </c>
      <c r="I52" s="8">
        <f>Dataset!BF52</f>
        <v>0</v>
      </c>
      <c r="J52" s="8">
        <f>Dataset!BM52</f>
        <v>0</v>
      </c>
      <c r="K52" s="8">
        <f>Dataset!AM52</f>
        <v>692620.80000000005</v>
      </c>
      <c r="M52" s="8">
        <f t="shared" si="31"/>
        <v>-3148450.1933706598</v>
      </c>
      <c r="N52" s="1">
        <f t="shared" ca="1" si="32"/>
        <v>847667.61766472715</v>
      </c>
      <c r="O52" s="1">
        <f t="shared" ca="1" si="33"/>
        <v>0</v>
      </c>
      <c r="P52" s="1">
        <f t="shared" si="4"/>
        <v>7590383.2873549955</v>
      </c>
      <c r="Q52" s="1">
        <f t="shared" si="5"/>
        <v>0</v>
      </c>
      <c r="R52" s="1">
        <f t="shared" si="6"/>
        <v>0</v>
      </c>
      <c r="S52" s="1">
        <f t="shared" si="7"/>
        <v>0</v>
      </c>
      <c r="T52" s="1">
        <f t="shared" si="8"/>
        <v>5805502.8221319206</v>
      </c>
      <c r="U52" s="1">
        <f t="shared" ca="1" si="9"/>
        <v>11095103.533780985</v>
      </c>
    </row>
    <row r="53" spans="1:21">
      <c r="A53" s="7">
        <f>Dataset!A53</f>
        <v>42461</v>
      </c>
      <c r="B53">
        <f>Dataset!B53</f>
        <v>2016</v>
      </c>
      <c r="C53">
        <f>Dataset!C53</f>
        <v>4</v>
      </c>
      <c r="D53" s="8">
        <f>Dataset!L53</f>
        <v>10326762.677839415</v>
      </c>
      <c r="E53" s="105">
        <f t="shared" ref="E53:F53" ca="1" si="52">E41</f>
        <v>322.11</v>
      </c>
      <c r="F53" s="105">
        <f t="shared" ca="1" si="52"/>
        <v>0.08</v>
      </c>
      <c r="G53" s="8">
        <f>Dataset!AR53</f>
        <v>30</v>
      </c>
      <c r="H53" s="8">
        <f>Dataset!BL53</f>
        <v>0</v>
      </c>
      <c r="I53" s="8">
        <f>Dataset!BF53</f>
        <v>0</v>
      </c>
      <c r="J53" s="8">
        <f>Dataset!BM53</f>
        <v>0</v>
      </c>
      <c r="K53" s="8">
        <f>Dataset!AM53</f>
        <v>692620.80000000005</v>
      </c>
      <c r="M53" s="8">
        <f t="shared" si="31"/>
        <v>-3148450.1933706598</v>
      </c>
      <c r="N53" s="1">
        <f t="shared" ca="1" si="32"/>
        <v>529500.47769069788</v>
      </c>
      <c r="O53" s="1">
        <f t="shared" ca="1" si="33"/>
        <v>385.422590301892</v>
      </c>
      <c r="P53" s="1">
        <f t="shared" si="4"/>
        <v>7345532.2135693505</v>
      </c>
      <c r="Q53" s="1">
        <f t="shared" si="5"/>
        <v>0</v>
      </c>
      <c r="R53" s="1">
        <f t="shared" si="6"/>
        <v>0</v>
      </c>
      <c r="S53" s="1">
        <f t="shared" si="7"/>
        <v>0</v>
      </c>
      <c r="T53" s="1">
        <f t="shared" si="8"/>
        <v>5805502.8221319206</v>
      </c>
      <c r="U53" s="1">
        <f t="shared" ca="1" si="9"/>
        <v>10532470.742611611</v>
      </c>
    </row>
    <row r="54" spans="1:21">
      <c r="A54" s="7">
        <f>Dataset!A54</f>
        <v>42491</v>
      </c>
      <c r="B54">
        <f>Dataset!B54</f>
        <v>2016</v>
      </c>
      <c r="C54">
        <f>Dataset!C54</f>
        <v>5</v>
      </c>
      <c r="D54" s="8">
        <f>Dataset!L54</f>
        <v>10989936.556001863</v>
      </c>
      <c r="E54" s="105">
        <f t="shared" ref="E54:F54" ca="1" si="53">E42</f>
        <v>141.16000000000003</v>
      </c>
      <c r="F54" s="105">
        <f t="shared" ca="1" si="53"/>
        <v>16.7</v>
      </c>
      <c r="G54" s="8">
        <f>Dataset!AR54</f>
        <v>31</v>
      </c>
      <c r="H54" s="8">
        <f>Dataset!BL54</f>
        <v>0</v>
      </c>
      <c r="I54" s="8">
        <f>Dataset!BF54</f>
        <v>0</v>
      </c>
      <c r="J54" s="8">
        <f>Dataset!BM54</f>
        <v>0</v>
      </c>
      <c r="K54" s="8">
        <f>Dataset!AM54</f>
        <v>692620.80000000005</v>
      </c>
      <c r="M54" s="8">
        <f t="shared" si="31"/>
        <v>-3148450.1933706598</v>
      </c>
      <c r="N54" s="1">
        <f t="shared" ca="1" si="32"/>
        <v>232045.8459247429</v>
      </c>
      <c r="O54" s="1">
        <f t="shared" ca="1" si="33"/>
        <v>80456.965725519942</v>
      </c>
      <c r="P54" s="1">
        <f t="shared" si="4"/>
        <v>7590383.2873549955</v>
      </c>
      <c r="Q54" s="1">
        <f t="shared" si="5"/>
        <v>0</v>
      </c>
      <c r="R54" s="1">
        <f t="shared" si="6"/>
        <v>0</v>
      </c>
      <c r="S54" s="1">
        <f t="shared" si="7"/>
        <v>0</v>
      </c>
      <c r="T54" s="1">
        <f t="shared" si="8"/>
        <v>5805502.8221319206</v>
      </c>
      <c r="U54" s="1">
        <f t="shared" ca="1" si="9"/>
        <v>10559938.727766519</v>
      </c>
    </row>
    <row r="55" spans="1:21">
      <c r="A55" s="7">
        <f>Dataset!A55</f>
        <v>42522</v>
      </c>
      <c r="B55">
        <f>Dataset!B55</f>
        <v>2016</v>
      </c>
      <c r="C55">
        <f>Dataset!C55</f>
        <v>6</v>
      </c>
      <c r="D55" s="8">
        <f>Dataset!L55</f>
        <v>10938490.763634181</v>
      </c>
      <c r="E55" s="105">
        <f t="shared" ref="E55:F55" ca="1" si="54">E43</f>
        <v>29.650000000000006</v>
      </c>
      <c r="F55" s="105">
        <f t="shared" ca="1" si="54"/>
        <v>37.15</v>
      </c>
      <c r="G55" s="8">
        <f>Dataset!AR55</f>
        <v>30</v>
      </c>
      <c r="H55" s="8">
        <f>Dataset!BL55</f>
        <v>0</v>
      </c>
      <c r="I55" s="8">
        <f>Dataset!BF55</f>
        <v>0</v>
      </c>
      <c r="J55" s="8">
        <f>Dataset!BM55</f>
        <v>0</v>
      </c>
      <c r="K55" s="8">
        <f>Dataset!AM55</f>
        <v>692620.80000000005</v>
      </c>
      <c r="M55" s="8">
        <f t="shared" si="31"/>
        <v>-3148450.1933706598</v>
      </c>
      <c r="N55" s="1">
        <f t="shared" ca="1" si="32"/>
        <v>48740.148283285824</v>
      </c>
      <c r="O55" s="1">
        <f t="shared" ca="1" si="33"/>
        <v>178980.61537144109</v>
      </c>
      <c r="P55" s="1">
        <f t="shared" si="4"/>
        <v>7345532.2135693505</v>
      </c>
      <c r="Q55" s="1">
        <f t="shared" si="5"/>
        <v>0</v>
      </c>
      <c r="R55" s="1">
        <f t="shared" si="6"/>
        <v>0</v>
      </c>
      <c r="S55" s="1">
        <f t="shared" si="7"/>
        <v>0</v>
      </c>
      <c r="T55" s="1">
        <f t="shared" si="8"/>
        <v>5805502.8221319206</v>
      </c>
      <c r="U55" s="1">
        <f t="shared" ca="1" si="9"/>
        <v>10230305.605985338</v>
      </c>
    </row>
    <row r="56" spans="1:21">
      <c r="A56" s="7">
        <f>Dataset!A56</f>
        <v>42552</v>
      </c>
      <c r="B56">
        <f>Dataset!B56</f>
        <v>2016</v>
      </c>
      <c r="C56">
        <f>Dataset!C56</f>
        <v>7</v>
      </c>
      <c r="D56" s="8">
        <f>Dataset!L56</f>
        <v>11041565.465770569</v>
      </c>
      <c r="E56" s="105">
        <f t="shared" ref="E56:F56" ca="1" si="55">E44</f>
        <v>1.36</v>
      </c>
      <c r="F56" s="105">
        <f t="shared" ca="1" si="55"/>
        <v>90.5</v>
      </c>
      <c r="G56" s="8">
        <f>Dataset!AR56</f>
        <v>31</v>
      </c>
      <c r="H56" s="8">
        <f>Dataset!BL56</f>
        <v>0</v>
      </c>
      <c r="I56" s="8">
        <f>Dataset!BF56</f>
        <v>0</v>
      </c>
      <c r="J56" s="8">
        <f>Dataset!BM56</f>
        <v>0</v>
      </c>
      <c r="K56" s="8">
        <f>Dataset!AM56</f>
        <v>692620.80000000005</v>
      </c>
      <c r="M56" s="8">
        <f t="shared" si="31"/>
        <v>-3148450.1933706598</v>
      </c>
      <c r="N56" s="1">
        <f t="shared" ca="1" si="32"/>
        <v>2235.6358065857912</v>
      </c>
      <c r="O56" s="1">
        <f t="shared" ca="1" si="33"/>
        <v>436009.30527901527</v>
      </c>
      <c r="P56" s="1">
        <f t="shared" si="4"/>
        <v>7590383.2873549955</v>
      </c>
      <c r="Q56" s="1">
        <f t="shared" si="5"/>
        <v>0</v>
      </c>
      <c r="R56" s="1">
        <f t="shared" si="6"/>
        <v>0</v>
      </c>
      <c r="S56" s="1">
        <f t="shared" si="7"/>
        <v>0</v>
      </c>
      <c r="T56" s="1">
        <f t="shared" si="8"/>
        <v>5805502.8221319206</v>
      </c>
      <c r="U56" s="1">
        <f t="shared" ca="1" si="9"/>
        <v>10685680.857201857</v>
      </c>
    </row>
    <row r="57" spans="1:21">
      <c r="A57" s="7">
        <f>Dataset!A57</f>
        <v>42583</v>
      </c>
      <c r="B57">
        <f>Dataset!B57</f>
        <v>2016</v>
      </c>
      <c r="C57">
        <f>Dataset!C57</f>
        <v>8</v>
      </c>
      <c r="D57" s="8">
        <f>Dataset!L57</f>
        <v>11481801.456296286</v>
      </c>
      <c r="E57" s="105">
        <f t="shared" ref="E57:F57" ca="1" si="56">E45</f>
        <v>1.77</v>
      </c>
      <c r="F57" s="105">
        <f t="shared" ca="1" si="56"/>
        <v>83.38</v>
      </c>
      <c r="G57" s="8">
        <f>Dataset!AR57</f>
        <v>31</v>
      </c>
      <c r="H57" s="8">
        <f>Dataset!BL57</f>
        <v>0</v>
      </c>
      <c r="I57" s="8">
        <f>Dataset!BF57</f>
        <v>0</v>
      </c>
      <c r="J57" s="8">
        <f>Dataset!BM57</f>
        <v>0</v>
      </c>
      <c r="K57" s="8">
        <f>Dataset!AM57</f>
        <v>692620.80000000005</v>
      </c>
      <c r="M57" s="8">
        <f t="shared" si="31"/>
        <v>-3148450.1933706598</v>
      </c>
      <c r="N57" s="1">
        <f t="shared" ca="1" si="32"/>
        <v>2909.6142482770956</v>
      </c>
      <c r="O57" s="1">
        <f t="shared" ca="1" si="33"/>
        <v>401706.69474214688</v>
      </c>
      <c r="P57" s="1">
        <f t="shared" si="4"/>
        <v>7590383.2873549955</v>
      </c>
      <c r="Q57" s="1">
        <f t="shared" si="5"/>
        <v>0</v>
      </c>
      <c r="R57" s="1">
        <f t="shared" si="6"/>
        <v>0</v>
      </c>
      <c r="S57" s="1">
        <f t="shared" si="7"/>
        <v>0</v>
      </c>
      <c r="T57" s="1">
        <f t="shared" si="8"/>
        <v>5805502.8221319206</v>
      </c>
      <c r="U57" s="1">
        <f t="shared" ca="1" si="9"/>
        <v>10652052.225106681</v>
      </c>
    </row>
    <row r="58" spans="1:21">
      <c r="A58" s="7">
        <f>Dataset!A58</f>
        <v>42614</v>
      </c>
      <c r="B58">
        <f>Dataset!B58</f>
        <v>2016</v>
      </c>
      <c r="C58">
        <f>Dataset!C58</f>
        <v>9</v>
      </c>
      <c r="D58" s="8">
        <f>Dataset!L58</f>
        <v>10829491.170907196</v>
      </c>
      <c r="E58" s="105">
        <f t="shared" ref="E58:F58" ca="1" si="57">E46</f>
        <v>35.700000000000003</v>
      </c>
      <c r="F58" s="105">
        <f t="shared" ca="1" si="57"/>
        <v>35.83</v>
      </c>
      <c r="G58" s="8">
        <f>Dataset!AR58</f>
        <v>30</v>
      </c>
      <c r="H58" s="8">
        <f>Dataset!BL58</f>
        <v>0</v>
      </c>
      <c r="I58" s="8">
        <f>Dataset!BF58</f>
        <v>0</v>
      </c>
      <c r="J58" s="8">
        <f>Dataset!BM58</f>
        <v>0</v>
      </c>
      <c r="K58" s="8">
        <f>Dataset!AM58</f>
        <v>692620.80000000005</v>
      </c>
      <c r="M58" s="8">
        <f t="shared" si="31"/>
        <v>-3148450.1933706598</v>
      </c>
      <c r="N58" s="1">
        <f t="shared" ca="1" si="32"/>
        <v>58685.43992287702</v>
      </c>
      <c r="O58" s="1">
        <f t="shared" ca="1" si="33"/>
        <v>172621.14263145986</v>
      </c>
      <c r="P58" s="1">
        <f t="shared" si="4"/>
        <v>7345532.2135693505</v>
      </c>
      <c r="Q58" s="1">
        <f t="shared" si="5"/>
        <v>0</v>
      </c>
      <c r="R58" s="1">
        <f t="shared" si="6"/>
        <v>0</v>
      </c>
      <c r="S58" s="1">
        <f t="shared" si="7"/>
        <v>0</v>
      </c>
      <c r="T58" s="1">
        <f t="shared" si="8"/>
        <v>5805502.8221319206</v>
      </c>
      <c r="U58" s="1">
        <f t="shared" ca="1" si="9"/>
        <v>10233891.424884949</v>
      </c>
    </row>
    <row r="59" spans="1:21">
      <c r="A59" s="7">
        <f>Dataset!A59</f>
        <v>42644</v>
      </c>
      <c r="B59">
        <f>Dataset!B59</f>
        <v>2016</v>
      </c>
      <c r="C59">
        <f>Dataset!C59</f>
        <v>10</v>
      </c>
      <c r="D59" s="8">
        <f>Dataset!L59</f>
        <v>11116512.222493669</v>
      </c>
      <c r="E59" s="105">
        <f t="shared" ref="E59:F59" ca="1" si="58">E47</f>
        <v>173.91</v>
      </c>
      <c r="F59" s="105">
        <f t="shared" ca="1" si="58"/>
        <v>4.6100000000000003</v>
      </c>
      <c r="G59" s="8">
        <f>Dataset!AR59</f>
        <v>31</v>
      </c>
      <c r="H59" s="8">
        <f>Dataset!BL59</f>
        <v>0</v>
      </c>
      <c r="I59" s="8">
        <f>Dataset!BF59</f>
        <v>0</v>
      </c>
      <c r="J59" s="8">
        <f>Dataset!BM59</f>
        <v>0</v>
      </c>
      <c r="K59" s="8">
        <f>Dataset!AM59</f>
        <v>692620.80000000005</v>
      </c>
      <c r="M59" s="8">
        <f t="shared" si="31"/>
        <v>-3148450.1933706598</v>
      </c>
      <c r="N59" s="1">
        <f t="shared" ca="1" si="32"/>
        <v>285881.92876715801</v>
      </c>
      <c r="O59" s="1">
        <f t="shared" ca="1" si="33"/>
        <v>22209.976766146527</v>
      </c>
      <c r="P59" s="1">
        <f t="shared" si="4"/>
        <v>7590383.2873549955</v>
      </c>
      <c r="Q59" s="1">
        <f t="shared" si="5"/>
        <v>0</v>
      </c>
      <c r="R59" s="1">
        <f t="shared" si="6"/>
        <v>0</v>
      </c>
      <c r="S59" s="1">
        <f t="shared" si="7"/>
        <v>0</v>
      </c>
      <c r="T59" s="1">
        <f t="shared" si="8"/>
        <v>5805502.8221319206</v>
      </c>
      <c r="U59" s="1">
        <f t="shared" ca="1" si="9"/>
        <v>10555527.821649561</v>
      </c>
    </row>
    <row r="60" spans="1:21">
      <c r="A60" s="7">
        <f>Dataset!A60</f>
        <v>42675</v>
      </c>
      <c r="B60">
        <f>Dataset!B60</f>
        <v>2016</v>
      </c>
      <c r="C60">
        <f>Dataset!C60</f>
        <v>11</v>
      </c>
      <c r="D60" s="8">
        <f>Dataset!L60</f>
        <v>10974336.167164927</v>
      </c>
      <c r="E60" s="105">
        <f t="shared" ref="E60:F60" ca="1" si="59">E48</f>
        <v>358.74999999999994</v>
      </c>
      <c r="F60" s="105">
        <f t="shared" ca="1" si="59"/>
        <v>1.2</v>
      </c>
      <c r="G60" s="8">
        <f>Dataset!AR60</f>
        <v>30</v>
      </c>
      <c r="H60" s="8">
        <f>Dataset!BL60</f>
        <v>0</v>
      </c>
      <c r="I60" s="8">
        <f>Dataset!BF60</f>
        <v>0</v>
      </c>
      <c r="J60" s="8">
        <f>Dataset!BM60</f>
        <v>0</v>
      </c>
      <c r="K60" s="8">
        <f>Dataset!AM60</f>
        <v>692620.80000000005</v>
      </c>
      <c r="M60" s="8">
        <f t="shared" si="31"/>
        <v>-3148450.1933706598</v>
      </c>
      <c r="N60" s="1">
        <f t="shared" ca="1" si="32"/>
        <v>589731.13647989149</v>
      </c>
      <c r="O60" s="1">
        <f t="shared" ca="1" si="33"/>
        <v>5781.3388545283797</v>
      </c>
      <c r="P60" s="1">
        <f t="shared" si="4"/>
        <v>7345532.2135693505</v>
      </c>
      <c r="Q60" s="1">
        <f t="shared" si="5"/>
        <v>0</v>
      </c>
      <c r="R60" s="1">
        <f t="shared" si="6"/>
        <v>0</v>
      </c>
      <c r="S60" s="1">
        <f t="shared" si="7"/>
        <v>0</v>
      </c>
      <c r="T60" s="1">
        <f t="shared" si="8"/>
        <v>5805502.8221319206</v>
      </c>
      <c r="U60" s="1">
        <f t="shared" ca="1" si="9"/>
        <v>10598097.317665031</v>
      </c>
    </row>
    <row r="61" spans="1:21">
      <c r="A61" s="7">
        <f>Dataset!A61</f>
        <v>42705</v>
      </c>
      <c r="B61">
        <f>Dataset!B61</f>
        <v>2016</v>
      </c>
      <c r="C61">
        <f>Dataset!C61</f>
        <v>12</v>
      </c>
      <c r="D61" s="8">
        <f>Dataset!L61</f>
        <v>10477480.747742252</v>
      </c>
      <c r="E61" s="105">
        <f t="shared" ref="E61:F61" ca="1" si="60">E49</f>
        <v>526.03</v>
      </c>
      <c r="F61" s="105">
        <f t="shared" ca="1" si="60"/>
        <v>0</v>
      </c>
      <c r="G61" s="8">
        <f>Dataset!AR61</f>
        <v>31</v>
      </c>
      <c r="H61" s="8">
        <f>Dataset!BL61</f>
        <v>0</v>
      </c>
      <c r="I61" s="8">
        <f>Dataset!BF61</f>
        <v>1</v>
      </c>
      <c r="J61" s="8">
        <f>Dataset!BM61</f>
        <v>0</v>
      </c>
      <c r="K61" s="8">
        <f>Dataset!AM61</f>
        <v>692620.80000000005</v>
      </c>
      <c r="M61" s="8">
        <f t="shared" si="31"/>
        <v>-3148450.1933706598</v>
      </c>
      <c r="N61" s="1">
        <f t="shared" ca="1" si="32"/>
        <v>864714.34068994387</v>
      </c>
      <c r="O61" s="1">
        <f t="shared" ca="1" si="33"/>
        <v>0</v>
      </c>
      <c r="P61" s="1">
        <f t="shared" si="4"/>
        <v>7590383.2873549955</v>
      </c>
      <c r="Q61" s="1">
        <f t="shared" si="5"/>
        <v>0</v>
      </c>
      <c r="R61" s="1">
        <f t="shared" si="6"/>
        <v>-571798.679479543</v>
      </c>
      <c r="S61" s="1">
        <f t="shared" si="7"/>
        <v>0</v>
      </c>
      <c r="T61" s="1">
        <f t="shared" si="8"/>
        <v>5805502.8221319206</v>
      </c>
      <c r="U61" s="1">
        <f t="shared" ca="1" si="9"/>
        <v>10540351.577326657</v>
      </c>
    </row>
    <row r="62" spans="1:21">
      <c r="A62" s="7">
        <f>Dataset!A62</f>
        <v>42736</v>
      </c>
      <c r="B62">
        <f>Dataset!B62</f>
        <v>2017</v>
      </c>
      <c r="C62">
        <f>Dataset!C62</f>
        <v>1</v>
      </c>
      <c r="D62" s="8">
        <f>Dataset!L62</f>
        <v>11624581.712659625</v>
      </c>
      <c r="E62" s="105">
        <f t="shared" ref="E62:F62" ca="1" si="61">E50</f>
        <v>653.76</v>
      </c>
      <c r="F62" s="105">
        <f t="shared" ca="1" si="61"/>
        <v>0</v>
      </c>
      <c r="G62" s="8">
        <f>Dataset!AR62</f>
        <v>31</v>
      </c>
      <c r="H62" s="8">
        <f>Dataset!BL62</f>
        <v>0</v>
      </c>
      <c r="I62" s="8">
        <f>Dataset!BF62</f>
        <v>0</v>
      </c>
      <c r="J62" s="8">
        <f>Dataset!BM62</f>
        <v>0</v>
      </c>
      <c r="K62" s="8">
        <f>Dataset!AM62</f>
        <v>711695.1</v>
      </c>
      <c r="M62" s="8">
        <f t="shared" si="31"/>
        <v>-3148450.1933706598</v>
      </c>
      <c r="N62" s="1">
        <f t="shared" ca="1" si="32"/>
        <v>1074683.2830246519</v>
      </c>
      <c r="O62" s="1">
        <f t="shared" ca="1" si="33"/>
        <v>0</v>
      </c>
      <c r="P62" s="1">
        <f t="shared" si="4"/>
        <v>7590383.2873549955</v>
      </c>
      <c r="Q62" s="1">
        <f t="shared" si="5"/>
        <v>0</v>
      </c>
      <c r="R62" s="1">
        <f t="shared" si="6"/>
        <v>0</v>
      </c>
      <c r="S62" s="1">
        <f t="shared" si="7"/>
        <v>0</v>
      </c>
      <c r="T62" s="1">
        <f t="shared" si="8"/>
        <v>5965382.3730783993</v>
      </c>
      <c r="U62" s="1">
        <f t="shared" ca="1" si="9"/>
        <v>11481998.750087388</v>
      </c>
    </row>
    <row r="63" spans="1:21">
      <c r="A63" s="7">
        <f>Dataset!A63</f>
        <v>42767</v>
      </c>
      <c r="B63">
        <f>Dataset!B63</f>
        <v>2017</v>
      </c>
      <c r="C63">
        <f>Dataset!C63</f>
        <v>2</v>
      </c>
      <c r="D63" s="8">
        <f>Dataset!L63</f>
        <v>10638201.885609536</v>
      </c>
      <c r="E63" s="105">
        <f t="shared" ref="E63:F63" ca="1" si="62">E51</f>
        <v>591.25000000000011</v>
      </c>
      <c r="F63" s="105">
        <f t="shared" ca="1" si="62"/>
        <v>0</v>
      </c>
      <c r="G63" s="8">
        <f>Dataset!AR63</f>
        <v>28</v>
      </c>
      <c r="H63" s="8">
        <f>Dataset!BL63</f>
        <v>0</v>
      </c>
      <c r="I63" s="8">
        <f>Dataset!BF63</f>
        <v>0</v>
      </c>
      <c r="J63" s="8">
        <f>Dataset!BM63</f>
        <v>0</v>
      </c>
      <c r="K63" s="8">
        <f>Dataset!AM63</f>
        <v>711695.1</v>
      </c>
      <c r="M63" s="8">
        <f t="shared" si="31"/>
        <v>-3148450.1933706598</v>
      </c>
      <c r="N63" s="1">
        <f t="shared" ca="1" si="32"/>
        <v>971926.22841459501</v>
      </c>
      <c r="O63" s="1">
        <f t="shared" ca="1" si="33"/>
        <v>0</v>
      </c>
      <c r="P63" s="1">
        <f t="shared" si="4"/>
        <v>6855830.0659980606</v>
      </c>
      <c r="Q63" s="1">
        <f t="shared" si="5"/>
        <v>0</v>
      </c>
      <c r="R63" s="1">
        <f t="shared" si="6"/>
        <v>0</v>
      </c>
      <c r="S63" s="1">
        <f t="shared" si="7"/>
        <v>0</v>
      </c>
      <c r="T63" s="1">
        <f t="shared" si="8"/>
        <v>5965382.3730783993</v>
      </c>
      <c r="U63" s="1">
        <f t="shared" ca="1" si="9"/>
        <v>10644688.474120395</v>
      </c>
    </row>
    <row r="64" spans="1:21">
      <c r="A64" s="7">
        <f>Dataset!A64</f>
        <v>42795</v>
      </c>
      <c r="B64">
        <f>Dataset!B64</f>
        <v>2017</v>
      </c>
      <c r="C64">
        <f>Dataset!C64</f>
        <v>3</v>
      </c>
      <c r="D64" s="8">
        <f>Dataset!L64</f>
        <v>11697306.266582021</v>
      </c>
      <c r="E64" s="105">
        <f t="shared" ref="E64:F64" ca="1" si="63">E52</f>
        <v>515.66</v>
      </c>
      <c r="F64" s="105">
        <f t="shared" ca="1" si="63"/>
        <v>0</v>
      </c>
      <c r="G64" s="8">
        <f>Dataset!AR64</f>
        <v>31</v>
      </c>
      <c r="H64" s="8">
        <f>Dataset!BL64</f>
        <v>0</v>
      </c>
      <c r="I64" s="8">
        <f>Dataset!BF64</f>
        <v>0</v>
      </c>
      <c r="J64" s="8">
        <f>Dataset!BM64</f>
        <v>0</v>
      </c>
      <c r="K64" s="8">
        <f>Dataset!AM64</f>
        <v>711695.1</v>
      </c>
      <c r="M64" s="8">
        <f t="shared" si="31"/>
        <v>-3148450.1933706598</v>
      </c>
      <c r="N64" s="1">
        <f t="shared" ca="1" si="32"/>
        <v>847667.61766472715</v>
      </c>
      <c r="O64" s="1">
        <f t="shared" ca="1" si="33"/>
        <v>0</v>
      </c>
      <c r="P64" s="1">
        <f t="shared" si="4"/>
        <v>7590383.2873549955</v>
      </c>
      <c r="Q64" s="1">
        <f t="shared" si="5"/>
        <v>0</v>
      </c>
      <c r="R64" s="1">
        <f t="shared" si="6"/>
        <v>0</v>
      </c>
      <c r="S64" s="1">
        <f t="shared" si="7"/>
        <v>0</v>
      </c>
      <c r="T64" s="1">
        <f t="shared" si="8"/>
        <v>5965382.3730783993</v>
      </c>
      <c r="U64" s="1">
        <f t="shared" ca="1" si="9"/>
        <v>11254983.084727462</v>
      </c>
    </row>
    <row r="65" spans="1:21">
      <c r="A65" s="7">
        <f>Dataset!A65</f>
        <v>42826</v>
      </c>
      <c r="B65">
        <f>Dataset!B65</f>
        <v>2017</v>
      </c>
      <c r="C65">
        <f>Dataset!C65</f>
        <v>4</v>
      </c>
      <c r="D65" s="8">
        <f>Dataset!L65</f>
        <v>9856283.4458161946</v>
      </c>
      <c r="E65" s="105">
        <f t="shared" ref="E65:F65" ca="1" si="64">E53</f>
        <v>322.11</v>
      </c>
      <c r="F65" s="105">
        <f t="shared" ca="1" si="64"/>
        <v>0.08</v>
      </c>
      <c r="G65" s="8">
        <f>Dataset!AR65</f>
        <v>30</v>
      </c>
      <c r="H65" s="8">
        <f>Dataset!BL65</f>
        <v>0</v>
      </c>
      <c r="I65" s="8">
        <f>Dataset!BF65</f>
        <v>0</v>
      </c>
      <c r="J65" s="8">
        <f>Dataset!BM65</f>
        <v>0</v>
      </c>
      <c r="K65" s="8">
        <f>Dataset!AM65</f>
        <v>711695.1</v>
      </c>
      <c r="M65" s="8">
        <f t="shared" si="31"/>
        <v>-3148450.1933706598</v>
      </c>
      <c r="N65" s="1">
        <f t="shared" ca="1" si="32"/>
        <v>529500.47769069788</v>
      </c>
      <c r="O65" s="1">
        <f t="shared" ca="1" si="33"/>
        <v>385.422590301892</v>
      </c>
      <c r="P65" s="1">
        <f t="shared" si="4"/>
        <v>7345532.2135693505</v>
      </c>
      <c r="Q65" s="1">
        <f t="shared" si="5"/>
        <v>0</v>
      </c>
      <c r="R65" s="1">
        <f t="shared" si="6"/>
        <v>0</v>
      </c>
      <c r="S65" s="1">
        <f t="shared" si="7"/>
        <v>0</v>
      </c>
      <c r="T65" s="1">
        <f t="shared" si="8"/>
        <v>5965382.3730783993</v>
      </c>
      <c r="U65" s="1">
        <f t="shared" ca="1" si="9"/>
        <v>10692350.293558091</v>
      </c>
    </row>
    <row r="66" spans="1:21">
      <c r="A66" s="7">
        <f>Dataset!A66</f>
        <v>42856</v>
      </c>
      <c r="B66">
        <f>Dataset!B66</f>
        <v>2017</v>
      </c>
      <c r="C66">
        <f>Dataset!C66</f>
        <v>5</v>
      </c>
      <c r="D66" s="8">
        <f>Dataset!L66</f>
        <v>10617108.286173008</v>
      </c>
      <c r="E66" s="105">
        <f t="shared" ref="E66:F66" ca="1" si="65">E54</f>
        <v>141.16000000000003</v>
      </c>
      <c r="F66" s="105">
        <f t="shared" ca="1" si="65"/>
        <v>16.7</v>
      </c>
      <c r="G66" s="8">
        <f>Dataset!AR66</f>
        <v>31</v>
      </c>
      <c r="H66" s="8">
        <f>Dataset!BL66</f>
        <v>0</v>
      </c>
      <c r="I66" s="8">
        <f>Dataset!BF66</f>
        <v>0</v>
      </c>
      <c r="J66" s="8">
        <f>Dataset!BM66</f>
        <v>0</v>
      </c>
      <c r="K66" s="8">
        <f>Dataset!AM66</f>
        <v>711695.1</v>
      </c>
      <c r="M66" s="8">
        <f t="shared" ref="M66:M97" si="66">$Z$10</f>
        <v>-3148450.1933706598</v>
      </c>
      <c r="N66" s="1">
        <f t="shared" ref="N66:N97" ca="1" si="67">E66*$Z$11</f>
        <v>232045.8459247429</v>
      </c>
      <c r="O66" s="1">
        <f t="shared" ref="O66:O97" ca="1" si="68">F66*$Z$12</f>
        <v>80456.965725519942</v>
      </c>
      <c r="P66" s="1">
        <f t="shared" si="4"/>
        <v>7590383.2873549955</v>
      </c>
      <c r="Q66" s="1">
        <f t="shared" si="5"/>
        <v>0</v>
      </c>
      <c r="R66" s="1">
        <f t="shared" si="6"/>
        <v>0</v>
      </c>
      <c r="S66" s="1">
        <f t="shared" si="7"/>
        <v>0</v>
      </c>
      <c r="T66" s="1">
        <f t="shared" si="8"/>
        <v>5965382.3730783993</v>
      </c>
      <c r="U66" s="1">
        <f t="shared" ca="1" si="9"/>
        <v>10719818.278712999</v>
      </c>
    </row>
    <row r="67" spans="1:21">
      <c r="A67" s="7">
        <f>Dataset!A67</f>
        <v>42887</v>
      </c>
      <c r="B67">
        <f>Dataset!B67</f>
        <v>2017</v>
      </c>
      <c r="C67">
        <f>Dataset!C67</f>
        <v>6</v>
      </c>
      <c r="D67" s="8">
        <f>Dataset!L67</f>
        <v>10524821.658453234</v>
      </c>
      <c r="E67" s="105">
        <f t="shared" ref="E67:F67" ca="1" si="69">E55</f>
        <v>29.650000000000006</v>
      </c>
      <c r="F67" s="105">
        <f t="shared" ca="1" si="69"/>
        <v>37.15</v>
      </c>
      <c r="G67" s="8">
        <f>Dataset!AR67</f>
        <v>30</v>
      </c>
      <c r="H67" s="8">
        <f>Dataset!BL67</f>
        <v>0</v>
      </c>
      <c r="I67" s="8">
        <f>Dataset!BF67</f>
        <v>0</v>
      </c>
      <c r="J67" s="8">
        <f>Dataset!BM67</f>
        <v>0</v>
      </c>
      <c r="K67" s="8">
        <f>Dataset!AM67</f>
        <v>711695.1</v>
      </c>
      <c r="M67" s="8">
        <f t="shared" si="66"/>
        <v>-3148450.1933706598</v>
      </c>
      <c r="N67" s="1">
        <f t="shared" ca="1" si="67"/>
        <v>48740.148283285824</v>
      </c>
      <c r="O67" s="1">
        <f t="shared" ca="1" si="68"/>
        <v>178980.61537144109</v>
      </c>
      <c r="P67" s="1">
        <f t="shared" ref="P67:P98" si="70">G67*$Z$13</f>
        <v>7345532.2135693505</v>
      </c>
      <c r="Q67" s="1">
        <f t="shared" ref="Q67:Q98" si="71">H67*$Z$14</f>
        <v>0</v>
      </c>
      <c r="R67" s="1">
        <f t="shared" ref="R67:R98" si="72">I67*$Z$15</f>
        <v>0</v>
      </c>
      <c r="S67" s="1">
        <f t="shared" ref="S67:S130" si="73">J67*$Z$16</f>
        <v>0</v>
      </c>
      <c r="T67" s="1">
        <f t="shared" ref="T67:T130" si="74">K67*$Z$17</f>
        <v>5965382.3730783993</v>
      </c>
      <c r="U67" s="1">
        <f t="shared" ref="U67:U130" ca="1" si="75">SUM(M67:T67)</f>
        <v>10390185.156931818</v>
      </c>
    </row>
    <row r="68" spans="1:21">
      <c r="A68" s="7">
        <f>Dataset!A68</f>
        <v>42917</v>
      </c>
      <c r="B68">
        <f>Dataset!B68</f>
        <v>2017</v>
      </c>
      <c r="C68">
        <f>Dataset!C68</f>
        <v>7</v>
      </c>
      <c r="D68" s="8">
        <f>Dataset!L68</f>
        <v>9893170.2734729256</v>
      </c>
      <c r="E68" s="105">
        <f t="shared" ref="E68:F68" ca="1" si="76">E56</f>
        <v>1.36</v>
      </c>
      <c r="F68" s="105">
        <f t="shared" ca="1" si="76"/>
        <v>90.5</v>
      </c>
      <c r="G68" s="8">
        <f>Dataset!AR68</f>
        <v>31</v>
      </c>
      <c r="H68" s="8">
        <f>Dataset!BL68</f>
        <v>0</v>
      </c>
      <c r="I68" s="8">
        <f>Dataset!BF68</f>
        <v>0</v>
      </c>
      <c r="J68" s="8">
        <f>Dataset!BM68</f>
        <v>0</v>
      </c>
      <c r="K68" s="8">
        <f>Dataset!AM68</f>
        <v>711695.1</v>
      </c>
      <c r="M68" s="8">
        <f t="shared" si="66"/>
        <v>-3148450.1933706598</v>
      </c>
      <c r="N68" s="1">
        <f t="shared" ca="1" si="67"/>
        <v>2235.6358065857912</v>
      </c>
      <c r="O68" s="1">
        <f t="shared" ca="1" si="68"/>
        <v>436009.30527901527</v>
      </c>
      <c r="P68" s="1">
        <f t="shared" si="70"/>
        <v>7590383.2873549955</v>
      </c>
      <c r="Q68" s="1">
        <f t="shared" si="71"/>
        <v>0</v>
      </c>
      <c r="R68" s="1">
        <f t="shared" si="72"/>
        <v>0</v>
      </c>
      <c r="S68" s="1">
        <f t="shared" si="73"/>
        <v>0</v>
      </c>
      <c r="T68" s="1">
        <f t="shared" si="74"/>
        <v>5965382.3730783993</v>
      </c>
      <c r="U68" s="1">
        <f t="shared" ca="1" si="75"/>
        <v>10845560.408148337</v>
      </c>
    </row>
    <row r="69" spans="1:21">
      <c r="A69" s="7">
        <f>Dataset!A69</f>
        <v>42948</v>
      </c>
      <c r="B69">
        <f>Dataset!B69</f>
        <v>2017</v>
      </c>
      <c r="C69">
        <f>Dataset!C69</f>
        <v>8</v>
      </c>
      <c r="D69" s="8">
        <f>Dataset!L69</f>
        <v>10494250.710027773</v>
      </c>
      <c r="E69" s="105">
        <f t="shared" ref="E69:F69" ca="1" si="77">E57</f>
        <v>1.77</v>
      </c>
      <c r="F69" s="105">
        <f t="shared" ca="1" si="77"/>
        <v>83.38</v>
      </c>
      <c r="G69" s="8">
        <f>Dataset!AR69</f>
        <v>31</v>
      </c>
      <c r="H69" s="8">
        <f>Dataset!BL69</f>
        <v>0</v>
      </c>
      <c r="I69" s="8">
        <f>Dataset!BF69</f>
        <v>0</v>
      </c>
      <c r="J69" s="8">
        <f>Dataset!BM69</f>
        <v>0</v>
      </c>
      <c r="K69" s="8">
        <f>Dataset!AM69</f>
        <v>711695.1</v>
      </c>
      <c r="M69" s="8">
        <f t="shared" si="66"/>
        <v>-3148450.1933706598</v>
      </c>
      <c r="N69" s="1">
        <f t="shared" ca="1" si="67"/>
        <v>2909.6142482770956</v>
      </c>
      <c r="O69" s="1">
        <f t="shared" ca="1" si="68"/>
        <v>401706.69474214688</v>
      </c>
      <c r="P69" s="1">
        <f t="shared" si="70"/>
        <v>7590383.2873549955</v>
      </c>
      <c r="Q69" s="1">
        <f t="shared" si="71"/>
        <v>0</v>
      </c>
      <c r="R69" s="1">
        <f t="shared" si="72"/>
        <v>0</v>
      </c>
      <c r="S69" s="1">
        <f t="shared" si="73"/>
        <v>0</v>
      </c>
      <c r="T69" s="1">
        <f t="shared" si="74"/>
        <v>5965382.3730783993</v>
      </c>
      <c r="U69" s="1">
        <f t="shared" ca="1" si="75"/>
        <v>10811931.77605316</v>
      </c>
    </row>
    <row r="70" spans="1:21">
      <c r="A70" s="7">
        <f>Dataset!A70</f>
        <v>42979</v>
      </c>
      <c r="B70">
        <f>Dataset!B70</f>
        <v>2017</v>
      </c>
      <c r="C70">
        <f>Dataset!C70</f>
        <v>9</v>
      </c>
      <c r="D70" s="8">
        <f>Dataset!L70</f>
        <v>10794718.500559</v>
      </c>
      <c r="E70" s="105">
        <f t="shared" ref="E70:F70" ca="1" si="78">E58</f>
        <v>35.700000000000003</v>
      </c>
      <c r="F70" s="105">
        <f t="shared" ca="1" si="78"/>
        <v>35.83</v>
      </c>
      <c r="G70" s="8">
        <f>Dataset!AR70</f>
        <v>30</v>
      </c>
      <c r="H70" s="8">
        <f>Dataset!BL70</f>
        <v>0</v>
      </c>
      <c r="I70" s="8">
        <f>Dataset!BF70</f>
        <v>0</v>
      </c>
      <c r="J70" s="8">
        <f>Dataset!BM70</f>
        <v>0</v>
      </c>
      <c r="K70" s="8">
        <f>Dataset!AM70</f>
        <v>711695.1</v>
      </c>
      <c r="M70" s="8">
        <f t="shared" si="66"/>
        <v>-3148450.1933706598</v>
      </c>
      <c r="N70" s="1">
        <f t="shared" ca="1" si="67"/>
        <v>58685.43992287702</v>
      </c>
      <c r="O70" s="1">
        <f t="shared" ca="1" si="68"/>
        <v>172621.14263145986</v>
      </c>
      <c r="P70" s="1">
        <f t="shared" si="70"/>
        <v>7345532.2135693505</v>
      </c>
      <c r="Q70" s="1">
        <f t="shared" si="71"/>
        <v>0</v>
      </c>
      <c r="R70" s="1">
        <f t="shared" si="72"/>
        <v>0</v>
      </c>
      <c r="S70" s="1">
        <f t="shared" si="73"/>
        <v>0</v>
      </c>
      <c r="T70" s="1">
        <f t="shared" si="74"/>
        <v>5965382.3730783993</v>
      </c>
      <c r="U70" s="1">
        <f t="shared" ca="1" si="75"/>
        <v>10393770.975831427</v>
      </c>
    </row>
    <row r="71" spans="1:21">
      <c r="A71" s="7">
        <f>Dataset!A71</f>
        <v>43009</v>
      </c>
      <c r="B71">
        <f>Dataset!B71</f>
        <v>2017</v>
      </c>
      <c r="C71">
        <f>Dataset!C71</f>
        <v>10</v>
      </c>
      <c r="D71" s="8">
        <f>Dataset!L71</f>
        <v>11272386.319090182</v>
      </c>
      <c r="E71" s="105">
        <f t="shared" ref="E71:F71" ca="1" si="79">E59</f>
        <v>173.91</v>
      </c>
      <c r="F71" s="105">
        <f t="shared" ca="1" si="79"/>
        <v>4.6100000000000003</v>
      </c>
      <c r="G71" s="8">
        <f>Dataset!AR71</f>
        <v>31</v>
      </c>
      <c r="H71" s="8">
        <f>Dataset!BL71</f>
        <v>0</v>
      </c>
      <c r="I71" s="8">
        <f>Dataset!BF71</f>
        <v>0</v>
      </c>
      <c r="J71" s="8">
        <f>Dataset!BM71</f>
        <v>0</v>
      </c>
      <c r="K71" s="8">
        <f>Dataset!AM71</f>
        <v>711695.1</v>
      </c>
      <c r="M71" s="8">
        <f t="shared" si="66"/>
        <v>-3148450.1933706598</v>
      </c>
      <c r="N71" s="1">
        <f t="shared" ca="1" si="67"/>
        <v>285881.92876715801</v>
      </c>
      <c r="O71" s="1">
        <f t="shared" ca="1" si="68"/>
        <v>22209.976766146527</v>
      </c>
      <c r="P71" s="1">
        <f t="shared" si="70"/>
        <v>7590383.2873549955</v>
      </c>
      <c r="Q71" s="1">
        <f t="shared" si="71"/>
        <v>0</v>
      </c>
      <c r="R71" s="1">
        <f t="shared" si="72"/>
        <v>0</v>
      </c>
      <c r="S71" s="1">
        <f t="shared" si="73"/>
        <v>0</v>
      </c>
      <c r="T71" s="1">
        <f t="shared" si="74"/>
        <v>5965382.3730783993</v>
      </c>
      <c r="U71" s="1">
        <f t="shared" ca="1" si="75"/>
        <v>10715407.37259604</v>
      </c>
    </row>
    <row r="72" spans="1:21">
      <c r="A72" s="7">
        <f>Dataset!A72</f>
        <v>43040</v>
      </c>
      <c r="B72">
        <f>Dataset!B72</f>
        <v>2017</v>
      </c>
      <c r="C72">
        <f>Dataset!C72</f>
        <v>11</v>
      </c>
      <c r="D72" s="8">
        <f>Dataset!L72</f>
        <v>11216996.214449819</v>
      </c>
      <c r="E72" s="105">
        <f t="shared" ref="E72:F72" ca="1" si="80">E60</f>
        <v>358.74999999999994</v>
      </c>
      <c r="F72" s="105">
        <f t="shared" ca="1" si="80"/>
        <v>1.2</v>
      </c>
      <c r="G72" s="8">
        <f>Dataset!AR72</f>
        <v>30</v>
      </c>
      <c r="H72" s="8">
        <f>Dataset!BL72</f>
        <v>0</v>
      </c>
      <c r="I72" s="8">
        <f>Dataset!BF72</f>
        <v>0</v>
      </c>
      <c r="J72" s="8">
        <f>Dataset!BM72</f>
        <v>0</v>
      </c>
      <c r="K72" s="8">
        <f>Dataset!AM72</f>
        <v>711695.1</v>
      </c>
      <c r="M72" s="8">
        <f t="shared" si="66"/>
        <v>-3148450.1933706598</v>
      </c>
      <c r="N72" s="1">
        <f t="shared" ca="1" si="67"/>
        <v>589731.13647989149</v>
      </c>
      <c r="O72" s="1">
        <f t="shared" ca="1" si="68"/>
        <v>5781.3388545283797</v>
      </c>
      <c r="P72" s="1">
        <f t="shared" si="70"/>
        <v>7345532.2135693505</v>
      </c>
      <c r="Q72" s="1">
        <f t="shared" si="71"/>
        <v>0</v>
      </c>
      <c r="R72" s="1">
        <f t="shared" si="72"/>
        <v>0</v>
      </c>
      <c r="S72" s="1">
        <f t="shared" si="73"/>
        <v>0</v>
      </c>
      <c r="T72" s="1">
        <f t="shared" si="74"/>
        <v>5965382.3730783993</v>
      </c>
      <c r="U72" s="1">
        <f t="shared" ca="1" si="75"/>
        <v>10757976.868611511</v>
      </c>
    </row>
    <row r="73" spans="1:21">
      <c r="A73" s="7">
        <f>Dataset!A73</f>
        <v>43070</v>
      </c>
      <c r="B73">
        <f>Dataset!B73</f>
        <v>2017</v>
      </c>
      <c r="C73">
        <f>Dataset!C73</f>
        <v>12</v>
      </c>
      <c r="D73" s="8">
        <f>Dataset!L73</f>
        <v>11074275.177085051</v>
      </c>
      <c r="E73" s="105">
        <f t="shared" ref="E73:F73" ca="1" si="81">E61</f>
        <v>526.03</v>
      </c>
      <c r="F73" s="105">
        <f t="shared" ca="1" si="81"/>
        <v>0</v>
      </c>
      <c r="G73" s="8">
        <f>Dataset!AR73</f>
        <v>31</v>
      </c>
      <c r="H73" s="8">
        <f>Dataset!BL73</f>
        <v>0</v>
      </c>
      <c r="I73" s="8">
        <f>Dataset!BF73</f>
        <v>1</v>
      </c>
      <c r="J73" s="8">
        <f>Dataset!BM73</f>
        <v>0</v>
      </c>
      <c r="K73" s="8">
        <f>Dataset!AM73</f>
        <v>711695.1</v>
      </c>
      <c r="M73" s="8">
        <f t="shared" si="66"/>
        <v>-3148450.1933706598</v>
      </c>
      <c r="N73" s="1">
        <f t="shared" ca="1" si="67"/>
        <v>864714.34068994387</v>
      </c>
      <c r="O73" s="1">
        <f t="shared" ca="1" si="68"/>
        <v>0</v>
      </c>
      <c r="P73" s="1">
        <f t="shared" si="70"/>
        <v>7590383.2873549955</v>
      </c>
      <c r="Q73" s="1">
        <f t="shared" si="71"/>
        <v>0</v>
      </c>
      <c r="R73" s="1">
        <f t="shared" si="72"/>
        <v>-571798.679479543</v>
      </c>
      <c r="S73" s="1">
        <f t="shared" si="73"/>
        <v>0</v>
      </c>
      <c r="T73" s="1">
        <f t="shared" si="74"/>
        <v>5965382.3730783993</v>
      </c>
      <c r="U73" s="1">
        <f t="shared" ca="1" si="75"/>
        <v>10700231.128273137</v>
      </c>
    </row>
    <row r="74" spans="1:21">
      <c r="A74" s="7">
        <f>Dataset!A74</f>
        <v>43101</v>
      </c>
      <c r="B74">
        <f>Dataset!B74</f>
        <v>2018</v>
      </c>
      <c r="C74">
        <f>Dataset!C74</f>
        <v>1</v>
      </c>
      <c r="D74" s="8">
        <f>Dataset!L74</f>
        <v>12542863.601587992</v>
      </c>
      <c r="E74" s="105">
        <f t="shared" ref="E74:F74" ca="1" si="82">E62</f>
        <v>653.76</v>
      </c>
      <c r="F74" s="105">
        <f t="shared" ca="1" si="82"/>
        <v>0</v>
      </c>
      <c r="G74" s="8">
        <f>Dataset!AR74</f>
        <v>31</v>
      </c>
      <c r="H74" s="8">
        <f>Dataset!BL74</f>
        <v>0</v>
      </c>
      <c r="I74" s="8">
        <f>Dataset!BF74</f>
        <v>0</v>
      </c>
      <c r="J74" s="8">
        <f>Dataset!BM74</f>
        <v>0</v>
      </c>
      <c r="K74" s="8">
        <f>Dataset!AM74</f>
        <v>735936.1</v>
      </c>
      <c r="M74" s="8">
        <f t="shared" si="66"/>
        <v>-3148450.1933706598</v>
      </c>
      <c r="N74" s="1">
        <f t="shared" ca="1" si="67"/>
        <v>1074683.2830246519</v>
      </c>
      <c r="O74" s="1">
        <f t="shared" ca="1" si="68"/>
        <v>0</v>
      </c>
      <c r="P74" s="1">
        <f t="shared" si="70"/>
        <v>7590383.2873549955</v>
      </c>
      <c r="Q74" s="1">
        <f t="shared" si="71"/>
        <v>0</v>
      </c>
      <c r="R74" s="1">
        <f t="shared" si="72"/>
        <v>0</v>
      </c>
      <c r="S74" s="1">
        <f t="shared" si="73"/>
        <v>0</v>
      </c>
      <c r="T74" s="1">
        <f t="shared" si="74"/>
        <v>6168568.8698040247</v>
      </c>
      <c r="U74" s="1">
        <f t="shared" ca="1" si="75"/>
        <v>11685185.246813012</v>
      </c>
    </row>
    <row r="75" spans="1:21">
      <c r="A75" s="7">
        <f>Dataset!A75</f>
        <v>43132</v>
      </c>
      <c r="B75">
        <f>Dataset!B75</f>
        <v>2018</v>
      </c>
      <c r="C75">
        <f>Dataset!C75</f>
        <v>2</v>
      </c>
      <c r="D75" s="8">
        <f>Dataset!L75</f>
        <v>11050955.098477909</v>
      </c>
      <c r="E75" s="105">
        <f t="shared" ref="E75:F75" ca="1" si="83">E63</f>
        <v>591.25000000000011</v>
      </c>
      <c r="F75" s="105">
        <f t="shared" ca="1" si="83"/>
        <v>0</v>
      </c>
      <c r="G75" s="8">
        <f>Dataset!AR75</f>
        <v>28</v>
      </c>
      <c r="H75" s="8">
        <f>Dataset!BL75</f>
        <v>0</v>
      </c>
      <c r="I75" s="8">
        <f>Dataset!BF75</f>
        <v>0</v>
      </c>
      <c r="J75" s="8">
        <f>Dataset!BM75</f>
        <v>0</v>
      </c>
      <c r="K75" s="8">
        <f>Dataset!AM75</f>
        <v>735936.1</v>
      </c>
      <c r="M75" s="8">
        <f t="shared" si="66"/>
        <v>-3148450.1933706598</v>
      </c>
      <c r="N75" s="1">
        <f t="shared" ca="1" si="67"/>
        <v>971926.22841459501</v>
      </c>
      <c r="O75" s="1">
        <f t="shared" ca="1" si="68"/>
        <v>0</v>
      </c>
      <c r="P75" s="1">
        <f t="shared" si="70"/>
        <v>6855830.0659980606</v>
      </c>
      <c r="Q75" s="1">
        <f t="shared" si="71"/>
        <v>0</v>
      </c>
      <c r="R75" s="1">
        <f t="shared" si="72"/>
        <v>0</v>
      </c>
      <c r="S75" s="1">
        <f t="shared" si="73"/>
        <v>0</v>
      </c>
      <c r="T75" s="1">
        <f t="shared" si="74"/>
        <v>6168568.8698040247</v>
      </c>
      <c r="U75" s="1">
        <f t="shared" ca="1" si="75"/>
        <v>10847874.97084602</v>
      </c>
    </row>
    <row r="76" spans="1:21">
      <c r="A76" s="7">
        <f>Dataset!A76</f>
        <v>43160</v>
      </c>
      <c r="B76">
        <f>Dataset!B76</f>
        <v>2018</v>
      </c>
      <c r="C76">
        <f>Dataset!C76</f>
        <v>3</v>
      </c>
      <c r="D76" s="8">
        <f>Dataset!L76</f>
        <v>11850736.069767384</v>
      </c>
      <c r="E76" s="105">
        <f t="shared" ref="E76:F76" ca="1" si="84">E64</f>
        <v>515.66</v>
      </c>
      <c r="F76" s="105">
        <f t="shared" ca="1" si="84"/>
        <v>0</v>
      </c>
      <c r="G76" s="8">
        <f>Dataset!AR76</f>
        <v>31</v>
      </c>
      <c r="H76" s="8">
        <f>Dataset!BL76</f>
        <v>0</v>
      </c>
      <c r="I76" s="8">
        <f>Dataset!BF76</f>
        <v>0</v>
      </c>
      <c r="J76" s="8">
        <f>Dataset!BM76</f>
        <v>0</v>
      </c>
      <c r="K76" s="8">
        <f>Dataset!AM76</f>
        <v>735936.1</v>
      </c>
      <c r="M76" s="8">
        <f t="shared" si="66"/>
        <v>-3148450.1933706598</v>
      </c>
      <c r="N76" s="1">
        <f t="shared" ca="1" si="67"/>
        <v>847667.61766472715</v>
      </c>
      <c r="O76" s="1">
        <f t="shared" ca="1" si="68"/>
        <v>0</v>
      </c>
      <c r="P76" s="1">
        <f t="shared" si="70"/>
        <v>7590383.2873549955</v>
      </c>
      <c r="Q76" s="1">
        <f t="shared" si="71"/>
        <v>0</v>
      </c>
      <c r="R76" s="1">
        <f t="shared" si="72"/>
        <v>0</v>
      </c>
      <c r="S76" s="1">
        <f t="shared" si="73"/>
        <v>0</v>
      </c>
      <c r="T76" s="1">
        <f t="shared" si="74"/>
        <v>6168568.8698040247</v>
      </c>
      <c r="U76" s="1">
        <f t="shared" ca="1" si="75"/>
        <v>11458169.581453089</v>
      </c>
    </row>
    <row r="77" spans="1:21">
      <c r="A77" s="7">
        <f>Dataset!A77</f>
        <v>43191</v>
      </c>
      <c r="B77">
        <f>Dataset!B77</f>
        <v>2018</v>
      </c>
      <c r="C77">
        <f>Dataset!C77</f>
        <v>4</v>
      </c>
      <c r="D77" s="8">
        <f>Dataset!L77</f>
        <v>10837691.800263498</v>
      </c>
      <c r="E77" s="105">
        <f t="shared" ref="E77:F77" ca="1" si="85">E65</f>
        <v>322.11</v>
      </c>
      <c r="F77" s="105">
        <f t="shared" ca="1" si="85"/>
        <v>0.08</v>
      </c>
      <c r="G77" s="8">
        <f>Dataset!AR77</f>
        <v>30</v>
      </c>
      <c r="H77" s="8">
        <f>Dataset!BL77</f>
        <v>0</v>
      </c>
      <c r="I77" s="8">
        <f>Dataset!BF77</f>
        <v>0</v>
      </c>
      <c r="J77" s="8">
        <f>Dataset!BM77</f>
        <v>0</v>
      </c>
      <c r="K77" s="8">
        <f>Dataset!AM77</f>
        <v>735936.1</v>
      </c>
      <c r="M77" s="8">
        <f t="shared" si="66"/>
        <v>-3148450.1933706598</v>
      </c>
      <c r="N77" s="1">
        <f t="shared" ca="1" si="67"/>
        <v>529500.47769069788</v>
      </c>
      <c r="O77" s="1">
        <f t="shared" ca="1" si="68"/>
        <v>385.422590301892</v>
      </c>
      <c r="P77" s="1">
        <f t="shared" si="70"/>
        <v>7345532.2135693505</v>
      </c>
      <c r="Q77" s="1">
        <f t="shared" si="71"/>
        <v>0</v>
      </c>
      <c r="R77" s="1">
        <f t="shared" si="72"/>
        <v>0</v>
      </c>
      <c r="S77" s="1">
        <f t="shared" si="73"/>
        <v>0</v>
      </c>
      <c r="T77" s="1">
        <f t="shared" si="74"/>
        <v>6168568.8698040247</v>
      </c>
      <c r="U77" s="1">
        <f t="shared" ca="1" si="75"/>
        <v>10895536.790283715</v>
      </c>
    </row>
    <row r="78" spans="1:21">
      <c r="A78" s="7">
        <f>Dataset!A78</f>
        <v>43221</v>
      </c>
      <c r="B78">
        <f>Dataset!B78</f>
        <v>2018</v>
      </c>
      <c r="C78">
        <f>Dataset!C78</f>
        <v>5</v>
      </c>
      <c r="D78" s="8">
        <f>Dataset!L78</f>
        <v>10950893.372869276</v>
      </c>
      <c r="E78" s="105">
        <f t="shared" ref="E78:F78" ca="1" si="86">E66</f>
        <v>141.16000000000003</v>
      </c>
      <c r="F78" s="105">
        <f t="shared" ca="1" si="86"/>
        <v>16.7</v>
      </c>
      <c r="G78" s="8">
        <f>Dataset!AR78</f>
        <v>31</v>
      </c>
      <c r="H78" s="8">
        <f>Dataset!BL78</f>
        <v>0</v>
      </c>
      <c r="I78" s="8">
        <f>Dataset!BF78</f>
        <v>0</v>
      </c>
      <c r="J78" s="8">
        <f>Dataset!BM78</f>
        <v>0</v>
      </c>
      <c r="K78" s="8">
        <f>Dataset!AM78</f>
        <v>735936.1</v>
      </c>
      <c r="M78" s="8">
        <f t="shared" si="66"/>
        <v>-3148450.1933706598</v>
      </c>
      <c r="N78" s="1">
        <f t="shared" ca="1" si="67"/>
        <v>232045.8459247429</v>
      </c>
      <c r="O78" s="1">
        <f t="shared" ca="1" si="68"/>
        <v>80456.965725519942</v>
      </c>
      <c r="P78" s="1">
        <f t="shared" si="70"/>
        <v>7590383.2873549955</v>
      </c>
      <c r="Q78" s="1">
        <f t="shared" si="71"/>
        <v>0</v>
      </c>
      <c r="R78" s="1">
        <f t="shared" si="72"/>
        <v>0</v>
      </c>
      <c r="S78" s="1">
        <f t="shared" si="73"/>
        <v>0</v>
      </c>
      <c r="T78" s="1">
        <f t="shared" si="74"/>
        <v>6168568.8698040247</v>
      </c>
      <c r="U78" s="1">
        <f t="shared" ca="1" si="75"/>
        <v>10923004.775438624</v>
      </c>
    </row>
    <row r="79" spans="1:21">
      <c r="A79" s="7">
        <f>Dataset!A79</f>
        <v>43252</v>
      </c>
      <c r="B79">
        <f>Dataset!B79</f>
        <v>2018</v>
      </c>
      <c r="C79">
        <f>Dataset!C79</f>
        <v>6</v>
      </c>
      <c r="D79" s="8">
        <f>Dataset!L79</f>
        <v>11001753.986700915</v>
      </c>
      <c r="E79" s="105">
        <f t="shared" ref="E79:F79" ca="1" si="87">E67</f>
        <v>29.650000000000006</v>
      </c>
      <c r="F79" s="105">
        <f t="shared" ca="1" si="87"/>
        <v>37.15</v>
      </c>
      <c r="G79" s="8">
        <f>Dataset!AR79</f>
        <v>30</v>
      </c>
      <c r="H79" s="8">
        <f>Dataset!BL79</f>
        <v>0</v>
      </c>
      <c r="I79" s="8">
        <f>Dataset!BF79</f>
        <v>0</v>
      </c>
      <c r="J79" s="8">
        <f>Dataset!BM79</f>
        <v>0</v>
      </c>
      <c r="K79" s="8">
        <f>Dataset!AM79</f>
        <v>735936.1</v>
      </c>
      <c r="M79" s="8">
        <f t="shared" si="66"/>
        <v>-3148450.1933706598</v>
      </c>
      <c r="N79" s="1">
        <f t="shared" ca="1" si="67"/>
        <v>48740.148283285824</v>
      </c>
      <c r="O79" s="1">
        <f t="shared" ca="1" si="68"/>
        <v>178980.61537144109</v>
      </c>
      <c r="P79" s="1">
        <f t="shared" si="70"/>
        <v>7345532.2135693505</v>
      </c>
      <c r="Q79" s="1">
        <f t="shared" si="71"/>
        <v>0</v>
      </c>
      <c r="R79" s="1">
        <f t="shared" si="72"/>
        <v>0</v>
      </c>
      <c r="S79" s="1">
        <f t="shared" si="73"/>
        <v>0</v>
      </c>
      <c r="T79" s="1">
        <f t="shared" si="74"/>
        <v>6168568.8698040247</v>
      </c>
      <c r="U79" s="1">
        <f t="shared" ca="1" si="75"/>
        <v>10593371.653657442</v>
      </c>
    </row>
    <row r="80" spans="1:21">
      <c r="A80" s="7">
        <f>Dataset!A80</f>
        <v>43282</v>
      </c>
      <c r="B80">
        <f>Dataset!B80</f>
        <v>2018</v>
      </c>
      <c r="C80">
        <f>Dataset!C80</f>
        <v>7</v>
      </c>
      <c r="D80" s="8">
        <f>Dataset!L80</f>
        <v>11787918.63296452</v>
      </c>
      <c r="E80" s="105">
        <f t="shared" ref="E80:F80" ca="1" si="88">E68</f>
        <v>1.36</v>
      </c>
      <c r="F80" s="105">
        <f t="shared" ca="1" si="88"/>
        <v>90.5</v>
      </c>
      <c r="G80" s="8">
        <f>Dataset!AR80</f>
        <v>31</v>
      </c>
      <c r="H80" s="8">
        <f>Dataset!BL80</f>
        <v>0</v>
      </c>
      <c r="I80" s="8">
        <f>Dataset!BF80</f>
        <v>0</v>
      </c>
      <c r="J80" s="8">
        <f>Dataset!BM80</f>
        <v>0</v>
      </c>
      <c r="K80" s="8">
        <f>Dataset!AM80</f>
        <v>735936.1</v>
      </c>
      <c r="M80" s="8">
        <f t="shared" si="66"/>
        <v>-3148450.1933706598</v>
      </c>
      <c r="N80" s="1">
        <f t="shared" ca="1" si="67"/>
        <v>2235.6358065857912</v>
      </c>
      <c r="O80" s="1">
        <f t="shared" ca="1" si="68"/>
        <v>436009.30527901527</v>
      </c>
      <c r="P80" s="1">
        <f t="shared" si="70"/>
        <v>7590383.2873549955</v>
      </c>
      <c r="Q80" s="1">
        <f t="shared" si="71"/>
        <v>0</v>
      </c>
      <c r="R80" s="1">
        <f t="shared" si="72"/>
        <v>0</v>
      </c>
      <c r="S80" s="1">
        <f t="shared" si="73"/>
        <v>0</v>
      </c>
      <c r="T80" s="1">
        <f t="shared" si="74"/>
        <v>6168568.8698040247</v>
      </c>
      <c r="U80" s="1">
        <f t="shared" ca="1" si="75"/>
        <v>11048746.904873962</v>
      </c>
    </row>
    <row r="81" spans="1:21">
      <c r="A81" s="7">
        <f>Dataset!A81</f>
        <v>43313</v>
      </c>
      <c r="B81">
        <f>Dataset!B81</f>
        <v>2018</v>
      </c>
      <c r="C81">
        <f>Dataset!C81</f>
        <v>8</v>
      </c>
      <c r="D81" s="8">
        <f>Dataset!L81</f>
        <v>11534674.649010466</v>
      </c>
      <c r="E81" s="105">
        <f t="shared" ref="E81:F81" ca="1" si="89">E69</f>
        <v>1.77</v>
      </c>
      <c r="F81" s="105">
        <f t="shared" ca="1" si="89"/>
        <v>83.38</v>
      </c>
      <c r="G81" s="8">
        <f>Dataset!AR81</f>
        <v>31</v>
      </c>
      <c r="H81" s="8">
        <f>Dataset!BL81</f>
        <v>0</v>
      </c>
      <c r="I81" s="8">
        <f>Dataset!BF81</f>
        <v>0</v>
      </c>
      <c r="J81" s="8">
        <f>Dataset!BM81</f>
        <v>0</v>
      </c>
      <c r="K81" s="8">
        <f>Dataset!AM81</f>
        <v>735936.1</v>
      </c>
      <c r="M81" s="8">
        <f t="shared" si="66"/>
        <v>-3148450.1933706598</v>
      </c>
      <c r="N81" s="1">
        <f t="shared" ca="1" si="67"/>
        <v>2909.6142482770956</v>
      </c>
      <c r="O81" s="1">
        <f t="shared" ca="1" si="68"/>
        <v>401706.69474214688</v>
      </c>
      <c r="P81" s="1">
        <f t="shared" si="70"/>
        <v>7590383.2873549955</v>
      </c>
      <c r="Q81" s="1">
        <f t="shared" si="71"/>
        <v>0</v>
      </c>
      <c r="R81" s="1">
        <f t="shared" si="72"/>
        <v>0</v>
      </c>
      <c r="S81" s="1">
        <f t="shared" si="73"/>
        <v>0</v>
      </c>
      <c r="T81" s="1">
        <f t="shared" si="74"/>
        <v>6168568.8698040247</v>
      </c>
      <c r="U81" s="1">
        <f t="shared" ca="1" si="75"/>
        <v>11015118.272778785</v>
      </c>
    </row>
    <row r="82" spans="1:21">
      <c r="A82" s="7">
        <f>Dataset!A82</f>
        <v>43344</v>
      </c>
      <c r="B82">
        <f>Dataset!B82</f>
        <v>2018</v>
      </c>
      <c r="C82">
        <f>Dataset!C82</f>
        <v>9</v>
      </c>
      <c r="D82" s="8">
        <f>Dataset!L82</f>
        <v>11087573.79965483</v>
      </c>
      <c r="E82" s="105">
        <f t="shared" ref="E82:F82" ca="1" si="90">E70</f>
        <v>35.700000000000003</v>
      </c>
      <c r="F82" s="105">
        <f t="shared" ca="1" si="90"/>
        <v>35.83</v>
      </c>
      <c r="G82" s="8">
        <f>Dataset!AR82</f>
        <v>30</v>
      </c>
      <c r="H82" s="8">
        <f>Dataset!BL82</f>
        <v>0</v>
      </c>
      <c r="I82" s="8">
        <f>Dataset!BF82</f>
        <v>0</v>
      </c>
      <c r="J82" s="8">
        <f>Dataset!BM82</f>
        <v>0</v>
      </c>
      <c r="K82" s="8">
        <f>Dataset!AM82</f>
        <v>735936.1</v>
      </c>
      <c r="M82" s="8">
        <f t="shared" si="66"/>
        <v>-3148450.1933706598</v>
      </c>
      <c r="N82" s="1">
        <f t="shared" ca="1" si="67"/>
        <v>58685.43992287702</v>
      </c>
      <c r="O82" s="1">
        <f t="shared" ca="1" si="68"/>
        <v>172621.14263145986</v>
      </c>
      <c r="P82" s="1">
        <f t="shared" si="70"/>
        <v>7345532.2135693505</v>
      </c>
      <c r="Q82" s="1">
        <f t="shared" si="71"/>
        <v>0</v>
      </c>
      <c r="R82" s="1">
        <f t="shared" si="72"/>
        <v>0</v>
      </c>
      <c r="S82" s="1">
        <f t="shared" si="73"/>
        <v>0</v>
      </c>
      <c r="T82" s="1">
        <f t="shared" si="74"/>
        <v>6168568.8698040247</v>
      </c>
      <c r="U82" s="1">
        <f t="shared" ca="1" si="75"/>
        <v>10596957.472557053</v>
      </c>
    </row>
    <row r="83" spans="1:21">
      <c r="A83" s="7">
        <f>Dataset!A83</f>
        <v>43374</v>
      </c>
      <c r="B83">
        <f>Dataset!B83</f>
        <v>2018</v>
      </c>
      <c r="C83">
        <f>Dataset!C83</f>
        <v>10</v>
      </c>
      <c r="D83" s="8">
        <f>Dataset!L83</f>
        <v>11325573.944869054</v>
      </c>
      <c r="E83" s="105">
        <f t="shared" ref="E83:F83" ca="1" si="91">E71</f>
        <v>173.91</v>
      </c>
      <c r="F83" s="105">
        <f t="shared" ca="1" si="91"/>
        <v>4.6100000000000003</v>
      </c>
      <c r="G83" s="8">
        <f>Dataset!AR83</f>
        <v>31</v>
      </c>
      <c r="H83" s="8">
        <f>Dataset!BL83</f>
        <v>0</v>
      </c>
      <c r="I83" s="8">
        <f>Dataset!BF83</f>
        <v>0</v>
      </c>
      <c r="J83" s="8">
        <f>Dataset!BM83</f>
        <v>0</v>
      </c>
      <c r="K83" s="8">
        <f>Dataset!AM83</f>
        <v>735936.1</v>
      </c>
      <c r="M83" s="8">
        <f t="shared" si="66"/>
        <v>-3148450.1933706598</v>
      </c>
      <c r="N83" s="1">
        <f t="shared" ca="1" si="67"/>
        <v>285881.92876715801</v>
      </c>
      <c r="O83" s="1">
        <f t="shared" ca="1" si="68"/>
        <v>22209.976766146527</v>
      </c>
      <c r="P83" s="1">
        <f t="shared" si="70"/>
        <v>7590383.2873549955</v>
      </c>
      <c r="Q83" s="1">
        <f t="shared" si="71"/>
        <v>0</v>
      </c>
      <c r="R83" s="1">
        <f t="shared" si="72"/>
        <v>0</v>
      </c>
      <c r="S83" s="1">
        <f t="shared" si="73"/>
        <v>0</v>
      </c>
      <c r="T83" s="1">
        <f t="shared" si="74"/>
        <v>6168568.8698040247</v>
      </c>
      <c r="U83" s="1">
        <f t="shared" ca="1" si="75"/>
        <v>10918593.869321665</v>
      </c>
    </row>
    <row r="84" spans="1:21">
      <c r="A84" s="7">
        <f>Dataset!A84</f>
        <v>43405</v>
      </c>
      <c r="B84">
        <f>Dataset!B84</f>
        <v>2018</v>
      </c>
      <c r="C84">
        <f>Dataset!C84</f>
        <v>11</v>
      </c>
      <c r="D84" s="8">
        <f>Dataset!L84</f>
        <v>11461644.885273611</v>
      </c>
      <c r="E84" s="105">
        <f t="shared" ref="E84:F84" ca="1" si="92">E72</f>
        <v>358.74999999999994</v>
      </c>
      <c r="F84" s="105">
        <f t="shared" ca="1" si="92"/>
        <v>1.2</v>
      </c>
      <c r="G84" s="8">
        <f>Dataset!AR84</f>
        <v>30</v>
      </c>
      <c r="H84" s="8">
        <f>Dataset!BL84</f>
        <v>0</v>
      </c>
      <c r="I84" s="8">
        <f>Dataset!BF84</f>
        <v>0</v>
      </c>
      <c r="J84" s="8">
        <f>Dataset!BM84</f>
        <v>0</v>
      </c>
      <c r="K84" s="8">
        <f>Dataset!AM84</f>
        <v>735936.1</v>
      </c>
      <c r="M84" s="8">
        <f t="shared" si="66"/>
        <v>-3148450.1933706598</v>
      </c>
      <c r="N84" s="1">
        <f t="shared" ca="1" si="67"/>
        <v>589731.13647989149</v>
      </c>
      <c r="O84" s="1">
        <f t="shared" ca="1" si="68"/>
        <v>5781.3388545283797</v>
      </c>
      <c r="P84" s="1">
        <f t="shared" si="70"/>
        <v>7345532.2135693505</v>
      </c>
      <c r="Q84" s="1">
        <f t="shared" si="71"/>
        <v>0</v>
      </c>
      <c r="R84" s="1">
        <f t="shared" si="72"/>
        <v>0</v>
      </c>
      <c r="S84" s="1">
        <f t="shared" si="73"/>
        <v>0</v>
      </c>
      <c r="T84" s="1">
        <f t="shared" si="74"/>
        <v>6168568.8698040247</v>
      </c>
      <c r="U84" s="1">
        <f t="shared" ca="1" si="75"/>
        <v>10961163.365337135</v>
      </c>
    </row>
    <row r="85" spans="1:21">
      <c r="A85" s="7">
        <f>Dataset!A85</f>
        <v>43435</v>
      </c>
      <c r="B85">
        <f>Dataset!B85</f>
        <v>2018</v>
      </c>
      <c r="C85">
        <f>Dataset!C85</f>
        <v>12</v>
      </c>
      <c r="D85" s="8">
        <f>Dataset!L85</f>
        <v>11332893.378963728</v>
      </c>
      <c r="E85" s="105">
        <f t="shared" ref="E85:F85" ca="1" si="93">E73</f>
        <v>526.03</v>
      </c>
      <c r="F85" s="105">
        <f t="shared" ca="1" si="93"/>
        <v>0</v>
      </c>
      <c r="G85" s="8">
        <f>Dataset!AR85</f>
        <v>31</v>
      </c>
      <c r="H85" s="8">
        <f>Dataset!BL85</f>
        <v>0</v>
      </c>
      <c r="I85" s="8">
        <f>Dataset!BF85</f>
        <v>1</v>
      </c>
      <c r="J85" s="8">
        <f>Dataset!BM85</f>
        <v>0</v>
      </c>
      <c r="K85" s="8">
        <f>Dataset!AM85</f>
        <v>735936.1</v>
      </c>
      <c r="M85" s="8">
        <f t="shared" si="66"/>
        <v>-3148450.1933706598</v>
      </c>
      <c r="N85" s="1">
        <f t="shared" ca="1" si="67"/>
        <v>864714.34068994387</v>
      </c>
      <c r="O85" s="1">
        <f t="shared" ca="1" si="68"/>
        <v>0</v>
      </c>
      <c r="P85" s="1">
        <f t="shared" si="70"/>
        <v>7590383.2873549955</v>
      </c>
      <c r="Q85" s="1">
        <f t="shared" si="71"/>
        <v>0</v>
      </c>
      <c r="R85" s="1">
        <f t="shared" si="72"/>
        <v>-571798.679479543</v>
      </c>
      <c r="S85" s="1">
        <f t="shared" si="73"/>
        <v>0</v>
      </c>
      <c r="T85" s="1">
        <f t="shared" si="74"/>
        <v>6168568.8698040247</v>
      </c>
      <c r="U85" s="1">
        <f t="shared" ca="1" si="75"/>
        <v>10903417.624998761</v>
      </c>
    </row>
    <row r="86" spans="1:21">
      <c r="A86" s="7">
        <f>Dataset!A86</f>
        <v>43466</v>
      </c>
      <c r="B86">
        <f>Dataset!B86</f>
        <v>2019</v>
      </c>
      <c r="C86">
        <f>Dataset!C86</f>
        <v>1</v>
      </c>
      <c r="D86" s="8">
        <f>Dataset!L86</f>
        <v>12195954.312040666</v>
      </c>
      <c r="E86" s="105">
        <f t="shared" ref="E86:F86" ca="1" si="94">E74</f>
        <v>653.76</v>
      </c>
      <c r="F86" s="105">
        <f t="shared" ca="1" si="94"/>
        <v>0</v>
      </c>
      <c r="G86" s="8">
        <f>Dataset!AR86</f>
        <v>31</v>
      </c>
      <c r="H86" s="8">
        <f>Dataset!BL86</f>
        <v>0</v>
      </c>
      <c r="I86" s="8">
        <f>Dataset!BF86</f>
        <v>0</v>
      </c>
      <c r="J86" s="8">
        <f>Dataset!BM86</f>
        <v>0</v>
      </c>
      <c r="K86" s="8">
        <f>Dataset!AM86</f>
        <v>752393.2</v>
      </c>
      <c r="M86" s="8">
        <f t="shared" si="66"/>
        <v>-3148450.1933706598</v>
      </c>
      <c r="N86" s="1">
        <f t="shared" ca="1" si="67"/>
        <v>1074683.2830246519</v>
      </c>
      <c r="O86" s="1">
        <f t="shared" ca="1" si="68"/>
        <v>0</v>
      </c>
      <c r="P86" s="1">
        <f t="shared" si="70"/>
        <v>7590383.2873549955</v>
      </c>
      <c r="Q86" s="1">
        <f t="shared" si="71"/>
        <v>0</v>
      </c>
      <c r="R86" s="1">
        <f t="shared" si="72"/>
        <v>0</v>
      </c>
      <c r="S86" s="1">
        <f t="shared" si="73"/>
        <v>0</v>
      </c>
      <c r="T86" s="1">
        <f t="shared" si="74"/>
        <v>6306511.2193466704</v>
      </c>
      <c r="U86" s="1">
        <f t="shared" ca="1" si="75"/>
        <v>11823127.596355658</v>
      </c>
    </row>
    <row r="87" spans="1:21">
      <c r="A87" s="7">
        <f>Dataset!A87</f>
        <v>43497</v>
      </c>
      <c r="B87">
        <f>Dataset!B87</f>
        <v>2019</v>
      </c>
      <c r="C87">
        <f>Dataset!C87</f>
        <v>2</v>
      </c>
      <c r="D87" s="8">
        <f>Dataset!L87</f>
        <v>11087116.796586558</v>
      </c>
      <c r="E87" s="105">
        <f t="shared" ref="E87:F87" ca="1" si="95">E75</f>
        <v>591.25000000000011</v>
      </c>
      <c r="F87" s="105">
        <f t="shared" ca="1" si="95"/>
        <v>0</v>
      </c>
      <c r="G87" s="8">
        <f>Dataset!AR87</f>
        <v>28</v>
      </c>
      <c r="H87" s="8">
        <f>Dataset!BL87</f>
        <v>0</v>
      </c>
      <c r="I87" s="8">
        <f>Dataset!BF87</f>
        <v>0</v>
      </c>
      <c r="J87" s="8">
        <f>Dataset!BM87</f>
        <v>0</v>
      </c>
      <c r="K87" s="8">
        <f>Dataset!AM87</f>
        <v>752393.2</v>
      </c>
      <c r="M87" s="8">
        <f t="shared" si="66"/>
        <v>-3148450.1933706598</v>
      </c>
      <c r="N87" s="1">
        <f t="shared" ca="1" si="67"/>
        <v>971926.22841459501</v>
      </c>
      <c r="O87" s="1">
        <f t="shared" ca="1" si="68"/>
        <v>0</v>
      </c>
      <c r="P87" s="1">
        <f t="shared" si="70"/>
        <v>6855830.0659980606</v>
      </c>
      <c r="Q87" s="1">
        <f t="shared" si="71"/>
        <v>0</v>
      </c>
      <c r="R87" s="1">
        <f t="shared" si="72"/>
        <v>0</v>
      </c>
      <c r="S87" s="1">
        <f t="shared" si="73"/>
        <v>0</v>
      </c>
      <c r="T87" s="1">
        <f t="shared" si="74"/>
        <v>6306511.2193466704</v>
      </c>
      <c r="U87" s="1">
        <f t="shared" ca="1" si="75"/>
        <v>10985817.320388667</v>
      </c>
    </row>
    <row r="88" spans="1:21">
      <c r="A88" s="7">
        <f>Dataset!A88</f>
        <v>43525</v>
      </c>
      <c r="B88">
        <f>Dataset!B88</f>
        <v>2019</v>
      </c>
      <c r="C88">
        <f>Dataset!C88</f>
        <v>3</v>
      </c>
      <c r="D88" s="8">
        <f>Dataset!L88</f>
        <v>11679613.511286888</v>
      </c>
      <c r="E88" s="105">
        <f t="shared" ref="E88:F88" ca="1" si="96">E76</f>
        <v>515.66</v>
      </c>
      <c r="F88" s="105">
        <f t="shared" ca="1" si="96"/>
        <v>0</v>
      </c>
      <c r="G88" s="8">
        <f>Dataset!AR88</f>
        <v>31</v>
      </c>
      <c r="H88" s="8">
        <f>Dataset!BL88</f>
        <v>0</v>
      </c>
      <c r="I88" s="8">
        <f>Dataset!BF88</f>
        <v>0</v>
      </c>
      <c r="J88" s="8">
        <f>Dataset!BM88</f>
        <v>0</v>
      </c>
      <c r="K88" s="8">
        <f>Dataset!AM88</f>
        <v>752393.2</v>
      </c>
      <c r="M88" s="8">
        <f t="shared" si="66"/>
        <v>-3148450.1933706598</v>
      </c>
      <c r="N88" s="1">
        <f t="shared" ca="1" si="67"/>
        <v>847667.61766472715</v>
      </c>
      <c r="O88" s="1">
        <f t="shared" ca="1" si="68"/>
        <v>0</v>
      </c>
      <c r="P88" s="1">
        <f t="shared" si="70"/>
        <v>7590383.2873549955</v>
      </c>
      <c r="Q88" s="1">
        <f t="shared" si="71"/>
        <v>0</v>
      </c>
      <c r="R88" s="1">
        <f t="shared" si="72"/>
        <v>0</v>
      </c>
      <c r="S88" s="1">
        <f t="shared" si="73"/>
        <v>0</v>
      </c>
      <c r="T88" s="1">
        <f t="shared" si="74"/>
        <v>6306511.2193466704</v>
      </c>
      <c r="U88" s="1">
        <f t="shared" ca="1" si="75"/>
        <v>11596111.930995733</v>
      </c>
    </row>
    <row r="89" spans="1:21">
      <c r="A89" s="7">
        <f>Dataset!A89</f>
        <v>43556</v>
      </c>
      <c r="B89">
        <f>Dataset!B89</f>
        <v>2019</v>
      </c>
      <c r="C89">
        <f>Dataset!C89</f>
        <v>4</v>
      </c>
      <c r="D89" s="8">
        <f>Dataset!L89</f>
        <v>10720964.13390266</v>
      </c>
      <c r="E89" s="105">
        <f t="shared" ref="E89:F89" ca="1" si="97">E77</f>
        <v>322.11</v>
      </c>
      <c r="F89" s="105">
        <f t="shared" ca="1" si="97"/>
        <v>0.08</v>
      </c>
      <c r="G89" s="8">
        <f>Dataset!AR89</f>
        <v>30</v>
      </c>
      <c r="H89" s="8">
        <f>Dataset!BL89</f>
        <v>0</v>
      </c>
      <c r="I89" s="8">
        <f>Dataset!BF89</f>
        <v>0</v>
      </c>
      <c r="J89" s="8">
        <f>Dataset!BM89</f>
        <v>0</v>
      </c>
      <c r="K89" s="8">
        <f>Dataset!AM89</f>
        <v>752393.2</v>
      </c>
      <c r="M89" s="8">
        <f t="shared" si="66"/>
        <v>-3148450.1933706598</v>
      </c>
      <c r="N89" s="1">
        <f t="shared" ca="1" si="67"/>
        <v>529500.47769069788</v>
      </c>
      <c r="O89" s="1">
        <f t="shared" ca="1" si="68"/>
        <v>385.422590301892</v>
      </c>
      <c r="P89" s="1">
        <f t="shared" si="70"/>
        <v>7345532.2135693505</v>
      </c>
      <c r="Q89" s="1">
        <f t="shared" si="71"/>
        <v>0</v>
      </c>
      <c r="R89" s="1">
        <f t="shared" si="72"/>
        <v>0</v>
      </c>
      <c r="S89" s="1">
        <f t="shared" si="73"/>
        <v>0</v>
      </c>
      <c r="T89" s="1">
        <f t="shared" si="74"/>
        <v>6306511.2193466704</v>
      </c>
      <c r="U89" s="1">
        <f t="shared" ca="1" si="75"/>
        <v>11033479.139826361</v>
      </c>
    </row>
    <row r="90" spans="1:21">
      <c r="A90" s="7">
        <f>Dataset!A90</f>
        <v>43586</v>
      </c>
      <c r="B90">
        <f>Dataset!B90</f>
        <v>2019</v>
      </c>
      <c r="C90">
        <f>Dataset!C90</f>
        <v>5</v>
      </c>
      <c r="D90" s="8">
        <f>Dataset!L90</f>
        <v>10786296.238970635</v>
      </c>
      <c r="E90" s="105">
        <f t="shared" ref="E90:F90" ca="1" si="98">E78</f>
        <v>141.16000000000003</v>
      </c>
      <c r="F90" s="105">
        <f t="shared" ca="1" si="98"/>
        <v>16.7</v>
      </c>
      <c r="G90" s="8">
        <f>Dataset!AR90</f>
        <v>31</v>
      </c>
      <c r="H90" s="8">
        <f>Dataset!BL90</f>
        <v>0</v>
      </c>
      <c r="I90" s="8">
        <f>Dataset!BF90</f>
        <v>0</v>
      </c>
      <c r="J90" s="8">
        <f>Dataset!BM90</f>
        <v>0</v>
      </c>
      <c r="K90" s="8">
        <f>Dataset!AM90</f>
        <v>752393.2</v>
      </c>
      <c r="M90" s="8">
        <f t="shared" si="66"/>
        <v>-3148450.1933706598</v>
      </c>
      <c r="N90" s="1">
        <f t="shared" ca="1" si="67"/>
        <v>232045.8459247429</v>
      </c>
      <c r="O90" s="1">
        <f t="shared" ca="1" si="68"/>
        <v>80456.965725519942</v>
      </c>
      <c r="P90" s="1">
        <f t="shared" si="70"/>
        <v>7590383.2873549955</v>
      </c>
      <c r="Q90" s="1">
        <f t="shared" si="71"/>
        <v>0</v>
      </c>
      <c r="R90" s="1">
        <f t="shared" si="72"/>
        <v>0</v>
      </c>
      <c r="S90" s="1">
        <f t="shared" si="73"/>
        <v>0</v>
      </c>
      <c r="T90" s="1">
        <f t="shared" si="74"/>
        <v>6306511.2193466704</v>
      </c>
      <c r="U90" s="1">
        <f t="shared" ca="1" si="75"/>
        <v>11060947.124981269</v>
      </c>
    </row>
    <row r="91" spans="1:21">
      <c r="A91" s="7">
        <f>Dataset!A91</f>
        <v>43617</v>
      </c>
      <c r="B91">
        <f>Dataset!B91</f>
        <v>2019</v>
      </c>
      <c r="C91">
        <f>Dataset!C91</f>
        <v>6</v>
      </c>
      <c r="D91" s="8">
        <f>Dataset!L91</f>
        <v>10639508.043809848</v>
      </c>
      <c r="E91" s="105">
        <f t="shared" ref="E91:F91" ca="1" si="99">E79</f>
        <v>29.650000000000006</v>
      </c>
      <c r="F91" s="105">
        <f t="shared" ca="1" si="99"/>
        <v>37.15</v>
      </c>
      <c r="G91" s="8">
        <f>Dataset!AR91</f>
        <v>30</v>
      </c>
      <c r="H91" s="8">
        <f>Dataset!BL91</f>
        <v>0</v>
      </c>
      <c r="I91" s="8">
        <f>Dataset!BF91</f>
        <v>0</v>
      </c>
      <c r="J91" s="8">
        <f>Dataset!BM91</f>
        <v>0</v>
      </c>
      <c r="K91" s="8">
        <f>Dataset!AM91</f>
        <v>752393.2</v>
      </c>
      <c r="M91" s="8">
        <f t="shared" si="66"/>
        <v>-3148450.1933706598</v>
      </c>
      <c r="N91" s="1">
        <f t="shared" ca="1" si="67"/>
        <v>48740.148283285824</v>
      </c>
      <c r="O91" s="1">
        <f t="shared" ca="1" si="68"/>
        <v>178980.61537144109</v>
      </c>
      <c r="P91" s="1">
        <f t="shared" si="70"/>
        <v>7345532.2135693505</v>
      </c>
      <c r="Q91" s="1">
        <f t="shared" si="71"/>
        <v>0</v>
      </c>
      <c r="R91" s="1">
        <f t="shared" si="72"/>
        <v>0</v>
      </c>
      <c r="S91" s="1">
        <f t="shared" si="73"/>
        <v>0</v>
      </c>
      <c r="T91" s="1">
        <f t="shared" si="74"/>
        <v>6306511.2193466704</v>
      </c>
      <c r="U91" s="1">
        <f t="shared" ca="1" si="75"/>
        <v>10731314.003200088</v>
      </c>
    </row>
    <row r="92" spans="1:21">
      <c r="A92" s="7">
        <f>Dataset!A92</f>
        <v>43647</v>
      </c>
      <c r="B92">
        <f>Dataset!B92</f>
        <v>2019</v>
      </c>
      <c r="C92">
        <f>Dataset!C92</f>
        <v>7</v>
      </c>
      <c r="D92" s="8">
        <f>Dataset!L92</f>
        <v>10989939.253596883</v>
      </c>
      <c r="E92" s="105">
        <f t="shared" ref="E92:F92" ca="1" si="100">E80</f>
        <v>1.36</v>
      </c>
      <c r="F92" s="105">
        <f t="shared" ca="1" si="100"/>
        <v>90.5</v>
      </c>
      <c r="G92" s="8">
        <f>Dataset!AR92</f>
        <v>31</v>
      </c>
      <c r="H92" s="8">
        <f>Dataset!BL92</f>
        <v>0</v>
      </c>
      <c r="I92" s="8">
        <f>Dataset!BF92</f>
        <v>0</v>
      </c>
      <c r="J92" s="8">
        <f>Dataset!BM92</f>
        <v>0</v>
      </c>
      <c r="K92" s="8">
        <f>Dataset!AM92</f>
        <v>752393.2</v>
      </c>
      <c r="M92" s="8">
        <f t="shared" si="66"/>
        <v>-3148450.1933706598</v>
      </c>
      <c r="N92" s="1">
        <f t="shared" ca="1" si="67"/>
        <v>2235.6358065857912</v>
      </c>
      <c r="O92" s="1">
        <f t="shared" ca="1" si="68"/>
        <v>436009.30527901527</v>
      </c>
      <c r="P92" s="1">
        <f t="shared" si="70"/>
        <v>7590383.2873549955</v>
      </c>
      <c r="Q92" s="1">
        <f t="shared" si="71"/>
        <v>0</v>
      </c>
      <c r="R92" s="1">
        <f t="shared" si="72"/>
        <v>0</v>
      </c>
      <c r="S92" s="1">
        <f t="shared" si="73"/>
        <v>0</v>
      </c>
      <c r="T92" s="1">
        <f t="shared" si="74"/>
        <v>6306511.2193466704</v>
      </c>
      <c r="U92" s="1">
        <f t="shared" ca="1" si="75"/>
        <v>11186689.254416607</v>
      </c>
    </row>
    <row r="93" spans="1:21">
      <c r="A93" s="7">
        <f>Dataset!A93</f>
        <v>43678</v>
      </c>
      <c r="B93">
        <f>Dataset!B93</f>
        <v>2019</v>
      </c>
      <c r="C93">
        <f>Dataset!C93</f>
        <v>8</v>
      </c>
      <c r="D93" s="8">
        <f>Dataset!L93</f>
        <v>11287851.541658398</v>
      </c>
      <c r="E93" s="105">
        <f t="shared" ref="E93:F93" ca="1" si="101">E81</f>
        <v>1.77</v>
      </c>
      <c r="F93" s="105">
        <f t="shared" ca="1" si="101"/>
        <v>83.38</v>
      </c>
      <c r="G93" s="8">
        <f>Dataset!AR93</f>
        <v>31</v>
      </c>
      <c r="H93" s="8">
        <f>Dataset!BL93</f>
        <v>0</v>
      </c>
      <c r="I93" s="8">
        <f>Dataset!BF93</f>
        <v>0</v>
      </c>
      <c r="J93" s="8">
        <f>Dataset!BM93</f>
        <v>0</v>
      </c>
      <c r="K93" s="8">
        <f>Dataset!AM93</f>
        <v>752393.2</v>
      </c>
      <c r="M93" s="8">
        <f t="shared" si="66"/>
        <v>-3148450.1933706598</v>
      </c>
      <c r="N93" s="1">
        <f t="shared" ca="1" si="67"/>
        <v>2909.6142482770956</v>
      </c>
      <c r="O93" s="1">
        <f t="shared" ca="1" si="68"/>
        <v>401706.69474214688</v>
      </c>
      <c r="P93" s="1">
        <f t="shared" si="70"/>
        <v>7590383.2873549955</v>
      </c>
      <c r="Q93" s="1">
        <f t="shared" si="71"/>
        <v>0</v>
      </c>
      <c r="R93" s="1">
        <f t="shared" si="72"/>
        <v>0</v>
      </c>
      <c r="S93" s="1">
        <f t="shared" si="73"/>
        <v>0</v>
      </c>
      <c r="T93" s="1">
        <f t="shared" si="74"/>
        <v>6306511.2193466704</v>
      </c>
      <c r="U93" s="1">
        <f t="shared" ca="1" si="75"/>
        <v>11153060.622321431</v>
      </c>
    </row>
    <row r="94" spans="1:21">
      <c r="A94" s="7">
        <f>Dataset!A94</f>
        <v>43709</v>
      </c>
      <c r="B94">
        <f>Dataset!B94</f>
        <v>2019</v>
      </c>
      <c r="C94">
        <f>Dataset!C94</f>
        <v>9</v>
      </c>
      <c r="D94" s="8">
        <f>Dataset!L94</f>
        <v>10973801.691083513</v>
      </c>
      <c r="E94" s="105">
        <f t="shared" ref="E94:F94" ca="1" si="102">E82</f>
        <v>35.700000000000003</v>
      </c>
      <c r="F94" s="105">
        <f t="shared" ca="1" si="102"/>
        <v>35.83</v>
      </c>
      <c r="G94" s="8">
        <f>Dataset!AR94</f>
        <v>30</v>
      </c>
      <c r="H94" s="8">
        <f>Dataset!BL94</f>
        <v>0</v>
      </c>
      <c r="I94" s="8">
        <f>Dataset!BF94</f>
        <v>0</v>
      </c>
      <c r="J94" s="8">
        <f>Dataset!BM94</f>
        <v>0</v>
      </c>
      <c r="K94" s="8">
        <f>Dataset!AM94</f>
        <v>752393.2</v>
      </c>
      <c r="M94" s="8">
        <f t="shared" si="66"/>
        <v>-3148450.1933706598</v>
      </c>
      <c r="N94" s="1">
        <f t="shared" ca="1" si="67"/>
        <v>58685.43992287702</v>
      </c>
      <c r="O94" s="1">
        <f t="shared" ca="1" si="68"/>
        <v>172621.14263145986</v>
      </c>
      <c r="P94" s="1">
        <f t="shared" si="70"/>
        <v>7345532.2135693505</v>
      </c>
      <c r="Q94" s="1">
        <f t="shared" si="71"/>
        <v>0</v>
      </c>
      <c r="R94" s="1">
        <f t="shared" si="72"/>
        <v>0</v>
      </c>
      <c r="S94" s="1">
        <f t="shared" si="73"/>
        <v>0</v>
      </c>
      <c r="T94" s="1">
        <f t="shared" si="74"/>
        <v>6306511.2193466704</v>
      </c>
      <c r="U94" s="1">
        <f t="shared" ca="1" si="75"/>
        <v>10734899.822099699</v>
      </c>
    </row>
    <row r="95" spans="1:21">
      <c r="A95" s="7">
        <f>Dataset!A95</f>
        <v>43739</v>
      </c>
      <c r="B95">
        <f>Dataset!B95</f>
        <v>2019</v>
      </c>
      <c r="C95">
        <f>Dataset!C95</f>
        <v>10</v>
      </c>
      <c r="D95" s="8">
        <f>Dataset!L95</f>
        <v>10994810.099256229</v>
      </c>
      <c r="E95" s="105">
        <f t="shared" ref="E95:F95" ca="1" si="103">E83</f>
        <v>173.91</v>
      </c>
      <c r="F95" s="105">
        <f t="shared" ca="1" si="103"/>
        <v>4.6100000000000003</v>
      </c>
      <c r="G95" s="8">
        <f>Dataset!AR95</f>
        <v>31</v>
      </c>
      <c r="H95" s="8">
        <f>Dataset!BL95</f>
        <v>0</v>
      </c>
      <c r="I95" s="8">
        <f>Dataset!BF95</f>
        <v>0</v>
      </c>
      <c r="J95" s="8">
        <f>Dataset!BM95</f>
        <v>0</v>
      </c>
      <c r="K95" s="8">
        <f>Dataset!AM95</f>
        <v>752393.2</v>
      </c>
      <c r="M95" s="8">
        <f t="shared" si="66"/>
        <v>-3148450.1933706598</v>
      </c>
      <c r="N95" s="1">
        <f t="shared" ca="1" si="67"/>
        <v>285881.92876715801</v>
      </c>
      <c r="O95" s="1">
        <f t="shared" ca="1" si="68"/>
        <v>22209.976766146527</v>
      </c>
      <c r="P95" s="1">
        <f t="shared" si="70"/>
        <v>7590383.2873549955</v>
      </c>
      <c r="Q95" s="1">
        <f t="shared" si="71"/>
        <v>0</v>
      </c>
      <c r="R95" s="1">
        <f t="shared" si="72"/>
        <v>0</v>
      </c>
      <c r="S95" s="1">
        <f t="shared" si="73"/>
        <v>0</v>
      </c>
      <c r="T95" s="1">
        <f t="shared" si="74"/>
        <v>6306511.2193466704</v>
      </c>
      <c r="U95" s="1">
        <f t="shared" ca="1" si="75"/>
        <v>11056536.218864311</v>
      </c>
    </row>
    <row r="96" spans="1:21">
      <c r="A96" s="7">
        <f>Dataset!A96</f>
        <v>43770</v>
      </c>
      <c r="B96">
        <f>Dataset!B96</f>
        <v>2019</v>
      </c>
      <c r="C96">
        <f>Dataset!C96</f>
        <v>11</v>
      </c>
      <c r="D96" s="8">
        <f>Dataset!L96</f>
        <v>11425926.788960053</v>
      </c>
      <c r="E96" s="105">
        <f t="shared" ref="E96:F96" ca="1" si="104">E84</f>
        <v>358.74999999999994</v>
      </c>
      <c r="F96" s="105">
        <f t="shared" ca="1" si="104"/>
        <v>1.2</v>
      </c>
      <c r="G96" s="8">
        <f>Dataset!AR96</f>
        <v>30</v>
      </c>
      <c r="H96" s="8">
        <f>Dataset!BL96</f>
        <v>0</v>
      </c>
      <c r="I96" s="8">
        <f>Dataset!BF96</f>
        <v>0</v>
      </c>
      <c r="J96" s="8">
        <f>Dataset!BM96</f>
        <v>0</v>
      </c>
      <c r="K96" s="8">
        <f>Dataset!AM96</f>
        <v>752393.2</v>
      </c>
      <c r="M96" s="8">
        <f t="shared" si="66"/>
        <v>-3148450.1933706598</v>
      </c>
      <c r="N96" s="1">
        <f t="shared" ca="1" si="67"/>
        <v>589731.13647989149</v>
      </c>
      <c r="O96" s="1">
        <f t="shared" ca="1" si="68"/>
        <v>5781.3388545283797</v>
      </c>
      <c r="P96" s="1">
        <f t="shared" si="70"/>
        <v>7345532.2135693505</v>
      </c>
      <c r="Q96" s="1">
        <f t="shared" si="71"/>
        <v>0</v>
      </c>
      <c r="R96" s="1">
        <f t="shared" si="72"/>
        <v>0</v>
      </c>
      <c r="S96" s="1">
        <f t="shared" si="73"/>
        <v>0</v>
      </c>
      <c r="T96" s="1">
        <f t="shared" si="74"/>
        <v>6306511.2193466704</v>
      </c>
      <c r="U96" s="1">
        <f t="shared" ca="1" si="75"/>
        <v>11099105.714879781</v>
      </c>
    </row>
    <row r="97" spans="1:21">
      <c r="A97" s="7">
        <f>Dataset!A97</f>
        <v>43800</v>
      </c>
      <c r="B97">
        <f>Dataset!B97</f>
        <v>2019</v>
      </c>
      <c r="C97">
        <f>Dataset!C97</f>
        <v>12</v>
      </c>
      <c r="D97" s="8">
        <f>Dataset!L97</f>
        <v>10940368.208733564</v>
      </c>
      <c r="E97" s="105">
        <f t="shared" ref="E97:F97" ca="1" si="105">E85</f>
        <v>526.03</v>
      </c>
      <c r="F97" s="105">
        <f t="shared" ca="1" si="105"/>
        <v>0</v>
      </c>
      <c r="G97" s="8">
        <f>Dataset!AR97</f>
        <v>31</v>
      </c>
      <c r="H97" s="8">
        <f>Dataset!BL97</f>
        <v>0</v>
      </c>
      <c r="I97" s="8">
        <f>Dataset!BF97</f>
        <v>1</v>
      </c>
      <c r="J97" s="8">
        <f>Dataset!BM97</f>
        <v>0</v>
      </c>
      <c r="K97" s="8">
        <f>Dataset!AM97</f>
        <v>752393.2</v>
      </c>
      <c r="M97" s="8">
        <f t="shared" si="66"/>
        <v>-3148450.1933706598</v>
      </c>
      <c r="N97" s="1">
        <f t="shared" ca="1" si="67"/>
        <v>864714.34068994387</v>
      </c>
      <c r="O97" s="1">
        <f t="shared" ca="1" si="68"/>
        <v>0</v>
      </c>
      <c r="P97" s="1">
        <f t="shared" si="70"/>
        <v>7590383.2873549955</v>
      </c>
      <c r="Q97" s="1">
        <f t="shared" si="71"/>
        <v>0</v>
      </c>
      <c r="R97" s="1">
        <f t="shared" si="72"/>
        <v>-571798.679479543</v>
      </c>
      <c r="S97" s="1">
        <f t="shared" si="73"/>
        <v>0</v>
      </c>
      <c r="T97" s="1">
        <f t="shared" si="74"/>
        <v>6306511.2193466704</v>
      </c>
      <c r="U97" s="1">
        <f t="shared" ca="1" si="75"/>
        <v>11041359.974541407</v>
      </c>
    </row>
    <row r="98" spans="1:21">
      <c r="A98" s="7">
        <f>Dataset!A98</f>
        <v>43831</v>
      </c>
      <c r="B98">
        <f>Dataset!B98</f>
        <v>2020</v>
      </c>
      <c r="C98">
        <f>Dataset!C98</f>
        <v>1</v>
      </c>
      <c r="D98" s="8">
        <f>Dataset!L98</f>
        <v>11445865.90152505</v>
      </c>
      <c r="E98" s="105">
        <f t="shared" ref="E98:F98" ca="1" si="106">E86</f>
        <v>653.76</v>
      </c>
      <c r="F98" s="105">
        <f t="shared" ca="1" si="106"/>
        <v>0</v>
      </c>
      <c r="G98" s="8">
        <f>Dataset!AR98</f>
        <v>31</v>
      </c>
      <c r="H98" s="8">
        <f>Dataset!BL98</f>
        <v>0</v>
      </c>
      <c r="I98" s="8">
        <f>Dataset!BF98</f>
        <v>0</v>
      </c>
      <c r="J98" s="8">
        <f>Dataset!BM98</f>
        <v>0</v>
      </c>
      <c r="K98" s="8">
        <f>Dataset!AM98</f>
        <v>716151.8</v>
      </c>
      <c r="M98" s="8">
        <f t="shared" ref="M98:M129" si="107">$Z$10</f>
        <v>-3148450.1933706598</v>
      </c>
      <c r="N98" s="1">
        <f t="shared" ref="N98:N117" ca="1" si="108">E98*$Z$11</f>
        <v>1074683.2830246519</v>
      </c>
      <c r="O98" s="1">
        <f t="shared" ref="O98:O117" ca="1" si="109">F98*$Z$12</f>
        <v>0</v>
      </c>
      <c r="P98" s="1">
        <f t="shared" si="70"/>
        <v>7590383.2873549955</v>
      </c>
      <c r="Q98" s="1">
        <f t="shared" si="71"/>
        <v>0</v>
      </c>
      <c r="R98" s="1">
        <f t="shared" si="72"/>
        <v>0</v>
      </c>
      <c r="S98" s="1">
        <f t="shared" si="73"/>
        <v>0</v>
      </c>
      <c r="T98" s="1">
        <f t="shared" si="74"/>
        <v>6002738.1447032131</v>
      </c>
      <c r="U98" s="1">
        <f t="shared" ca="1" si="75"/>
        <v>11519354.521712201</v>
      </c>
    </row>
    <row r="99" spans="1:21">
      <c r="A99" s="7">
        <f>Dataset!A99</f>
        <v>43862</v>
      </c>
      <c r="B99">
        <f>Dataset!B99</f>
        <v>2020</v>
      </c>
      <c r="C99">
        <f>Dataset!C99</f>
        <v>2</v>
      </c>
      <c r="D99" s="8">
        <f>Dataset!L99</f>
        <v>11045406.32920384</v>
      </c>
      <c r="E99" s="105">
        <f t="shared" ref="E99:F99" ca="1" si="110">E87</f>
        <v>591.25000000000011</v>
      </c>
      <c r="F99" s="105">
        <f t="shared" ca="1" si="110"/>
        <v>0</v>
      </c>
      <c r="G99" s="8">
        <f>Dataset!AR99</f>
        <v>29</v>
      </c>
      <c r="H99" s="8">
        <f>Dataset!BL99</f>
        <v>0</v>
      </c>
      <c r="I99" s="8">
        <f>Dataset!BF99</f>
        <v>0</v>
      </c>
      <c r="J99" s="8">
        <f>Dataset!BM99</f>
        <v>0</v>
      </c>
      <c r="K99" s="8">
        <f>Dataset!AM99</f>
        <v>716151.8</v>
      </c>
      <c r="M99" s="8">
        <f t="shared" si="107"/>
        <v>-3148450.1933706598</v>
      </c>
      <c r="N99" s="1">
        <f t="shared" ca="1" si="108"/>
        <v>971926.22841459501</v>
      </c>
      <c r="O99" s="1">
        <f t="shared" ca="1" si="109"/>
        <v>0</v>
      </c>
      <c r="P99" s="1">
        <f t="shared" ref="P99:P117" si="111">G99*$Z$13</f>
        <v>7100681.1397837056</v>
      </c>
      <c r="Q99" s="1">
        <f t="shared" ref="Q99:Q117" si="112">H99*$Z$14</f>
        <v>0</v>
      </c>
      <c r="R99" s="1">
        <f t="shared" ref="R99:R117" si="113">I99*$Z$15</f>
        <v>0</v>
      </c>
      <c r="S99" s="1">
        <f t="shared" si="73"/>
        <v>0</v>
      </c>
      <c r="T99" s="1">
        <f t="shared" si="74"/>
        <v>6002738.1447032131</v>
      </c>
      <c r="U99" s="1">
        <f t="shared" ca="1" si="75"/>
        <v>10926895.319530854</v>
      </c>
    </row>
    <row r="100" spans="1:21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Dataset!L100</f>
        <v>10552288.107463375</v>
      </c>
      <c r="E100" s="105">
        <f t="shared" ref="E100:F100" ca="1" si="114">E88</f>
        <v>515.66</v>
      </c>
      <c r="F100" s="105">
        <f t="shared" ca="1" si="114"/>
        <v>0</v>
      </c>
      <c r="G100" s="8">
        <f>Dataset!AR100</f>
        <v>31</v>
      </c>
      <c r="H100" s="176">
        <f>Dataset!BL100</f>
        <v>0.5</v>
      </c>
      <c r="I100" s="8">
        <f>Dataset!BF100</f>
        <v>0</v>
      </c>
      <c r="J100" s="8">
        <f>Dataset!BM100</f>
        <v>0</v>
      </c>
      <c r="K100" s="8">
        <f>Dataset!AM100</f>
        <v>716151.8</v>
      </c>
      <c r="M100" s="8">
        <f t="shared" si="107"/>
        <v>-3148450.1933706598</v>
      </c>
      <c r="N100" s="1">
        <f t="shared" ca="1" si="108"/>
        <v>847667.61766472715</v>
      </c>
      <c r="O100" s="1">
        <f t="shared" ca="1" si="109"/>
        <v>0</v>
      </c>
      <c r="P100" s="1">
        <f t="shared" si="111"/>
        <v>7590383.2873549955</v>
      </c>
      <c r="Q100" s="1">
        <f t="shared" si="112"/>
        <v>-1281022.02025372</v>
      </c>
      <c r="R100" s="1">
        <f t="shared" si="113"/>
        <v>0</v>
      </c>
      <c r="S100" s="1">
        <f t="shared" si="73"/>
        <v>0</v>
      </c>
      <c r="T100" s="1">
        <f t="shared" si="74"/>
        <v>6002738.1447032131</v>
      </c>
      <c r="U100" s="1">
        <f t="shared" ca="1" si="75"/>
        <v>10011316.836098555</v>
      </c>
    </row>
    <row r="101" spans="1:21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Dataset!L101</f>
        <v>7673641.7246768596</v>
      </c>
      <c r="E101" s="105">
        <f t="shared" ref="E101:F101" ca="1" si="115">E89</f>
        <v>322.11</v>
      </c>
      <c r="F101" s="105">
        <f t="shared" ca="1" si="115"/>
        <v>0.08</v>
      </c>
      <c r="G101" s="8">
        <f>Dataset!AR101</f>
        <v>30</v>
      </c>
      <c r="H101" s="176">
        <f>Dataset!BL101</f>
        <v>1</v>
      </c>
      <c r="I101" s="8">
        <f>Dataset!BF101</f>
        <v>0</v>
      </c>
      <c r="J101" s="8">
        <f>Dataset!BM101</f>
        <v>0</v>
      </c>
      <c r="K101" s="8">
        <f>Dataset!AM101</f>
        <v>716151.8</v>
      </c>
      <c r="M101" s="8">
        <f t="shared" si="107"/>
        <v>-3148450.1933706598</v>
      </c>
      <c r="N101" s="1">
        <f t="shared" ca="1" si="108"/>
        <v>529500.47769069788</v>
      </c>
      <c r="O101" s="1">
        <f t="shared" ca="1" si="109"/>
        <v>385.422590301892</v>
      </c>
      <c r="P101" s="1">
        <f t="shared" si="111"/>
        <v>7345532.2135693505</v>
      </c>
      <c r="Q101" s="1">
        <f t="shared" si="112"/>
        <v>-2562044.04050744</v>
      </c>
      <c r="R101" s="1">
        <f t="shared" si="113"/>
        <v>0</v>
      </c>
      <c r="S101" s="1">
        <f t="shared" si="73"/>
        <v>0</v>
      </c>
      <c r="T101" s="1">
        <f t="shared" si="74"/>
        <v>6002738.1447032131</v>
      </c>
      <c r="U101" s="1">
        <f t="shared" ca="1" si="75"/>
        <v>8167662.0246754643</v>
      </c>
    </row>
    <row r="102" spans="1:21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Dataset!L102</f>
        <v>8486801.760934066</v>
      </c>
      <c r="E102" s="105">
        <f t="shared" ref="E102:F102" ca="1" si="116">E90</f>
        <v>141.16000000000003</v>
      </c>
      <c r="F102" s="105">
        <f t="shared" ca="1" si="116"/>
        <v>16.7</v>
      </c>
      <c r="G102" s="8">
        <f>Dataset!AR102</f>
        <v>31</v>
      </c>
      <c r="H102" s="176">
        <f>Dataset!BL102</f>
        <v>1</v>
      </c>
      <c r="I102" s="8">
        <f>Dataset!BF102</f>
        <v>0</v>
      </c>
      <c r="J102" s="8">
        <f>Dataset!BM102</f>
        <v>0</v>
      </c>
      <c r="K102" s="8">
        <f>Dataset!AM102</f>
        <v>716151.8</v>
      </c>
      <c r="M102" s="8">
        <f t="shared" si="107"/>
        <v>-3148450.1933706598</v>
      </c>
      <c r="N102" s="1">
        <f t="shared" ca="1" si="108"/>
        <v>232045.8459247429</v>
      </c>
      <c r="O102" s="1">
        <f t="shared" ca="1" si="109"/>
        <v>80456.965725519942</v>
      </c>
      <c r="P102" s="1">
        <f t="shared" si="111"/>
        <v>7590383.2873549955</v>
      </c>
      <c r="Q102" s="1">
        <f t="shared" si="112"/>
        <v>-2562044.04050744</v>
      </c>
      <c r="R102" s="1">
        <f t="shared" si="113"/>
        <v>0</v>
      </c>
      <c r="S102" s="1">
        <f t="shared" si="73"/>
        <v>0</v>
      </c>
      <c r="T102" s="1">
        <f t="shared" si="74"/>
        <v>6002738.1447032131</v>
      </c>
      <c r="U102" s="1">
        <f t="shared" ca="1" si="75"/>
        <v>8195130.0098303724</v>
      </c>
    </row>
    <row r="103" spans="1:21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Dataset!L103</f>
        <v>9728759.0373805277</v>
      </c>
      <c r="E103" s="105">
        <f t="shared" ref="E103:F103" ca="1" si="117">E91</f>
        <v>29.650000000000006</v>
      </c>
      <c r="F103" s="105">
        <f t="shared" ca="1" si="117"/>
        <v>37.15</v>
      </c>
      <c r="G103" s="8">
        <f>Dataset!AR103</f>
        <v>30</v>
      </c>
      <c r="H103" s="176">
        <f>Dataset!BL103</f>
        <v>0.5</v>
      </c>
      <c r="I103" s="8">
        <f>Dataset!BF103</f>
        <v>0</v>
      </c>
      <c r="J103" s="8">
        <f>Dataset!BM103</f>
        <v>0</v>
      </c>
      <c r="K103" s="8">
        <f>Dataset!AM103</f>
        <v>716151.8</v>
      </c>
      <c r="M103" s="8">
        <f t="shared" si="107"/>
        <v>-3148450.1933706598</v>
      </c>
      <c r="N103" s="1">
        <f t="shared" ca="1" si="108"/>
        <v>48740.148283285824</v>
      </c>
      <c r="O103" s="1">
        <f t="shared" ca="1" si="109"/>
        <v>178980.61537144109</v>
      </c>
      <c r="P103" s="1">
        <f t="shared" si="111"/>
        <v>7345532.2135693505</v>
      </c>
      <c r="Q103" s="1">
        <f t="shared" si="112"/>
        <v>-1281022.02025372</v>
      </c>
      <c r="R103" s="1">
        <f t="shared" si="113"/>
        <v>0</v>
      </c>
      <c r="S103" s="1">
        <f t="shared" si="73"/>
        <v>0</v>
      </c>
      <c r="T103" s="1">
        <f t="shared" si="74"/>
        <v>6002738.1447032131</v>
      </c>
      <c r="U103" s="1">
        <f t="shared" ca="1" si="75"/>
        <v>9146518.9083029106</v>
      </c>
    </row>
    <row r="104" spans="1:21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Dataset!L104</f>
        <v>11057667.660557464</v>
      </c>
      <c r="E104" s="105">
        <f t="shared" ref="E104:F104" ca="1" si="118">E92</f>
        <v>1.36</v>
      </c>
      <c r="F104" s="105">
        <f t="shared" ca="1" si="118"/>
        <v>90.5</v>
      </c>
      <c r="G104" s="8">
        <f>Dataset!AR104</f>
        <v>31</v>
      </c>
      <c r="H104" s="8">
        <f>Dataset!BL104</f>
        <v>0</v>
      </c>
      <c r="I104" s="8">
        <f>Dataset!BF104</f>
        <v>0</v>
      </c>
      <c r="J104" s="8">
        <f>Dataset!BM104</f>
        <v>0</v>
      </c>
      <c r="K104" s="8">
        <f>Dataset!AM104</f>
        <v>716151.8</v>
      </c>
      <c r="M104" s="8">
        <f t="shared" si="107"/>
        <v>-3148450.1933706598</v>
      </c>
      <c r="N104" s="1">
        <f t="shared" ca="1" si="108"/>
        <v>2235.6358065857912</v>
      </c>
      <c r="O104" s="1">
        <f t="shared" ca="1" si="109"/>
        <v>436009.30527901527</v>
      </c>
      <c r="P104" s="1">
        <f t="shared" si="111"/>
        <v>7590383.2873549955</v>
      </c>
      <c r="Q104" s="1">
        <f t="shared" si="112"/>
        <v>0</v>
      </c>
      <c r="R104" s="1">
        <f t="shared" si="113"/>
        <v>0</v>
      </c>
      <c r="S104" s="1">
        <f t="shared" si="73"/>
        <v>0</v>
      </c>
      <c r="T104" s="1">
        <f t="shared" si="74"/>
        <v>6002738.1447032131</v>
      </c>
      <c r="U104" s="1">
        <f t="shared" ca="1" si="75"/>
        <v>10882916.17977315</v>
      </c>
    </row>
    <row r="105" spans="1:21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Dataset!L105</f>
        <v>10827539.665122569</v>
      </c>
      <c r="E105" s="105">
        <f t="shared" ref="E105:F105" ca="1" si="119">E93</f>
        <v>1.77</v>
      </c>
      <c r="F105" s="105">
        <f t="shared" ca="1" si="119"/>
        <v>83.38</v>
      </c>
      <c r="G105" s="8">
        <f>Dataset!AR105</f>
        <v>31</v>
      </c>
      <c r="H105" s="8">
        <f>Dataset!BL105</f>
        <v>0</v>
      </c>
      <c r="I105" s="8">
        <f>Dataset!BF105</f>
        <v>0</v>
      </c>
      <c r="J105" s="8">
        <f>Dataset!BM105</f>
        <v>0</v>
      </c>
      <c r="K105" s="8">
        <f>Dataset!AM105</f>
        <v>716151.8</v>
      </c>
      <c r="M105" s="8">
        <f t="shared" si="107"/>
        <v>-3148450.1933706598</v>
      </c>
      <c r="N105" s="1">
        <f t="shared" ca="1" si="108"/>
        <v>2909.6142482770956</v>
      </c>
      <c r="O105" s="1">
        <f t="shared" ca="1" si="109"/>
        <v>401706.69474214688</v>
      </c>
      <c r="P105" s="1">
        <f t="shared" si="111"/>
        <v>7590383.2873549955</v>
      </c>
      <c r="Q105" s="1">
        <f t="shared" si="112"/>
        <v>0</v>
      </c>
      <c r="R105" s="1">
        <f t="shared" si="113"/>
        <v>0</v>
      </c>
      <c r="S105" s="1">
        <f t="shared" si="73"/>
        <v>0</v>
      </c>
      <c r="T105" s="1">
        <f t="shared" si="74"/>
        <v>6002738.1447032131</v>
      </c>
      <c r="U105" s="1">
        <f t="shared" ca="1" si="75"/>
        <v>10849287.547677973</v>
      </c>
    </row>
    <row r="106" spans="1:21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Dataset!L106</f>
        <v>10281994.178883392</v>
      </c>
      <c r="E106" s="105">
        <f t="shared" ref="E106:F106" ca="1" si="120">E94</f>
        <v>35.700000000000003</v>
      </c>
      <c r="F106" s="105">
        <f t="shared" ca="1" si="120"/>
        <v>35.83</v>
      </c>
      <c r="G106" s="8">
        <f>Dataset!AR106</f>
        <v>30</v>
      </c>
      <c r="H106" s="8">
        <f>Dataset!BL106</f>
        <v>0</v>
      </c>
      <c r="I106" s="8">
        <f>Dataset!BF106</f>
        <v>0</v>
      </c>
      <c r="J106" s="8">
        <f>Dataset!BM106</f>
        <v>0</v>
      </c>
      <c r="K106" s="8">
        <f>Dataset!AM106</f>
        <v>716151.8</v>
      </c>
      <c r="M106" s="8">
        <f t="shared" si="107"/>
        <v>-3148450.1933706598</v>
      </c>
      <c r="N106" s="1">
        <f t="shared" ca="1" si="108"/>
        <v>58685.43992287702</v>
      </c>
      <c r="O106" s="1">
        <f t="shared" ca="1" si="109"/>
        <v>172621.14263145986</v>
      </c>
      <c r="P106" s="1">
        <f t="shared" si="111"/>
        <v>7345532.2135693505</v>
      </c>
      <c r="Q106" s="1">
        <f t="shared" si="112"/>
        <v>0</v>
      </c>
      <c r="R106" s="1">
        <f t="shared" si="113"/>
        <v>0</v>
      </c>
      <c r="S106" s="1">
        <f t="shared" si="73"/>
        <v>0</v>
      </c>
      <c r="T106" s="1">
        <f t="shared" si="74"/>
        <v>6002738.1447032131</v>
      </c>
      <c r="U106" s="1">
        <f t="shared" ca="1" si="75"/>
        <v>10431126.747456241</v>
      </c>
    </row>
    <row r="107" spans="1:21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Dataset!L107</f>
        <v>10755351.277068432</v>
      </c>
      <c r="E107" s="105">
        <f t="shared" ref="E107:F107" ca="1" si="121">E95</f>
        <v>173.91</v>
      </c>
      <c r="F107" s="105">
        <f t="shared" ca="1" si="121"/>
        <v>4.6100000000000003</v>
      </c>
      <c r="G107" s="8">
        <f>Dataset!AR107</f>
        <v>31</v>
      </c>
      <c r="H107" s="8">
        <f>Dataset!BL107</f>
        <v>0</v>
      </c>
      <c r="I107" s="8">
        <f>Dataset!BF107</f>
        <v>0</v>
      </c>
      <c r="J107" s="8">
        <f>Dataset!BM107</f>
        <v>0</v>
      </c>
      <c r="K107" s="8">
        <f>Dataset!AM107</f>
        <v>716151.8</v>
      </c>
      <c r="M107" s="8">
        <f t="shared" si="107"/>
        <v>-3148450.1933706598</v>
      </c>
      <c r="N107" s="1">
        <f t="shared" ca="1" si="108"/>
        <v>285881.92876715801</v>
      </c>
      <c r="O107" s="1">
        <f t="shared" ca="1" si="109"/>
        <v>22209.976766146527</v>
      </c>
      <c r="P107" s="1">
        <f t="shared" si="111"/>
        <v>7590383.2873549955</v>
      </c>
      <c r="Q107" s="1">
        <f t="shared" si="112"/>
        <v>0</v>
      </c>
      <c r="R107" s="1">
        <f t="shared" si="113"/>
        <v>0</v>
      </c>
      <c r="S107" s="1">
        <f t="shared" si="73"/>
        <v>0</v>
      </c>
      <c r="T107" s="1">
        <f t="shared" si="74"/>
        <v>6002738.1447032131</v>
      </c>
      <c r="U107" s="1">
        <f t="shared" ca="1" si="75"/>
        <v>10752763.144220853</v>
      </c>
    </row>
    <row r="108" spans="1:21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Dataset!L108</f>
        <v>10843983.6726791</v>
      </c>
      <c r="E108" s="105">
        <f t="shared" ref="E108:F108" ca="1" si="122">E96</f>
        <v>358.74999999999994</v>
      </c>
      <c r="F108" s="105">
        <f t="shared" ca="1" si="122"/>
        <v>1.2</v>
      </c>
      <c r="G108" s="8">
        <f>Dataset!AR108</f>
        <v>30</v>
      </c>
      <c r="H108" s="8">
        <f>Dataset!BL108</f>
        <v>0</v>
      </c>
      <c r="I108" s="8">
        <f>Dataset!BF108</f>
        <v>0</v>
      </c>
      <c r="J108" s="8">
        <f>Dataset!BM108</f>
        <v>0</v>
      </c>
      <c r="K108" s="8">
        <f>Dataset!AM108</f>
        <v>716151.8</v>
      </c>
      <c r="M108" s="8">
        <f t="shared" si="107"/>
        <v>-3148450.1933706598</v>
      </c>
      <c r="N108" s="1">
        <f t="shared" ca="1" si="108"/>
        <v>589731.13647989149</v>
      </c>
      <c r="O108" s="1">
        <f t="shared" ca="1" si="109"/>
        <v>5781.3388545283797</v>
      </c>
      <c r="P108" s="1">
        <f t="shared" si="111"/>
        <v>7345532.2135693505</v>
      </c>
      <c r="Q108" s="1">
        <f t="shared" si="112"/>
        <v>0</v>
      </c>
      <c r="R108" s="1">
        <f t="shared" si="113"/>
        <v>0</v>
      </c>
      <c r="S108" s="1">
        <f t="shared" si="73"/>
        <v>0</v>
      </c>
      <c r="T108" s="1">
        <f t="shared" si="74"/>
        <v>6002738.1447032131</v>
      </c>
      <c r="U108" s="1">
        <f t="shared" ca="1" si="75"/>
        <v>10795332.640236324</v>
      </c>
    </row>
    <row r="109" spans="1:21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Dataset!L109</f>
        <v>10858827.53470121</v>
      </c>
      <c r="E109" s="105">
        <f t="shared" ref="E109:F109" ca="1" si="123">E97</f>
        <v>526.03</v>
      </c>
      <c r="F109" s="105">
        <f t="shared" ca="1" si="123"/>
        <v>0</v>
      </c>
      <c r="G109" s="8">
        <f>Dataset!AR109</f>
        <v>31</v>
      </c>
      <c r="H109" s="8">
        <f>Dataset!BL109</f>
        <v>0</v>
      </c>
      <c r="I109" s="8">
        <f>Dataset!BF109</f>
        <v>1</v>
      </c>
      <c r="J109" s="8">
        <f>Dataset!BM109</f>
        <v>0</v>
      </c>
      <c r="K109" s="8">
        <f>Dataset!AM109</f>
        <v>716151.8</v>
      </c>
      <c r="M109" s="8">
        <f t="shared" si="107"/>
        <v>-3148450.1933706598</v>
      </c>
      <c r="N109" s="1">
        <f t="shared" ca="1" si="108"/>
        <v>864714.34068994387</v>
      </c>
      <c r="O109" s="1">
        <f t="shared" ca="1" si="109"/>
        <v>0</v>
      </c>
      <c r="P109" s="1">
        <f t="shared" si="111"/>
        <v>7590383.2873549955</v>
      </c>
      <c r="Q109" s="1">
        <f t="shared" si="112"/>
        <v>0</v>
      </c>
      <c r="R109" s="1">
        <f t="shared" si="113"/>
        <v>-571798.679479543</v>
      </c>
      <c r="S109" s="1">
        <f t="shared" si="73"/>
        <v>0</v>
      </c>
      <c r="T109" s="1">
        <f t="shared" si="74"/>
        <v>6002738.1447032131</v>
      </c>
      <c r="U109" s="1">
        <f t="shared" ca="1" si="75"/>
        <v>10737586.89989795</v>
      </c>
    </row>
    <row r="110" spans="1:21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Dataset!L110</f>
        <v>11453323.724993775</v>
      </c>
      <c r="E110" s="105">
        <f t="shared" ref="E110:F110" ca="1" si="124">E98</f>
        <v>653.76</v>
      </c>
      <c r="F110" s="105">
        <f t="shared" ca="1" si="124"/>
        <v>0</v>
      </c>
      <c r="G110" s="8">
        <f>Dataset!AR110</f>
        <v>31</v>
      </c>
      <c r="H110" s="8">
        <f>Dataset!BL110</f>
        <v>0</v>
      </c>
      <c r="I110" s="8">
        <f>Dataset!BF110</f>
        <v>0</v>
      </c>
      <c r="J110" s="8">
        <f>Dataset!BM110</f>
        <v>0</v>
      </c>
      <c r="K110" s="8">
        <f>Dataset!AM110</f>
        <v>752340.8</v>
      </c>
      <c r="M110" s="8">
        <f t="shared" si="107"/>
        <v>-3148450.1933706598</v>
      </c>
      <c r="N110" s="1">
        <f t="shared" ca="1" si="108"/>
        <v>1074683.2830246519</v>
      </c>
      <c r="O110" s="1">
        <f t="shared" ca="1" si="109"/>
        <v>0</v>
      </c>
      <c r="P110" s="1">
        <f t="shared" si="111"/>
        <v>7590383.2873549955</v>
      </c>
      <c r="Q110" s="1">
        <f t="shared" si="112"/>
        <v>0</v>
      </c>
      <c r="R110" s="1">
        <f t="shared" si="113"/>
        <v>0</v>
      </c>
      <c r="S110" s="1">
        <f t="shared" si="73"/>
        <v>0</v>
      </c>
      <c r="T110" s="1">
        <f t="shared" si="74"/>
        <v>6306072.0059302105</v>
      </c>
      <c r="U110" s="1">
        <f t="shared" ca="1" si="75"/>
        <v>11822688.382939197</v>
      </c>
    </row>
    <row r="111" spans="1:21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Dataset!L111</f>
        <v>10780310.197336202</v>
      </c>
      <c r="E111" s="105">
        <f t="shared" ref="E111:F111" ca="1" si="125">E99</f>
        <v>591.25000000000011</v>
      </c>
      <c r="F111" s="105">
        <f t="shared" ca="1" si="125"/>
        <v>0</v>
      </c>
      <c r="G111" s="8">
        <f>Dataset!AR111</f>
        <v>28</v>
      </c>
      <c r="H111" s="8">
        <f>Dataset!BL111</f>
        <v>0</v>
      </c>
      <c r="I111" s="8">
        <f>Dataset!BF111</f>
        <v>0</v>
      </c>
      <c r="J111" s="8">
        <f>Dataset!BM111</f>
        <v>0</v>
      </c>
      <c r="K111" s="8">
        <f>Dataset!AM111</f>
        <v>752340.8</v>
      </c>
      <c r="M111" s="8">
        <f t="shared" si="107"/>
        <v>-3148450.1933706598</v>
      </c>
      <c r="N111" s="1">
        <f t="shared" ca="1" si="108"/>
        <v>971926.22841459501</v>
      </c>
      <c r="O111" s="1">
        <f t="shared" ca="1" si="109"/>
        <v>0</v>
      </c>
      <c r="P111" s="1">
        <f t="shared" si="111"/>
        <v>6855830.0659980606</v>
      </c>
      <c r="Q111" s="1">
        <f t="shared" si="112"/>
        <v>0</v>
      </c>
      <c r="R111" s="1">
        <f t="shared" si="113"/>
        <v>0</v>
      </c>
      <c r="S111" s="1">
        <f t="shared" si="73"/>
        <v>0</v>
      </c>
      <c r="T111" s="1">
        <f t="shared" si="74"/>
        <v>6306072.0059302105</v>
      </c>
      <c r="U111" s="1">
        <f t="shared" ca="1" si="75"/>
        <v>10985378.106972206</v>
      </c>
    </row>
    <row r="112" spans="1:21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Dataset!L112</f>
        <v>11309667.661438448</v>
      </c>
      <c r="E112" s="105">
        <f t="shared" ref="E112:F112" ca="1" si="126">E100</f>
        <v>515.66</v>
      </c>
      <c r="F112" s="105">
        <f t="shared" ca="1" si="126"/>
        <v>0</v>
      </c>
      <c r="G112" s="8">
        <f>Dataset!AR112</f>
        <v>31</v>
      </c>
      <c r="H112" s="8">
        <f>Dataset!BL112</f>
        <v>0</v>
      </c>
      <c r="I112" s="8">
        <f>Dataset!BF112</f>
        <v>0</v>
      </c>
      <c r="J112" s="8">
        <f>Dataset!BM112</f>
        <v>0</v>
      </c>
      <c r="K112" s="8">
        <f>Dataset!AM112</f>
        <v>752340.8</v>
      </c>
      <c r="M112" s="8">
        <f t="shared" si="107"/>
        <v>-3148450.1933706598</v>
      </c>
      <c r="N112" s="1">
        <f t="shared" ca="1" si="108"/>
        <v>847667.61766472715</v>
      </c>
      <c r="O112" s="1">
        <f t="shared" ca="1" si="109"/>
        <v>0</v>
      </c>
      <c r="P112" s="1">
        <f t="shared" si="111"/>
        <v>7590383.2873549955</v>
      </c>
      <c r="Q112" s="1">
        <f t="shared" si="112"/>
        <v>0</v>
      </c>
      <c r="R112" s="1">
        <f t="shared" si="113"/>
        <v>0</v>
      </c>
      <c r="S112" s="1">
        <f t="shared" si="73"/>
        <v>0</v>
      </c>
      <c r="T112" s="1">
        <f t="shared" si="74"/>
        <v>6306072.0059302105</v>
      </c>
      <c r="U112" s="1">
        <f t="shared" ca="1" si="75"/>
        <v>11595672.717579274</v>
      </c>
    </row>
    <row r="113" spans="1:21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Dataset!L113</f>
        <v>10243495.193654044</v>
      </c>
      <c r="E113" s="105">
        <f t="shared" ref="E113:F113" ca="1" si="127">E101</f>
        <v>322.11</v>
      </c>
      <c r="F113" s="105">
        <f t="shared" ca="1" si="127"/>
        <v>0.08</v>
      </c>
      <c r="G113" s="8">
        <f>Dataset!AR113</f>
        <v>30</v>
      </c>
      <c r="H113" s="8">
        <f>Dataset!BL113</f>
        <v>0</v>
      </c>
      <c r="I113" s="8">
        <f>Dataset!BF113</f>
        <v>0</v>
      </c>
      <c r="J113" s="8">
        <f>Dataset!BM113</f>
        <v>0</v>
      </c>
      <c r="K113" s="8">
        <f>Dataset!AM113</f>
        <v>752340.8</v>
      </c>
      <c r="M113" s="8">
        <f t="shared" si="107"/>
        <v>-3148450.1933706598</v>
      </c>
      <c r="N113" s="1">
        <f t="shared" ca="1" si="108"/>
        <v>529500.47769069788</v>
      </c>
      <c r="O113" s="1">
        <f t="shared" ca="1" si="109"/>
        <v>385.422590301892</v>
      </c>
      <c r="P113" s="1">
        <f t="shared" si="111"/>
        <v>7345532.2135693505</v>
      </c>
      <c r="Q113" s="1">
        <f t="shared" si="112"/>
        <v>0</v>
      </c>
      <c r="R113" s="1">
        <f t="shared" si="113"/>
        <v>0</v>
      </c>
      <c r="S113" s="1">
        <f t="shared" si="73"/>
        <v>0</v>
      </c>
      <c r="T113" s="1">
        <f t="shared" si="74"/>
        <v>6306072.0059302105</v>
      </c>
      <c r="U113" s="1">
        <f t="shared" ca="1" si="75"/>
        <v>11033039.9264099</v>
      </c>
    </row>
    <row r="114" spans="1:21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Dataset!L114</f>
        <v>10144678.190297356</v>
      </c>
      <c r="E114" s="105">
        <f t="shared" ref="E114:F114" ca="1" si="128">E102</f>
        <v>141.16000000000003</v>
      </c>
      <c r="F114" s="105">
        <f t="shared" ca="1" si="128"/>
        <v>16.7</v>
      </c>
      <c r="G114" s="8">
        <f>Dataset!AR114</f>
        <v>31</v>
      </c>
      <c r="H114" s="8">
        <f>Dataset!BL114</f>
        <v>0</v>
      </c>
      <c r="I114" s="8">
        <f>Dataset!BF114</f>
        <v>0</v>
      </c>
      <c r="J114" s="8">
        <f>Dataset!BM114</f>
        <v>0</v>
      </c>
      <c r="K114" s="8">
        <f>Dataset!AM114</f>
        <v>752340.8</v>
      </c>
      <c r="M114" s="8">
        <f t="shared" si="107"/>
        <v>-3148450.1933706598</v>
      </c>
      <c r="N114" s="1">
        <f t="shared" ca="1" si="108"/>
        <v>232045.8459247429</v>
      </c>
      <c r="O114" s="1">
        <f t="shared" ca="1" si="109"/>
        <v>80456.965725519942</v>
      </c>
      <c r="P114" s="1">
        <f t="shared" si="111"/>
        <v>7590383.2873549955</v>
      </c>
      <c r="Q114" s="1">
        <f t="shared" si="112"/>
        <v>0</v>
      </c>
      <c r="R114" s="1">
        <f t="shared" si="113"/>
        <v>0</v>
      </c>
      <c r="S114" s="1">
        <f t="shared" si="73"/>
        <v>0</v>
      </c>
      <c r="T114" s="1">
        <f t="shared" si="74"/>
        <v>6306072.0059302105</v>
      </c>
      <c r="U114" s="1">
        <f t="shared" ca="1" si="75"/>
        <v>11060507.911564808</v>
      </c>
    </row>
    <row r="115" spans="1:21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Dataset!L115</f>
        <v>10688678.802195119</v>
      </c>
      <c r="E115" s="105">
        <f t="shared" ref="E115:F115" ca="1" si="129">E103</f>
        <v>29.650000000000006</v>
      </c>
      <c r="F115" s="105">
        <f t="shared" ca="1" si="129"/>
        <v>37.15</v>
      </c>
      <c r="G115" s="8">
        <f>Dataset!AR115</f>
        <v>30</v>
      </c>
      <c r="H115" s="8">
        <f>Dataset!BL115</f>
        <v>0</v>
      </c>
      <c r="I115" s="8">
        <f>Dataset!BF115</f>
        <v>0</v>
      </c>
      <c r="J115" s="8">
        <f>Dataset!BM115</f>
        <v>0</v>
      </c>
      <c r="K115" s="8">
        <f>Dataset!AM115</f>
        <v>752340.8</v>
      </c>
      <c r="M115" s="8">
        <f t="shared" si="107"/>
        <v>-3148450.1933706598</v>
      </c>
      <c r="N115" s="1">
        <f t="shared" ca="1" si="108"/>
        <v>48740.148283285824</v>
      </c>
      <c r="O115" s="1">
        <f t="shared" ca="1" si="109"/>
        <v>178980.61537144109</v>
      </c>
      <c r="P115" s="1">
        <f t="shared" si="111"/>
        <v>7345532.2135693505</v>
      </c>
      <c r="Q115" s="1">
        <f t="shared" si="112"/>
        <v>0</v>
      </c>
      <c r="R115" s="1">
        <f t="shared" si="113"/>
        <v>0</v>
      </c>
      <c r="S115" s="1">
        <f t="shared" si="73"/>
        <v>0</v>
      </c>
      <c r="T115" s="1">
        <f t="shared" si="74"/>
        <v>6306072.0059302105</v>
      </c>
      <c r="U115" s="1">
        <f t="shared" ca="1" si="75"/>
        <v>10730874.789783627</v>
      </c>
    </row>
    <row r="116" spans="1:21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Dataset!L116</f>
        <v>10522292.833011899</v>
      </c>
      <c r="E116" s="105">
        <f t="shared" ref="E116:F116" ca="1" si="130">E104</f>
        <v>1.36</v>
      </c>
      <c r="F116" s="105">
        <f t="shared" ca="1" si="130"/>
        <v>90.5</v>
      </c>
      <c r="G116" s="8">
        <f>Dataset!AR116</f>
        <v>31</v>
      </c>
      <c r="H116" s="8">
        <f>Dataset!BL116</f>
        <v>0</v>
      </c>
      <c r="I116" s="8">
        <f>Dataset!BF116</f>
        <v>0</v>
      </c>
      <c r="J116" s="8">
        <f>Dataset!BM116</f>
        <v>0</v>
      </c>
      <c r="K116" s="8">
        <f>Dataset!AM116</f>
        <v>752340.8</v>
      </c>
      <c r="M116" s="8">
        <f t="shared" si="107"/>
        <v>-3148450.1933706598</v>
      </c>
      <c r="N116" s="1">
        <f t="shared" ca="1" si="108"/>
        <v>2235.6358065857912</v>
      </c>
      <c r="O116" s="1">
        <f t="shared" ca="1" si="109"/>
        <v>436009.30527901527</v>
      </c>
      <c r="P116" s="1">
        <f t="shared" si="111"/>
        <v>7590383.2873549955</v>
      </c>
      <c r="Q116" s="1">
        <f t="shared" si="112"/>
        <v>0</v>
      </c>
      <c r="R116" s="1">
        <f t="shared" si="113"/>
        <v>0</v>
      </c>
      <c r="S116" s="1">
        <f t="shared" si="73"/>
        <v>0</v>
      </c>
      <c r="T116" s="1">
        <f t="shared" si="74"/>
        <v>6306072.0059302105</v>
      </c>
      <c r="U116" s="1">
        <f t="shared" ca="1" si="75"/>
        <v>11186250.041000146</v>
      </c>
    </row>
    <row r="117" spans="1:21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Dataset!L117</f>
        <v>11673056.325333107</v>
      </c>
      <c r="E117" s="105">
        <f t="shared" ref="E117:F117" ca="1" si="131">E105</f>
        <v>1.77</v>
      </c>
      <c r="F117" s="105">
        <f t="shared" ca="1" si="131"/>
        <v>83.38</v>
      </c>
      <c r="G117" s="8">
        <f>Dataset!AR117</f>
        <v>31</v>
      </c>
      <c r="H117" s="8">
        <f>Dataset!BL117</f>
        <v>0</v>
      </c>
      <c r="I117" s="8">
        <f>Dataset!BF117</f>
        <v>0</v>
      </c>
      <c r="J117" s="8">
        <f>Dataset!BM117</f>
        <v>0</v>
      </c>
      <c r="K117" s="8">
        <f>Dataset!AM117</f>
        <v>752340.8</v>
      </c>
      <c r="M117" s="8">
        <f t="shared" si="107"/>
        <v>-3148450.1933706598</v>
      </c>
      <c r="N117" s="1">
        <f t="shared" ca="1" si="108"/>
        <v>2909.6142482770956</v>
      </c>
      <c r="O117" s="1">
        <f t="shared" ca="1" si="109"/>
        <v>401706.69474214688</v>
      </c>
      <c r="P117" s="1">
        <f t="shared" si="111"/>
        <v>7590383.2873549955</v>
      </c>
      <c r="Q117" s="1">
        <f t="shared" si="112"/>
        <v>0</v>
      </c>
      <c r="R117" s="1">
        <f t="shared" si="113"/>
        <v>0</v>
      </c>
      <c r="S117" s="1">
        <f t="shared" si="73"/>
        <v>0</v>
      </c>
      <c r="T117" s="1">
        <f t="shared" si="74"/>
        <v>6306072.0059302105</v>
      </c>
      <c r="U117" s="1">
        <f t="shared" ca="1" si="75"/>
        <v>11152621.40890497</v>
      </c>
    </row>
    <row r="118" spans="1:21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Dataset!L118</f>
        <v>10332948.042390529</v>
      </c>
      <c r="E118" s="105">
        <f t="shared" ref="E118:F118" ca="1" si="132">E106</f>
        <v>35.700000000000003</v>
      </c>
      <c r="F118" s="105">
        <f t="shared" ca="1" si="132"/>
        <v>35.83</v>
      </c>
      <c r="G118" s="8">
        <f>Dataset!AR118</f>
        <v>30</v>
      </c>
      <c r="H118" s="8">
        <f>Dataset!BL118</f>
        <v>0</v>
      </c>
      <c r="I118" s="8">
        <f>Dataset!BF118</f>
        <v>0</v>
      </c>
      <c r="J118" s="8">
        <f>Dataset!BM118</f>
        <v>0</v>
      </c>
      <c r="K118" s="8">
        <f>Dataset!AM118</f>
        <v>752340.8</v>
      </c>
      <c r="M118" s="8">
        <f t="shared" si="107"/>
        <v>-3148450.1933706598</v>
      </c>
      <c r="N118" s="1">
        <f t="shared" ref="N118:N121" ca="1" si="133">E118*$Z$11</f>
        <v>58685.43992287702</v>
      </c>
      <c r="O118" s="1">
        <f t="shared" ref="O118:O121" ca="1" si="134">F118*$Z$12</f>
        <v>172621.14263145986</v>
      </c>
      <c r="P118" s="1">
        <f t="shared" ref="P118:P121" si="135">G118*$Z$13</f>
        <v>7345532.2135693505</v>
      </c>
      <c r="Q118" s="1">
        <f t="shared" ref="Q118:Q121" si="136">H118*$Z$14</f>
        <v>0</v>
      </c>
      <c r="R118" s="1">
        <f t="shared" ref="R118:R121" si="137">I118*$Z$15</f>
        <v>0</v>
      </c>
      <c r="S118" s="1">
        <f t="shared" si="73"/>
        <v>0</v>
      </c>
      <c r="T118" s="1">
        <f t="shared" si="74"/>
        <v>6306072.0059302105</v>
      </c>
      <c r="U118" s="1">
        <f t="shared" ca="1" si="75"/>
        <v>10734460.60868324</v>
      </c>
    </row>
    <row r="119" spans="1:21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Dataset!L119</f>
        <v>11068373.846905306</v>
      </c>
      <c r="E119" s="105">
        <f t="shared" ref="E119:F119" ca="1" si="138">E107</f>
        <v>173.91</v>
      </c>
      <c r="F119" s="105">
        <f t="shared" ca="1" si="138"/>
        <v>4.6100000000000003</v>
      </c>
      <c r="G119" s="8">
        <f>Dataset!AR119</f>
        <v>31</v>
      </c>
      <c r="H119" s="8">
        <f>Dataset!BL119</f>
        <v>0</v>
      </c>
      <c r="I119" s="8">
        <f>Dataset!BF119</f>
        <v>0</v>
      </c>
      <c r="J119" s="8">
        <f>Dataset!BM119</f>
        <v>0</v>
      </c>
      <c r="K119" s="8">
        <f>Dataset!AM119</f>
        <v>752340.8</v>
      </c>
      <c r="M119" s="8">
        <f t="shared" si="107"/>
        <v>-3148450.1933706598</v>
      </c>
      <c r="N119" s="1">
        <f t="shared" ca="1" si="133"/>
        <v>285881.92876715801</v>
      </c>
      <c r="O119" s="1">
        <f t="shared" ca="1" si="134"/>
        <v>22209.976766146527</v>
      </c>
      <c r="P119" s="1">
        <f t="shared" si="135"/>
        <v>7590383.2873549955</v>
      </c>
      <c r="Q119" s="1">
        <f t="shared" si="136"/>
        <v>0</v>
      </c>
      <c r="R119" s="1">
        <f t="shared" si="137"/>
        <v>0</v>
      </c>
      <c r="S119" s="1">
        <f t="shared" si="73"/>
        <v>0</v>
      </c>
      <c r="T119" s="1">
        <f t="shared" si="74"/>
        <v>6306072.0059302105</v>
      </c>
      <c r="U119" s="1">
        <f t="shared" ca="1" si="75"/>
        <v>11056097.00544785</v>
      </c>
    </row>
    <row r="120" spans="1:21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Dataset!L120</f>
        <v>11033994.453547485</v>
      </c>
      <c r="E120" s="105">
        <f t="shared" ref="E120:F120" ca="1" si="139">E108</f>
        <v>358.74999999999994</v>
      </c>
      <c r="F120" s="105">
        <f t="shared" ca="1" si="139"/>
        <v>1.2</v>
      </c>
      <c r="G120" s="8">
        <f>Dataset!AR120</f>
        <v>30</v>
      </c>
      <c r="H120" s="8">
        <f>Dataset!BL120</f>
        <v>0</v>
      </c>
      <c r="I120" s="8">
        <f>Dataset!BF120</f>
        <v>0</v>
      </c>
      <c r="J120" s="8">
        <f>Dataset!BM120</f>
        <v>0</v>
      </c>
      <c r="K120" s="8">
        <f>Dataset!AM120</f>
        <v>752340.8</v>
      </c>
      <c r="M120" s="8">
        <f t="shared" si="107"/>
        <v>-3148450.1933706598</v>
      </c>
      <c r="N120" s="1">
        <f t="shared" ca="1" si="133"/>
        <v>589731.13647989149</v>
      </c>
      <c r="O120" s="1">
        <f t="shared" ca="1" si="134"/>
        <v>5781.3388545283797</v>
      </c>
      <c r="P120" s="1">
        <f t="shared" si="135"/>
        <v>7345532.2135693505</v>
      </c>
      <c r="Q120" s="1">
        <f t="shared" si="136"/>
        <v>0</v>
      </c>
      <c r="R120" s="1">
        <f t="shared" si="137"/>
        <v>0</v>
      </c>
      <c r="S120" s="1">
        <f t="shared" si="73"/>
        <v>0</v>
      </c>
      <c r="T120" s="1">
        <f t="shared" si="74"/>
        <v>6306072.0059302105</v>
      </c>
      <c r="U120" s="1">
        <f t="shared" ca="1" si="75"/>
        <v>11098666.50146332</v>
      </c>
    </row>
    <row r="121" spans="1:21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Dataset!L121</f>
        <v>10863554.220225811</v>
      </c>
      <c r="E121" s="105">
        <f t="shared" ref="E121:F121" ca="1" si="140">E109</f>
        <v>526.03</v>
      </c>
      <c r="F121" s="105">
        <f t="shared" ca="1" si="140"/>
        <v>0</v>
      </c>
      <c r="G121" s="8">
        <f>Dataset!AR121</f>
        <v>31</v>
      </c>
      <c r="H121" s="8">
        <f>Dataset!BL121</f>
        <v>0</v>
      </c>
      <c r="I121" s="8">
        <f>Dataset!BF121</f>
        <v>1</v>
      </c>
      <c r="J121" s="8">
        <f>Dataset!BM121</f>
        <v>0</v>
      </c>
      <c r="K121" s="8">
        <f>Dataset!AM121</f>
        <v>752340.8</v>
      </c>
      <c r="L121" s="36"/>
      <c r="M121" s="8">
        <f t="shared" si="107"/>
        <v>-3148450.1933706598</v>
      </c>
      <c r="N121" s="1">
        <f t="shared" ca="1" si="133"/>
        <v>864714.34068994387</v>
      </c>
      <c r="O121" s="1">
        <f t="shared" ca="1" si="134"/>
        <v>0</v>
      </c>
      <c r="P121" s="1">
        <f t="shared" si="135"/>
        <v>7590383.2873549955</v>
      </c>
      <c r="Q121" s="1">
        <f t="shared" si="136"/>
        <v>0</v>
      </c>
      <c r="R121" s="1">
        <f t="shared" si="137"/>
        <v>-571798.679479543</v>
      </c>
      <c r="S121" s="1">
        <f t="shared" si="73"/>
        <v>0</v>
      </c>
      <c r="T121" s="1">
        <f t="shared" si="74"/>
        <v>6306072.0059302105</v>
      </c>
      <c r="U121" s="1">
        <f t="shared" ca="1" si="75"/>
        <v>11040920.761124946</v>
      </c>
    </row>
    <row r="122" spans="1:21">
      <c r="A122" s="7">
        <v>44562</v>
      </c>
      <c r="B122">
        <f>Dataset!B122</f>
        <v>2022</v>
      </c>
      <c r="C122">
        <f>Dataset!C122</f>
        <v>1</v>
      </c>
      <c r="D122" s="8">
        <f>Dataset!L122</f>
        <v>11557038.593661122</v>
      </c>
      <c r="E122" s="105">
        <f t="shared" ref="E122:F122" ca="1" si="141">E110</f>
        <v>653.76</v>
      </c>
      <c r="F122" s="105">
        <f t="shared" ca="1" si="141"/>
        <v>0</v>
      </c>
      <c r="G122" s="8">
        <f>Dataset!AR122</f>
        <v>31</v>
      </c>
      <c r="H122" s="8">
        <f>Dataset!BL122</f>
        <v>0</v>
      </c>
      <c r="I122" s="8">
        <f>Dataset!BF122</f>
        <v>0</v>
      </c>
      <c r="J122" s="8">
        <f>Dataset!BM122</f>
        <v>0</v>
      </c>
      <c r="K122" s="8">
        <f>Dataset!AM122</f>
        <v>779145</v>
      </c>
      <c r="M122" s="8">
        <f t="shared" si="107"/>
        <v>-3148450.1933706598</v>
      </c>
      <c r="N122" s="1">
        <f t="shared" ref="N122:N129" ca="1" si="142">E122*$Z$11</f>
        <v>1074683.2830246519</v>
      </c>
      <c r="O122" s="1">
        <f t="shared" ref="O122:O129" ca="1" si="143">F122*$Z$12</f>
        <v>0</v>
      </c>
      <c r="P122" s="1">
        <f t="shared" ref="P122:P130" si="144">G122*$Z$13</f>
        <v>7590383.2873549955</v>
      </c>
      <c r="Q122" s="1">
        <f t="shared" ref="Q122:Q130" si="145">H122*$Z$14</f>
        <v>0</v>
      </c>
      <c r="R122" s="1">
        <f t="shared" ref="R122:R130" si="146">I122*$Z$15</f>
        <v>0</v>
      </c>
      <c r="S122" s="1">
        <f t="shared" si="73"/>
        <v>0</v>
      </c>
      <c r="T122" s="1">
        <f t="shared" si="74"/>
        <v>6530743.0795465214</v>
      </c>
      <c r="U122" s="1">
        <f t="shared" ca="1" si="75"/>
        <v>12047359.456555508</v>
      </c>
    </row>
    <row r="123" spans="1:21">
      <c r="A123" s="7">
        <v>44593</v>
      </c>
      <c r="B123">
        <f>Dataset!B123</f>
        <v>2022</v>
      </c>
      <c r="C123">
        <f>Dataset!C123</f>
        <v>2</v>
      </c>
      <c r="D123" s="8">
        <f>Dataset!L123</f>
        <v>10839326.862401882</v>
      </c>
      <c r="E123" s="105">
        <f t="shared" ref="E123:F123" ca="1" si="147">E111</f>
        <v>591.25000000000011</v>
      </c>
      <c r="F123" s="105">
        <f t="shared" ca="1" si="147"/>
        <v>0</v>
      </c>
      <c r="G123" s="8">
        <f>Dataset!AR123</f>
        <v>28</v>
      </c>
      <c r="H123" s="8">
        <f>Dataset!BL123</f>
        <v>0</v>
      </c>
      <c r="I123" s="8">
        <f>Dataset!BF123</f>
        <v>0</v>
      </c>
      <c r="J123" s="8">
        <f>Dataset!BM123</f>
        <v>0</v>
      </c>
      <c r="K123" s="8">
        <f>Dataset!AM123</f>
        <v>779145</v>
      </c>
      <c r="M123" s="8">
        <f t="shared" si="107"/>
        <v>-3148450.1933706598</v>
      </c>
      <c r="N123" s="1">
        <f t="shared" ca="1" si="142"/>
        <v>971926.22841459501</v>
      </c>
      <c r="O123" s="1">
        <f t="shared" ca="1" si="143"/>
        <v>0</v>
      </c>
      <c r="P123" s="1">
        <f t="shared" si="144"/>
        <v>6855830.0659980606</v>
      </c>
      <c r="Q123" s="1">
        <f t="shared" si="145"/>
        <v>0</v>
      </c>
      <c r="R123" s="1">
        <f t="shared" si="146"/>
        <v>0</v>
      </c>
      <c r="S123" s="1">
        <f t="shared" si="73"/>
        <v>0</v>
      </c>
      <c r="T123" s="1">
        <f t="shared" si="74"/>
        <v>6530743.0795465214</v>
      </c>
      <c r="U123" s="1">
        <f t="shared" ca="1" si="75"/>
        <v>11210049.180588517</v>
      </c>
    </row>
    <row r="124" spans="1:21">
      <c r="A124" s="7">
        <v>44621</v>
      </c>
      <c r="B124">
        <f>Dataset!B124</f>
        <v>2022</v>
      </c>
      <c r="C124">
        <f>Dataset!C124</f>
        <v>3</v>
      </c>
      <c r="D124" s="8">
        <f>Dataset!L124</f>
        <v>11637877.236663328</v>
      </c>
      <c r="E124" s="105">
        <f t="shared" ref="E124:F124" ca="1" si="148">E112</f>
        <v>515.66</v>
      </c>
      <c r="F124" s="105">
        <f t="shared" ca="1" si="148"/>
        <v>0</v>
      </c>
      <c r="G124" s="8">
        <f>Dataset!AR124</f>
        <v>31</v>
      </c>
      <c r="H124" s="8">
        <f>Dataset!BL124</f>
        <v>0</v>
      </c>
      <c r="I124" s="8">
        <f>Dataset!BF124</f>
        <v>0</v>
      </c>
      <c r="J124" s="8">
        <f>Dataset!BM124</f>
        <v>0</v>
      </c>
      <c r="K124" s="8">
        <f>Dataset!AM124</f>
        <v>779145</v>
      </c>
      <c r="M124" s="8">
        <f t="shared" si="107"/>
        <v>-3148450.1933706598</v>
      </c>
      <c r="N124" s="1">
        <f t="shared" ca="1" si="142"/>
        <v>847667.61766472715</v>
      </c>
      <c r="O124" s="1">
        <f t="shared" ca="1" si="143"/>
        <v>0</v>
      </c>
      <c r="P124" s="1">
        <f t="shared" si="144"/>
        <v>7590383.2873549955</v>
      </c>
      <c r="Q124" s="1">
        <f t="shared" si="145"/>
        <v>0</v>
      </c>
      <c r="R124" s="1">
        <f t="shared" si="146"/>
        <v>0</v>
      </c>
      <c r="S124" s="1">
        <f t="shared" si="73"/>
        <v>0</v>
      </c>
      <c r="T124" s="1">
        <f t="shared" si="74"/>
        <v>6530743.0795465214</v>
      </c>
      <c r="U124" s="1">
        <f t="shared" ca="1" si="75"/>
        <v>11820343.791195584</v>
      </c>
    </row>
    <row r="125" spans="1:21">
      <c r="A125" s="7">
        <v>44652</v>
      </c>
      <c r="B125">
        <f>Dataset!B125</f>
        <v>2022</v>
      </c>
      <c r="C125">
        <f>Dataset!C125</f>
        <v>4</v>
      </c>
      <c r="D125" s="8">
        <f>Dataset!L125</f>
        <v>10493469.859046936</v>
      </c>
      <c r="E125" s="105">
        <f t="shared" ref="E125:F125" ca="1" si="149">E113</f>
        <v>322.11</v>
      </c>
      <c r="F125" s="105">
        <f t="shared" ca="1" si="149"/>
        <v>0.08</v>
      </c>
      <c r="G125" s="8">
        <f>Dataset!AR125</f>
        <v>30</v>
      </c>
      <c r="H125" s="8">
        <f>Dataset!BL125</f>
        <v>0</v>
      </c>
      <c r="I125" s="8">
        <f>Dataset!BF125</f>
        <v>0</v>
      </c>
      <c r="J125" s="8">
        <f>Dataset!BM125</f>
        <v>0</v>
      </c>
      <c r="K125" s="8">
        <f>Dataset!AM125</f>
        <v>779145</v>
      </c>
      <c r="M125" s="8">
        <f t="shared" si="107"/>
        <v>-3148450.1933706598</v>
      </c>
      <c r="N125" s="1">
        <f t="shared" ca="1" si="142"/>
        <v>529500.47769069788</v>
      </c>
      <c r="O125" s="1">
        <f t="shared" ca="1" si="143"/>
        <v>385.422590301892</v>
      </c>
      <c r="P125" s="1">
        <f t="shared" si="144"/>
        <v>7345532.2135693505</v>
      </c>
      <c r="Q125" s="1">
        <f t="shared" si="145"/>
        <v>0</v>
      </c>
      <c r="R125" s="1">
        <f t="shared" si="146"/>
        <v>0</v>
      </c>
      <c r="S125" s="1">
        <f t="shared" si="73"/>
        <v>0</v>
      </c>
      <c r="T125" s="1">
        <f t="shared" si="74"/>
        <v>6530743.0795465214</v>
      </c>
      <c r="U125" s="1">
        <f t="shared" ca="1" si="75"/>
        <v>11257711.000026211</v>
      </c>
    </row>
    <row r="126" spans="1:21">
      <c r="A126" s="7">
        <v>44682</v>
      </c>
      <c r="B126">
        <f>Dataset!B126</f>
        <v>2022</v>
      </c>
      <c r="C126">
        <f>Dataset!C126</f>
        <v>5</v>
      </c>
      <c r="D126" s="8">
        <f>Dataset!L126</f>
        <v>10919908.611988723</v>
      </c>
      <c r="E126" s="105">
        <f t="shared" ref="E126:F126" ca="1" si="150">E114</f>
        <v>141.16000000000003</v>
      </c>
      <c r="F126" s="105">
        <f t="shared" ca="1" si="150"/>
        <v>16.7</v>
      </c>
      <c r="G126" s="8">
        <f>Dataset!AR126</f>
        <v>31</v>
      </c>
      <c r="H126" s="8">
        <f>Dataset!BL126</f>
        <v>0</v>
      </c>
      <c r="I126" s="8">
        <f>Dataset!BF126</f>
        <v>0</v>
      </c>
      <c r="J126" s="8">
        <f>Dataset!BM126</f>
        <v>0</v>
      </c>
      <c r="K126" s="8">
        <f>Dataset!AM126</f>
        <v>779145</v>
      </c>
      <c r="M126" s="8">
        <f t="shared" si="107"/>
        <v>-3148450.1933706598</v>
      </c>
      <c r="N126" s="1">
        <f t="shared" ca="1" si="142"/>
        <v>232045.8459247429</v>
      </c>
      <c r="O126" s="1">
        <f t="shared" ca="1" si="143"/>
        <v>80456.965725519942</v>
      </c>
      <c r="P126" s="1">
        <f t="shared" si="144"/>
        <v>7590383.2873549955</v>
      </c>
      <c r="Q126" s="1">
        <f t="shared" si="145"/>
        <v>0</v>
      </c>
      <c r="R126" s="1">
        <f t="shared" si="146"/>
        <v>0</v>
      </c>
      <c r="S126" s="1">
        <f t="shared" si="73"/>
        <v>0</v>
      </c>
      <c r="T126" s="1">
        <f t="shared" si="74"/>
        <v>6530743.0795465214</v>
      </c>
      <c r="U126" s="1">
        <f t="shared" ca="1" si="75"/>
        <v>11285178.985181119</v>
      </c>
    </row>
    <row r="127" spans="1:21">
      <c r="A127" s="7">
        <v>44713</v>
      </c>
      <c r="B127">
        <f>Dataset!B127</f>
        <v>2022</v>
      </c>
      <c r="C127">
        <f>Dataset!C127</f>
        <v>6</v>
      </c>
      <c r="D127" s="8">
        <f>Dataset!L127</f>
        <v>10942170.179956395</v>
      </c>
      <c r="E127" s="105">
        <f t="shared" ref="E127:F127" ca="1" si="151">E115</f>
        <v>29.650000000000006</v>
      </c>
      <c r="F127" s="105">
        <f t="shared" ca="1" si="151"/>
        <v>37.15</v>
      </c>
      <c r="G127" s="8">
        <f>Dataset!AR127</f>
        <v>30</v>
      </c>
      <c r="H127" s="8">
        <f>Dataset!BL127</f>
        <v>0</v>
      </c>
      <c r="I127" s="8">
        <f>Dataset!BF127</f>
        <v>0</v>
      </c>
      <c r="J127" s="8">
        <f>Dataset!BM127</f>
        <v>0</v>
      </c>
      <c r="K127" s="8">
        <f>Dataset!AM127</f>
        <v>779145</v>
      </c>
      <c r="M127" s="8">
        <f t="shared" si="107"/>
        <v>-3148450.1933706598</v>
      </c>
      <c r="N127" s="1">
        <f t="shared" ca="1" si="142"/>
        <v>48740.148283285824</v>
      </c>
      <c r="O127" s="1">
        <f t="shared" ca="1" si="143"/>
        <v>178980.61537144109</v>
      </c>
      <c r="P127" s="1">
        <f t="shared" si="144"/>
        <v>7345532.2135693505</v>
      </c>
      <c r="Q127" s="1">
        <f t="shared" si="145"/>
        <v>0</v>
      </c>
      <c r="R127" s="1">
        <f t="shared" si="146"/>
        <v>0</v>
      </c>
      <c r="S127" s="1">
        <f t="shared" si="73"/>
        <v>0</v>
      </c>
      <c r="T127" s="1">
        <f t="shared" si="74"/>
        <v>6530743.0795465214</v>
      </c>
      <c r="U127" s="1">
        <f t="shared" ca="1" si="75"/>
        <v>10955545.863399938</v>
      </c>
    </row>
    <row r="128" spans="1:21">
      <c r="A128" s="7">
        <v>44743</v>
      </c>
      <c r="B128">
        <f>Dataset!B128</f>
        <v>2022</v>
      </c>
      <c r="C128">
        <f>Dataset!C128</f>
        <v>7</v>
      </c>
      <c r="D128" s="8">
        <f>Dataset!L128</f>
        <v>11023104.564715192</v>
      </c>
      <c r="E128" s="105">
        <f t="shared" ref="E128:F128" ca="1" si="152">E116</f>
        <v>1.36</v>
      </c>
      <c r="F128" s="105">
        <f t="shared" ca="1" si="152"/>
        <v>90.5</v>
      </c>
      <c r="G128" s="8">
        <f>Dataset!AR128</f>
        <v>31</v>
      </c>
      <c r="H128" s="8">
        <f>Dataset!BL128</f>
        <v>0</v>
      </c>
      <c r="I128" s="8">
        <f>Dataset!BF128</f>
        <v>0</v>
      </c>
      <c r="J128" s="8">
        <f>Dataset!BM128</f>
        <v>0</v>
      </c>
      <c r="K128" s="8">
        <f>Dataset!AM128</f>
        <v>779145</v>
      </c>
      <c r="M128" s="8">
        <f t="shared" si="107"/>
        <v>-3148450.1933706598</v>
      </c>
      <c r="N128" s="1">
        <f t="shared" ca="1" si="142"/>
        <v>2235.6358065857912</v>
      </c>
      <c r="O128" s="1">
        <f t="shared" ca="1" si="143"/>
        <v>436009.30527901527</v>
      </c>
      <c r="P128" s="1">
        <f t="shared" si="144"/>
        <v>7590383.2873549955</v>
      </c>
      <c r="Q128" s="1">
        <f t="shared" si="145"/>
        <v>0</v>
      </c>
      <c r="R128" s="1">
        <f t="shared" si="146"/>
        <v>0</v>
      </c>
      <c r="S128" s="1">
        <f t="shared" si="73"/>
        <v>0</v>
      </c>
      <c r="T128" s="1">
        <f t="shared" si="74"/>
        <v>6530743.0795465214</v>
      </c>
      <c r="U128" s="1">
        <f t="shared" ca="1" si="75"/>
        <v>11410921.114616457</v>
      </c>
    </row>
    <row r="129" spans="1:21">
      <c r="A129" s="7">
        <v>44774</v>
      </c>
      <c r="B129">
        <f>Dataset!B129</f>
        <v>2022</v>
      </c>
      <c r="C129">
        <f>Dataset!C129</f>
        <v>8</v>
      </c>
      <c r="D129" s="8">
        <f>Dataset!L129</f>
        <v>11383949.005192462</v>
      </c>
      <c r="E129" s="105">
        <f t="shared" ref="E129:F129" ca="1" si="153">E117</f>
        <v>1.77</v>
      </c>
      <c r="F129" s="105">
        <f t="shared" ca="1" si="153"/>
        <v>83.38</v>
      </c>
      <c r="G129" s="8">
        <f>Dataset!AR129</f>
        <v>31</v>
      </c>
      <c r="H129" s="8">
        <f>Dataset!BL129</f>
        <v>0</v>
      </c>
      <c r="I129" s="8">
        <f>Dataset!BF129</f>
        <v>0</v>
      </c>
      <c r="J129" s="8">
        <f>Dataset!BM129</f>
        <v>0</v>
      </c>
      <c r="K129" s="8">
        <f>Dataset!AM129</f>
        <v>779145</v>
      </c>
      <c r="M129" s="8">
        <f t="shared" si="107"/>
        <v>-3148450.1933706598</v>
      </c>
      <c r="N129" s="1">
        <f t="shared" ca="1" si="142"/>
        <v>2909.6142482770956</v>
      </c>
      <c r="O129" s="1">
        <f t="shared" ca="1" si="143"/>
        <v>401706.69474214688</v>
      </c>
      <c r="P129" s="1">
        <f t="shared" si="144"/>
        <v>7590383.2873549955</v>
      </c>
      <c r="Q129" s="1">
        <f t="shared" si="145"/>
        <v>0</v>
      </c>
      <c r="R129" s="1">
        <f t="shared" si="146"/>
        <v>0</v>
      </c>
      <c r="S129" s="1">
        <f t="shared" si="73"/>
        <v>0</v>
      </c>
      <c r="T129" s="1">
        <f t="shared" si="74"/>
        <v>6530743.0795465214</v>
      </c>
      <c r="U129" s="1">
        <f t="shared" ca="1" si="75"/>
        <v>11377292.482521281</v>
      </c>
    </row>
    <row r="130" spans="1:21">
      <c r="A130" s="7">
        <v>44805</v>
      </c>
      <c r="B130">
        <f t="shared" ref="B130:B145" si="154">YEAR(A130)</f>
        <v>2022</v>
      </c>
      <c r="C130">
        <f t="shared" ref="C130:C145" si="155">MONTH(A130)</f>
        <v>9</v>
      </c>
      <c r="D130" s="8">
        <f>Dataset!L130</f>
        <v>11028718.730794076</v>
      </c>
      <c r="E130" s="105">
        <f t="shared" ref="E130:F130" ca="1" si="156">E118</f>
        <v>35.700000000000003</v>
      </c>
      <c r="F130" s="105">
        <f t="shared" ca="1" si="156"/>
        <v>35.83</v>
      </c>
      <c r="G130" s="8">
        <f>Dataset!AR130</f>
        <v>30</v>
      </c>
      <c r="H130" s="8">
        <f>Dataset!BL130</f>
        <v>0</v>
      </c>
      <c r="I130" s="8">
        <f>Dataset!BF130</f>
        <v>0</v>
      </c>
      <c r="J130" s="8">
        <f>Dataset!BM130</f>
        <v>0</v>
      </c>
      <c r="K130" s="8">
        <f>Dataset!AM130</f>
        <v>779145</v>
      </c>
      <c r="M130" s="8">
        <f t="shared" ref="M130:M145" si="157">$Z$10</f>
        <v>-3148450.1933706598</v>
      </c>
      <c r="N130" s="1">
        <f t="shared" ref="N130:N145" ca="1" si="158">E130*$Z$11</f>
        <v>58685.43992287702</v>
      </c>
      <c r="O130" s="1">
        <f t="shared" ref="O130:O145" ca="1" si="159">F130*$Z$12</f>
        <v>172621.14263145986</v>
      </c>
      <c r="P130" s="1">
        <f t="shared" si="144"/>
        <v>7345532.2135693505</v>
      </c>
      <c r="Q130" s="1">
        <f t="shared" si="145"/>
        <v>0</v>
      </c>
      <c r="R130" s="1">
        <f t="shared" si="146"/>
        <v>0</v>
      </c>
      <c r="S130" s="1">
        <f t="shared" si="73"/>
        <v>0</v>
      </c>
      <c r="T130" s="1">
        <f t="shared" si="74"/>
        <v>6530743.0795465214</v>
      </c>
      <c r="U130" s="1">
        <f t="shared" ca="1" si="75"/>
        <v>10959131.682299551</v>
      </c>
    </row>
    <row r="131" spans="1:21">
      <c r="A131" s="7">
        <v>44835</v>
      </c>
      <c r="B131">
        <f t="shared" si="154"/>
        <v>2022</v>
      </c>
      <c r="C131">
        <f t="shared" si="155"/>
        <v>10</v>
      </c>
      <c r="D131" s="8">
        <f>Dataset!L131</f>
        <v>11045647.160293452</v>
      </c>
      <c r="E131" s="105">
        <f t="shared" ref="E131:F131" ca="1" si="160">E119</f>
        <v>173.91</v>
      </c>
      <c r="F131" s="105">
        <f t="shared" ca="1" si="160"/>
        <v>4.6100000000000003</v>
      </c>
      <c r="G131" s="8">
        <f>Dataset!AR131</f>
        <v>31</v>
      </c>
      <c r="H131" s="8">
        <f>Dataset!BL131</f>
        <v>0</v>
      </c>
      <c r="I131" s="8">
        <f>Dataset!BF131</f>
        <v>0</v>
      </c>
      <c r="J131" s="8">
        <f>Dataset!BM131</f>
        <v>0</v>
      </c>
      <c r="K131" s="8">
        <f>Dataset!AM131</f>
        <v>779145</v>
      </c>
      <c r="M131" s="8">
        <f t="shared" si="157"/>
        <v>-3148450.1933706598</v>
      </c>
      <c r="N131" s="1">
        <f t="shared" ca="1" si="158"/>
        <v>285881.92876715801</v>
      </c>
      <c r="O131" s="1">
        <f t="shared" ca="1" si="159"/>
        <v>22209.976766146527</v>
      </c>
      <c r="P131" s="1">
        <f t="shared" ref="P131:P145" si="161">G131*$Z$13</f>
        <v>7590383.2873549955</v>
      </c>
      <c r="Q131" s="1">
        <f t="shared" ref="Q131:Q145" si="162">H131*$Z$14</f>
        <v>0</v>
      </c>
      <c r="R131" s="1">
        <f t="shared" ref="R131:R145" si="163">I131*$Z$15</f>
        <v>0</v>
      </c>
      <c r="S131" s="1">
        <f t="shared" ref="S131:S193" si="164">J131*$Z$16</f>
        <v>0</v>
      </c>
      <c r="T131" s="1">
        <f t="shared" ref="T131:T193" si="165">K131*$Z$17</f>
        <v>6530743.0795465214</v>
      </c>
      <c r="U131" s="1">
        <f t="shared" ref="U131:U193" ca="1" si="166">SUM(M131:T131)</f>
        <v>11280768.079064161</v>
      </c>
    </row>
    <row r="132" spans="1:21">
      <c r="A132" s="7">
        <v>44866</v>
      </c>
      <c r="B132">
        <f t="shared" si="154"/>
        <v>2022</v>
      </c>
      <c r="C132">
        <f t="shared" si="155"/>
        <v>11</v>
      </c>
      <c r="D132" s="8">
        <f>Dataset!L132</f>
        <v>11177210.074787648</v>
      </c>
      <c r="E132" s="105">
        <f t="shared" ref="E132:F132" ca="1" si="167">E120</f>
        <v>358.74999999999994</v>
      </c>
      <c r="F132" s="105">
        <f t="shared" ca="1" si="167"/>
        <v>1.2</v>
      </c>
      <c r="G132" s="8">
        <f>Dataset!AR132</f>
        <v>30</v>
      </c>
      <c r="H132" s="8">
        <f>Dataset!BL132</f>
        <v>0</v>
      </c>
      <c r="I132" s="8">
        <f>Dataset!BF132</f>
        <v>0</v>
      </c>
      <c r="J132" s="8">
        <f>Dataset!BM132</f>
        <v>0</v>
      </c>
      <c r="K132" s="8">
        <f>Dataset!AM132</f>
        <v>779145</v>
      </c>
      <c r="M132" s="8">
        <f t="shared" si="157"/>
        <v>-3148450.1933706598</v>
      </c>
      <c r="N132" s="1">
        <f t="shared" ca="1" si="158"/>
        <v>589731.13647989149</v>
      </c>
      <c r="O132" s="1">
        <f t="shared" ca="1" si="159"/>
        <v>5781.3388545283797</v>
      </c>
      <c r="P132" s="1">
        <f t="shared" si="161"/>
        <v>7345532.2135693505</v>
      </c>
      <c r="Q132" s="1">
        <f t="shared" si="162"/>
        <v>0</v>
      </c>
      <c r="R132" s="1">
        <f t="shared" si="163"/>
        <v>0</v>
      </c>
      <c r="S132" s="1">
        <f t="shared" si="164"/>
        <v>0</v>
      </c>
      <c r="T132" s="1">
        <f t="shared" si="165"/>
        <v>6530743.0795465214</v>
      </c>
      <c r="U132" s="1">
        <f t="shared" ca="1" si="166"/>
        <v>11323337.575079631</v>
      </c>
    </row>
    <row r="133" spans="1:21">
      <c r="A133" s="7">
        <v>44896</v>
      </c>
      <c r="B133">
        <f t="shared" si="154"/>
        <v>2022</v>
      </c>
      <c r="C133">
        <f t="shared" si="155"/>
        <v>12</v>
      </c>
      <c r="D133" s="8">
        <f>Dataset!L133</f>
        <v>11012323.389235752</v>
      </c>
      <c r="E133" s="105">
        <f t="shared" ref="E133:F133" ca="1" si="168">E121</f>
        <v>526.03</v>
      </c>
      <c r="F133" s="105">
        <f t="shared" ca="1" si="168"/>
        <v>0</v>
      </c>
      <c r="G133" s="8">
        <f>Dataset!AR133</f>
        <v>31</v>
      </c>
      <c r="H133" s="8">
        <f>Dataset!BL133</f>
        <v>0</v>
      </c>
      <c r="I133" s="8">
        <f>Dataset!BF133</f>
        <v>1</v>
      </c>
      <c r="J133" s="8">
        <f>Dataset!BM133</f>
        <v>0</v>
      </c>
      <c r="K133" s="8">
        <f>Dataset!AM133</f>
        <v>779145</v>
      </c>
      <c r="M133" s="8">
        <f t="shared" si="157"/>
        <v>-3148450.1933706598</v>
      </c>
      <c r="N133" s="1">
        <f t="shared" ca="1" si="158"/>
        <v>864714.34068994387</v>
      </c>
      <c r="O133" s="1">
        <f t="shared" ca="1" si="159"/>
        <v>0</v>
      </c>
      <c r="P133" s="1">
        <f t="shared" si="161"/>
        <v>7590383.2873549955</v>
      </c>
      <c r="Q133" s="1">
        <f t="shared" si="162"/>
        <v>0</v>
      </c>
      <c r="R133" s="1">
        <f t="shared" si="163"/>
        <v>-571798.679479543</v>
      </c>
      <c r="S133" s="1">
        <f t="shared" si="164"/>
        <v>0</v>
      </c>
      <c r="T133" s="1">
        <f t="shared" si="165"/>
        <v>6530743.0795465214</v>
      </c>
      <c r="U133" s="1">
        <f t="shared" ca="1" si="166"/>
        <v>11265591.834741257</v>
      </c>
    </row>
    <row r="134" spans="1:21">
      <c r="A134" s="7">
        <v>44927</v>
      </c>
      <c r="B134">
        <f t="shared" si="154"/>
        <v>2023</v>
      </c>
      <c r="C134">
        <f t="shared" si="155"/>
        <v>1</v>
      </c>
      <c r="E134" s="110">
        <f t="shared" ref="E134:F134" ca="1" si="169">E122</f>
        <v>653.76</v>
      </c>
      <c r="F134" s="110">
        <f t="shared" ca="1" si="169"/>
        <v>0</v>
      </c>
      <c r="G134" s="107">
        <f t="shared" ref="G134:G182" si="170">G86</f>
        <v>31</v>
      </c>
      <c r="H134" s="100"/>
      <c r="I134" s="100">
        <f t="shared" ref="I134:I183" si="171">I122</f>
        <v>0</v>
      </c>
      <c r="J134" s="100">
        <f>Dataset!BM134</f>
        <v>0</v>
      </c>
      <c r="K134" s="110">
        <f>Economic!C134</f>
        <v>788689.52625000011</v>
      </c>
      <c r="M134" s="8">
        <f t="shared" si="157"/>
        <v>-3148450.1933706598</v>
      </c>
      <c r="N134" s="1">
        <f t="shared" ca="1" si="158"/>
        <v>1074683.2830246519</v>
      </c>
      <c r="O134" s="1">
        <f t="shared" ca="1" si="159"/>
        <v>0</v>
      </c>
      <c r="P134" s="1">
        <f t="shared" si="161"/>
        <v>7590383.2873549955</v>
      </c>
      <c r="Q134" s="1">
        <f t="shared" si="162"/>
        <v>0</v>
      </c>
      <c r="R134" s="1">
        <f t="shared" si="163"/>
        <v>0</v>
      </c>
      <c r="S134" s="1">
        <f t="shared" si="164"/>
        <v>0</v>
      </c>
      <c r="T134" s="1">
        <f t="shared" si="165"/>
        <v>6610744.6822709674</v>
      </c>
      <c r="U134" s="1">
        <f t="shared" ca="1" si="166"/>
        <v>12127361.059279956</v>
      </c>
    </row>
    <row r="135" spans="1:21">
      <c r="A135" s="7">
        <v>44958</v>
      </c>
      <c r="B135">
        <f t="shared" si="154"/>
        <v>2023</v>
      </c>
      <c r="C135">
        <f t="shared" si="155"/>
        <v>2</v>
      </c>
      <c r="E135" s="110">
        <f t="shared" ref="E135:F135" ca="1" si="172">E123</f>
        <v>591.25000000000011</v>
      </c>
      <c r="F135" s="110">
        <f t="shared" ca="1" si="172"/>
        <v>0</v>
      </c>
      <c r="G135" s="107">
        <f t="shared" si="170"/>
        <v>28</v>
      </c>
      <c r="H135" s="100"/>
      <c r="I135" s="100">
        <f t="shared" si="171"/>
        <v>0</v>
      </c>
      <c r="J135" s="100">
        <f>Dataset!BM135</f>
        <v>0</v>
      </c>
      <c r="K135" s="110">
        <f>Economic!C135</f>
        <v>788689.52625000011</v>
      </c>
      <c r="M135" s="8">
        <f t="shared" si="157"/>
        <v>-3148450.1933706598</v>
      </c>
      <c r="N135" s="1">
        <f t="shared" ca="1" si="158"/>
        <v>971926.22841459501</v>
      </c>
      <c r="O135" s="1">
        <f t="shared" ca="1" si="159"/>
        <v>0</v>
      </c>
      <c r="P135" s="1">
        <f t="shared" si="161"/>
        <v>6855830.0659980606</v>
      </c>
      <c r="Q135" s="1">
        <f t="shared" si="162"/>
        <v>0</v>
      </c>
      <c r="R135" s="1">
        <f t="shared" si="163"/>
        <v>0</v>
      </c>
      <c r="S135" s="1">
        <f t="shared" si="164"/>
        <v>0</v>
      </c>
      <c r="T135" s="1">
        <f t="shared" si="165"/>
        <v>6610744.6822709674</v>
      </c>
      <c r="U135" s="1">
        <f t="shared" ca="1" si="166"/>
        <v>11290050.783312963</v>
      </c>
    </row>
    <row r="136" spans="1:21">
      <c r="A136" s="7">
        <v>44986</v>
      </c>
      <c r="B136">
        <f t="shared" si="154"/>
        <v>2023</v>
      </c>
      <c r="C136">
        <f t="shared" si="155"/>
        <v>3</v>
      </c>
      <c r="E136" s="110">
        <f t="shared" ref="E136:F136" ca="1" si="173">E124</f>
        <v>515.66</v>
      </c>
      <c r="F136" s="110">
        <f t="shared" ca="1" si="173"/>
        <v>0</v>
      </c>
      <c r="G136" s="107">
        <f t="shared" si="170"/>
        <v>31</v>
      </c>
      <c r="H136" s="100"/>
      <c r="I136" s="100">
        <f t="shared" si="171"/>
        <v>0</v>
      </c>
      <c r="J136" s="100">
        <f>Dataset!BM136</f>
        <v>0</v>
      </c>
      <c r="K136" s="110">
        <f>Economic!C136</f>
        <v>788689.52625000011</v>
      </c>
      <c r="M136" s="8">
        <f t="shared" si="157"/>
        <v>-3148450.1933706598</v>
      </c>
      <c r="N136" s="1">
        <f t="shared" ca="1" si="158"/>
        <v>847667.61766472715</v>
      </c>
      <c r="O136" s="1">
        <f t="shared" ca="1" si="159"/>
        <v>0</v>
      </c>
      <c r="P136" s="1">
        <f t="shared" si="161"/>
        <v>7590383.2873549955</v>
      </c>
      <c r="Q136" s="1">
        <f t="shared" si="162"/>
        <v>0</v>
      </c>
      <c r="R136" s="1">
        <f t="shared" si="163"/>
        <v>0</v>
      </c>
      <c r="S136" s="1">
        <f t="shared" si="164"/>
        <v>0</v>
      </c>
      <c r="T136" s="1">
        <f t="shared" si="165"/>
        <v>6610744.6822709674</v>
      </c>
      <c r="U136" s="1">
        <f t="shared" ca="1" si="166"/>
        <v>11900345.39392003</v>
      </c>
    </row>
    <row r="137" spans="1:21">
      <c r="A137" s="7">
        <v>45017</v>
      </c>
      <c r="B137">
        <f t="shared" si="154"/>
        <v>2023</v>
      </c>
      <c r="C137">
        <f t="shared" si="155"/>
        <v>4</v>
      </c>
      <c r="E137" s="110">
        <f t="shared" ref="E137:F137" ca="1" si="174">E125</f>
        <v>322.11</v>
      </c>
      <c r="F137" s="110">
        <f t="shared" ca="1" si="174"/>
        <v>0.08</v>
      </c>
      <c r="G137" s="107">
        <f t="shared" si="170"/>
        <v>30</v>
      </c>
      <c r="H137" s="100"/>
      <c r="I137" s="100">
        <f t="shared" si="171"/>
        <v>0</v>
      </c>
      <c r="J137" s="100">
        <f>Dataset!BM137</f>
        <v>0</v>
      </c>
      <c r="K137" s="110">
        <f>Economic!C137</f>
        <v>788689.52625000011</v>
      </c>
      <c r="M137" s="8">
        <f t="shared" si="157"/>
        <v>-3148450.1933706598</v>
      </c>
      <c r="N137" s="1">
        <f t="shared" ca="1" si="158"/>
        <v>529500.47769069788</v>
      </c>
      <c r="O137" s="1">
        <f t="shared" ca="1" si="159"/>
        <v>385.422590301892</v>
      </c>
      <c r="P137" s="1">
        <f t="shared" si="161"/>
        <v>7345532.2135693505</v>
      </c>
      <c r="Q137" s="1">
        <f t="shared" si="162"/>
        <v>0</v>
      </c>
      <c r="R137" s="1">
        <f t="shared" si="163"/>
        <v>0</v>
      </c>
      <c r="S137" s="1">
        <f t="shared" si="164"/>
        <v>0</v>
      </c>
      <c r="T137" s="1">
        <f t="shared" si="165"/>
        <v>6610744.6822709674</v>
      </c>
      <c r="U137" s="1">
        <f t="shared" ca="1" si="166"/>
        <v>11337712.602750659</v>
      </c>
    </row>
    <row r="138" spans="1:21">
      <c r="A138" s="7">
        <v>45047</v>
      </c>
      <c r="B138">
        <f t="shared" si="154"/>
        <v>2023</v>
      </c>
      <c r="C138">
        <f t="shared" si="155"/>
        <v>5</v>
      </c>
      <c r="E138" s="110">
        <f t="shared" ref="E138:F138" ca="1" si="175">E126</f>
        <v>141.16000000000003</v>
      </c>
      <c r="F138" s="110">
        <f t="shared" ca="1" si="175"/>
        <v>16.7</v>
      </c>
      <c r="G138" s="107">
        <f t="shared" si="170"/>
        <v>31</v>
      </c>
      <c r="H138" s="100"/>
      <c r="I138" s="100">
        <f t="shared" si="171"/>
        <v>0</v>
      </c>
      <c r="J138" s="100">
        <f>Dataset!BM138</f>
        <v>0</v>
      </c>
      <c r="K138" s="110">
        <f>Economic!C138</f>
        <v>788689.52625000011</v>
      </c>
      <c r="M138" s="8">
        <f t="shared" si="157"/>
        <v>-3148450.1933706598</v>
      </c>
      <c r="N138" s="1">
        <f t="shared" ca="1" si="158"/>
        <v>232045.8459247429</v>
      </c>
      <c r="O138" s="1">
        <f t="shared" ca="1" si="159"/>
        <v>80456.965725519942</v>
      </c>
      <c r="P138" s="1">
        <f t="shared" si="161"/>
        <v>7590383.2873549955</v>
      </c>
      <c r="Q138" s="1">
        <f t="shared" si="162"/>
        <v>0</v>
      </c>
      <c r="R138" s="1">
        <f t="shared" si="163"/>
        <v>0</v>
      </c>
      <c r="S138" s="1">
        <f t="shared" si="164"/>
        <v>0</v>
      </c>
      <c r="T138" s="1">
        <f t="shared" si="165"/>
        <v>6610744.6822709674</v>
      </c>
      <c r="U138" s="1">
        <f t="shared" ca="1" si="166"/>
        <v>11365180.587905567</v>
      </c>
    </row>
    <row r="139" spans="1:21">
      <c r="A139" s="7">
        <v>45078</v>
      </c>
      <c r="B139">
        <f t="shared" si="154"/>
        <v>2023</v>
      </c>
      <c r="C139">
        <f t="shared" si="155"/>
        <v>6</v>
      </c>
      <c r="E139" s="110">
        <f t="shared" ref="E139:F139" ca="1" si="176">E127</f>
        <v>29.650000000000006</v>
      </c>
      <c r="F139" s="110">
        <f t="shared" ca="1" si="176"/>
        <v>37.15</v>
      </c>
      <c r="G139" s="107">
        <f t="shared" si="170"/>
        <v>30</v>
      </c>
      <c r="H139" s="100"/>
      <c r="I139" s="100">
        <f t="shared" si="171"/>
        <v>0</v>
      </c>
      <c r="J139" s="100">
        <f>Dataset!BM139</f>
        <v>0</v>
      </c>
      <c r="K139" s="110">
        <f>Economic!C139</f>
        <v>788689.52625000011</v>
      </c>
      <c r="M139" s="8">
        <f t="shared" si="157"/>
        <v>-3148450.1933706598</v>
      </c>
      <c r="N139" s="1">
        <f t="shared" ca="1" si="158"/>
        <v>48740.148283285824</v>
      </c>
      <c r="O139" s="1">
        <f t="shared" ca="1" si="159"/>
        <v>178980.61537144109</v>
      </c>
      <c r="P139" s="1">
        <f t="shared" si="161"/>
        <v>7345532.2135693505</v>
      </c>
      <c r="Q139" s="1">
        <f t="shared" si="162"/>
        <v>0</v>
      </c>
      <c r="R139" s="1">
        <f t="shared" si="163"/>
        <v>0</v>
      </c>
      <c r="S139" s="1">
        <f t="shared" si="164"/>
        <v>0</v>
      </c>
      <c r="T139" s="1">
        <f t="shared" si="165"/>
        <v>6610744.6822709674</v>
      </c>
      <c r="U139" s="1">
        <f t="shared" ca="1" si="166"/>
        <v>11035547.466124386</v>
      </c>
    </row>
    <row r="140" spans="1:21">
      <c r="A140" s="7">
        <v>45108</v>
      </c>
      <c r="B140">
        <f t="shared" si="154"/>
        <v>2023</v>
      </c>
      <c r="C140">
        <f t="shared" si="155"/>
        <v>7</v>
      </c>
      <c r="E140" s="110">
        <f t="shared" ref="E140:F140" ca="1" si="177">E128</f>
        <v>1.36</v>
      </c>
      <c r="F140" s="110">
        <f t="shared" ca="1" si="177"/>
        <v>90.5</v>
      </c>
      <c r="G140" s="107">
        <f t="shared" si="170"/>
        <v>31</v>
      </c>
      <c r="H140" s="100"/>
      <c r="I140" s="100">
        <f t="shared" si="171"/>
        <v>0</v>
      </c>
      <c r="J140" s="100">
        <f>Dataset!BM140</f>
        <v>0</v>
      </c>
      <c r="K140" s="110">
        <f>Economic!C140</f>
        <v>788689.52625000011</v>
      </c>
      <c r="M140" s="8">
        <f t="shared" si="157"/>
        <v>-3148450.1933706598</v>
      </c>
      <c r="N140" s="1">
        <f t="shared" ca="1" si="158"/>
        <v>2235.6358065857912</v>
      </c>
      <c r="O140" s="1">
        <f t="shared" ca="1" si="159"/>
        <v>436009.30527901527</v>
      </c>
      <c r="P140" s="1">
        <f t="shared" si="161"/>
        <v>7590383.2873549955</v>
      </c>
      <c r="Q140" s="1">
        <f t="shared" si="162"/>
        <v>0</v>
      </c>
      <c r="R140" s="1">
        <f t="shared" si="163"/>
        <v>0</v>
      </c>
      <c r="S140" s="1">
        <f t="shared" si="164"/>
        <v>0</v>
      </c>
      <c r="T140" s="1">
        <f t="shared" si="165"/>
        <v>6610744.6822709674</v>
      </c>
      <c r="U140" s="1">
        <f t="shared" ca="1" si="166"/>
        <v>11490922.717340905</v>
      </c>
    </row>
    <row r="141" spans="1:21">
      <c r="A141" s="7">
        <v>45139</v>
      </c>
      <c r="B141">
        <f t="shared" si="154"/>
        <v>2023</v>
      </c>
      <c r="C141">
        <f t="shared" si="155"/>
        <v>8</v>
      </c>
      <c r="E141" s="110">
        <f t="shared" ref="E141:F141" ca="1" si="178">E129</f>
        <v>1.77</v>
      </c>
      <c r="F141" s="110">
        <f t="shared" ca="1" si="178"/>
        <v>83.38</v>
      </c>
      <c r="G141" s="107">
        <f t="shared" si="170"/>
        <v>31</v>
      </c>
      <c r="H141" s="100"/>
      <c r="I141" s="100">
        <f t="shared" si="171"/>
        <v>0</v>
      </c>
      <c r="J141" s="100">
        <f>Dataset!BM141</f>
        <v>0</v>
      </c>
      <c r="K141" s="110">
        <f>Economic!C141</f>
        <v>788689.52625000011</v>
      </c>
      <c r="M141" s="8">
        <f t="shared" si="157"/>
        <v>-3148450.1933706598</v>
      </c>
      <c r="N141" s="1">
        <f t="shared" ca="1" si="158"/>
        <v>2909.6142482770956</v>
      </c>
      <c r="O141" s="1">
        <f t="shared" ca="1" si="159"/>
        <v>401706.69474214688</v>
      </c>
      <c r="P141" s="1">
        <f t="shared" si="161"/>
        <v>7590383.2873549955</v>
      </c>
      <c r="Q141" s="1">
        <f t="shared" si="162"/>
        <v>0</v>
      </c>
      <c r="R141" s="1">
        <f t="shared" si="163"/>
        <v>0</v>
      </c>
      <c r="S141" s="1">
        <f t="shared" si="164"/>
        <v>0</v>
      </c>
      <c r="T141" s="1">
        <f t="shared" si="165"/>
        <v>6610744.6822709674</v>
      </c>
      <c r="U141" s="1">
        <f t="shared" ca="1" si="166"/>
        <v>11457294.085245728</v>
      </c>
    </row>
    <row r="142" spans="1:21">
      <c r="A142" s="7">
        <v>45170</v>
      </c>
      <c r="B142">
        <f t="shared" si="154"/>
        <v>2023</v>
      </c>
      <c r="C142">
        <f t="shared" si="155"/>
        <v>9</v>
      </c>
      <c r="E142" s="110">
        <f t="shared" ref="E142:F142" ca="1" si="179">E130</f>
        <v>35.700000000000003</v>
      </c>
      <c r="F142" s="110">
        <f t="shared" ca="1" si="179"/>
        <v>35.83</v>
      </c>
      <c r="G142" s="107">
        <f t="shared" si="170"/>
        <v>30</v>
      </c>
      <c r="H142" s="100"/>
      <c r="I142" s="100">
        <f t="shared" si="171"/>
        <v>0</v>
      </c>
      <c r="J142" s="100">
        <f>Dataset!BM142</f>
        <v>0</v>
      </c>
      <c r="K142" s="110">
        <f>Economic!C142</f>
        <v>788689.52625000011</v>
      </c>
      <c r="M142" s="8">
        <f t="shared" si="157"/>
        <v>-3148450.1933706598</v>
      </c>
      <c r="N142" s="1">
        <f t="shared" ca="1" si="158"/>
        <v>58685.43992287702</v>
      </c>
      <c r="O142" s="1">
        <f t="shared" ca="1" si="159"/>
        <v>172621.14263145986</v>
      </c>
      <c r="P142" s="1">
        <f t="shared" si="161"/>
        <v>7345532.2135693505</v>
      </c>
      <c r="Q142" s="1">
        <f t="shared" si="162"/>
        <v>0</v>
      </c>
      <c r="R142" s="1">
        <f t="shared" si="163"/>
        <v>0</v>
      </c>
      <c r="S142" s="1">
        <f t="shared" si="164"/>
        <v>0</v>
      </c>
      <c r="T142" s="1">
        <f t="shared" si="165"/>
        <v>6610744.6822709674</v>
      </c>
      <c r="U142" s="1">
        <f t="shared" ca="1" si="166"/>
        <v>11039133.285023995</v>
      </c>
    </row>
    <row r="143" spans="1:21">
      <c r="A143" s="7">
        <v>45200</v>
      </c>
      <c r="B143">
        <f t="shared" si="154"/>
        <v>2023</v>
      </c>
      <c r="C143">
        <f t="shared" si="155"/>
        <v>10</v>
      </c>
      <c r="E143" s="110">
        <f t="shared" ref="E143:F143" ca="1" si="180">E131</f>
        <v>173.91</v>
      </c>
      <c r="F143" s="110">
        <f t="shared" ca="1" si="180"/>
        <v>4.6100000000000003</v>
      </c>
      <c r="G143" s="107">
        <f t="shared" si="170"/>
        <v>31</v>
      </c>
      <c r="H143" s="100"/>
      <c r="I143" s="100">
        <f t="shared" si="171"/>
        <v>0</v>
      </c>
      <c r="J143" s="100">
        <f>Dataset!BM143</f>
        <v>0</v>
      </c>
      <c r="K143" s="110">
        <f>Economic!C143</f>
        <v>788689.52625000011</v>
      </c>
      <c r="M143" s="8">
        <f t="shared" si="157"/>
        <v>-3148450.1933706598</v>
      </c>
      <c r="N143" s="1">
        <f t="shared" ca="1" si="158"/>
        <v>285881.92876715801</v>
      </c>
      <c r="O143" s="1">
        <f t="shared" ca="1" si="159"/>
        <v>22209.976766146527</v>
      </c>
      <c r="P143" s="1">
        <f t="shared" si="161"/>
        <v>7590383.2873549955</v>
      </c>
      <c r="Q143" s="1">
        <f t="shared" si="162"/>
        <v>0</v>
      </c>
      <c r="R143" s="1">
        <f t="shared" si="163"/>
        <v>0</v>
      </c>
      <c r="S143" s="1">
        <f t="shared" si="164"/>
        <v>0</v>
      </c>
      <c r="T143" s="1">
        <f t="shared" si="165"/>
        <v>6610744.6822709674</v>
      </c>
      <c r="U143" s="1">
        <f t="shared" ca="1" si="166"/>
        <v>11360769.681788608</v>
      </c>
    </row>
    <row r="144" spans="1:21">
      <c r="A144" s="7">
        <v>45231</v>
      </c>
      <c r="B144">
        <f t="shared" si="154"/>
        <v>2023</v>
      </c>
      <c r="C144">
        <f t="shared" si="155"/>
        <v>11</v>
      </c>
      <c r="E144" s="110">
        <f t="shared" ref="E144:F144" ca="1" si="181">E132</f>
        <v>358.74999999999994</v>
      </c>
      <c r="F144" s="110">
        <f t="shared" ca="1" si="181"/>
        <v>1.2</v>
      </c>
      <c r="G144" s="107">
        <f t="shared" si="170"/>
        <v>30</v>
      </c>
      <c r="H144" s="100"/>
      <c r="I144" s="100">
        <f t="shared" si="171"/>
        <v>0</v>
      </c>
      <c r="J144" s="100">
        <f>Dataset!BM144</f>
        <v>0</v>
      </c>
      <c r="K144" s="110">
        <f>Economic!C144</f>
        <v>788689.52625000011</v>
      </c>
      <c r="M144" s="8">
        <f t="shared" si="157"/>
        <v>-3148450.1933706598</v>
      </c>
      <c r="N144" s="1">
        <f t="shared" ca="1" si="158"/>
        <v>589731.13647989149</v>
      </c>
      <c r="O144" s="1">
        <f t="shared" ca="1" si="159"/>
        <v>5781.3388545283797</v>
      </c>
      <c r="P144" s="1">
        <f t="shared" si="161"/>
        <v>7345532.2135693505</v>
      </c>
      <c r="Q144" s="1">
        <f t="shared" si="162"/>
        <v>0</v>
      </c>
      <c r="R144" s="1">
        <f t="shared" si="163"/>
        <v>0</v>
      </c>
      <c r="S144" s="1">
        <f t="shared" si="164"/>
        <v>0</v>
      </c>
      <c r="T144" s="1">
        <f t="shared" si="165"/>
        <v>6610744.6822709674</v>
      </c>
      <c r="U144" s="1">
        <f t="shared" ca="1" si="166"/>
        <v>11403339.177804079</v>
      </c>
    </row>
    <row r="145" spans="1:21">
      <c r="A145" s="7">
        <v>45261</v>
      </c>
      <c r="B145">
        <f t="shared" si="154"/>
        <v>2023</v>
      </c>
      <c r="C145">
        <f t="shared" si="155"/>
        <v>12</v>
      </c>
      <c r="E145" s="110">
        <f t="shared" ref="E145:F145" ca="1" si="182">E133</f>
        <v>526.03</v>
      </c>
      <c r="F145" s="110">
        <f t="shared" ca="1" si="182"/>
        <v>0</v>
      </c>
      <c r="G145" s="107">
        <f t="shared" si="170"/>
        <v>31</v>
      </c>
      <c r="H145" s="100"/>
      <c r="I145" s="100">
        <f t="shared" si="171"/>
        <v>1</v>
      </c>
      <c r="J145" s="100">
        <f>Dataset!BM145</f>
        <v>0</v>
      </c>
      <c r="K145" s="110">
        <f>Economic!C145</f>
        <v>788689.52625000011</v>
      </c>
      <c r="M145" s="8">
        <f t="shared" si="157"/>
        <v>-3148450.1933706598</v>
      </c>
      <c r="N145" s="1">
        <f t="shared" ca="1" si="158"/>
        <v>864714.34068994387</v>
      </c>
      <c r="O145" s="1">
        <f t="shared" ca="1" si="159"/>
        <v>0</v>
      </c>
      <c r="P145" s="1">
        <f t="shared" si="161"/>
        <v>7590383.2873549955</v>
      </c>
      <c r="Q145" s="1">
        <f t="shared" si="162"/>
        <v>0</v>
      </c>
      <c r="R145" s="1">
        <f t="shared" si="163"/>
        <v>-571798.679479543</v>
      </c>
      <c r="S145" s="1">
        <f t="shared" si="164"/>
        <v>0</v>
      </c>
      <c r="T145" s="1">
        <f t="shared" si="165"/>
        <v>6610744.6822709674</v>
      </c>
      <c r="U145" s="1">
        <f t="shared" ca="1" si="166"/>
        <v>11345593.437465705</v>
      </c>
    </row>
    <row r="146" spans="1:21">
      <c r="A146" s="7">
        <v>45292</v>
      </c>
      <c r="B146">
        <f t="shared" ref="B146:B193" si="183">YEAR(A146)</f>
        <v>2024</v>
      </c>
      <c r="C146">
        <f t="shared" ref="C146:C193" si="184">MONTH(A146)</f>
        <v>1</v>
      </c>
      <c r="E146" s="110">
        <f t="shared" ref="E146:F146" ca="1" si="185">E134</f>
        <v>653.76</v>
      </c>
      <c r="F146" s="110">
        <f t="shared" ca="1" si="185"/>
        <v>0</v>
      </c>
      <c r="G146" s="107">
        <f t="shared" si="170"/>
        <v>31</v>
      </c>
      <c r="H146" s="100"/>
      <c r="I146" s="100">
        <f t="shared" si="171"/>
        <v>0</v>
      </c>
      <c r="J146" s="100">
        <f>Dataset!BM146</f>
        <v>0</v>
      </c>
      <c r="K146" s="110">
        <f>K134*(1+0.02)</f>
        <v>804463.31677500007</v>
      </c>
      <c r="M146" s="8">
        <f t="shared" ref="M146:M193" si="186">$Z$10</f>
        <v>-3148450.1933706598</v>
      </c>
      <c r="N146" s="1">
        <f t="shared" ref="N146:N193" ca="1" si="187">E146*$Z$11</f>
        <v>1074683.2830246519</v>
      </c>
      <c r="O146" s="1">
        <f t="shared" ref="O146:O193" ca="1" si="188">F146*$Z$12</f>
        <v>0</v>
      </c>
      <c r="P146" s="1">
        <f t="shared" ref="P146:P193" si="189">G146*$Z$13</f>
        <v>7590383.2873549955</v>
      </c>
      <c r="Q146" s="1">
        <f t="shared" ref="Q146:Q193" si="190">H146*$Z$14</f>
        <v>0</v>
      </c>
      <c r="R146" s="1">
        <f t="shared" ref="R146:R193" si="191">I146*$Z$15</f>
        <v>0</v>
      </c>
      <c r="S146" s="1">
        <f t="shared" si="164"/>
        <v>0</v>
      </c>
      <c r="T146" s="1">
        <f t="shared" si="165"/>
        <v>6742959.5759163862</v>
      </c>
      <c r="U146" s="1">
        <f t="shared" ca="1" si="166"/>
        <v>12259575.952925373</v>
      </c>
    </row>
    <row r="147" spans="1:21">
      <c r="A147" s="7">
        <v>45323</v>
      </c>
      <c r="B147">
        <f t="shared" si="183"/>
        <v>2024</v>
      </c>
      <c r="C147">
        <f t="shared" si="184"/>
        <v>2</v>
      </c>
      <c r="E147" s="110">
        <f t="shared" ref="E147:F147" ca="1" si="192">E135</f>
        <v>591.25000000000011</v>
      </c>
      <c r="F147" s="110">
        <f t="shared" ca="1" si="192"/>
        <v>0</v>
      </c>
      <c r="G147" s="107">
        <f t="shared" si="170"/>
        <v>29</v>
      </c>
      <c r="H147" s="100"/>
      <c r="I147" s="100">
        <f t="shared" si="171"/>
        <v>0</v>
      </c>
      <c r="J147" s="100">
        <f>Dataset!BM147</f>
        <v>0</v>
      </c>
      <c r="K147" s="110">
        <f t="shared" ref="K147:K193" si="193">K135*(1+0.02)</f>
        <v>804463.31677500007</v>
      </c>
      <c r="M147" s="8">
        <f t="shared" si="186"/>
        <v>-3148450.1933706598</v>
      </c>
      <c r="N147" s="1">
        <f t="shared" ca="1" si="187"/>
        <v>971926.22841459501</v>
      </c>
      <c r="O147" s="1">
        <f t="shared" ca="1" si="188"/>
        <v>0</v>
      </c>
      <c r="P147" s="1">
        <f t="shared" si="189"/>
        <v>7100681.1397837056</v>
      </c>
      <c r="Q147" s="1">
        <f t="shared" si="190"/>
        <v>0</v>
      </c>
      <c r="R147" s="1">
        <f t="shared" si="191"/>
        <v>0</v>
      </c>
      <c r="S147" s="1">
        <f t="shared" si="164"/>
        <v>0</v>
      </c>
      <c r="T147" s="1">
        <f t="shared" si="165"/>
        <v>6742959.5759163862</v>
      </c>
      <c r="U147" s="1">
        <f t="shared" ca="1" si="166"/>
        <v>11667116.750744026</v>
      </c>
    </row>
    <row r="148" spans="1:21">
      <c r="A148" s="7">
        <v>45352</v>
      </c>
      <c r="B148">
        <f t="shared" si="183"/>
        <v>2024</v>
      </c>
      <c r="C148">
        <f t="shared" si="184"/>
        <v>3</v>
      </c>
      <c r="E148" s="110">
        <f t="shared" ref="E148:F148" ca="1" si="194">E136</f>
        <v>515.66</v>
      </c>
      <c r="F148" s="110">
        <f t="shared" ca="1" si="194"/>
        <v>0</v>
      </c>
      <c r="G148" s="107">
        <f t="shared" si="170"/>
        <v>31</v>
      </c>
      <c r="H148" s="100"/>
      <c r="I148" s="100">
        <f t="shared" si="171"/>
        <v>0</v>
      </c>
      <c r="J148" s="100">
        <f>Dataset!BM148</f>
        <v>0</v>
      </c>
      <c r="K148" s="110">
        <f t="shared" si="193"/>
        <v>804463.31677500007</v>
      </c>
      <c r="M148" s="8">
        <f t="shared" si="186"/>
        <v>-3148450.1933706598</v>
      </c>
      <c r="N148" s="1">
        <f t="shared" ca="1" si="187"/>
        <v>847667.61766472715</v>
      </c>
      <c r="O148" s="1">
        <f t="shared" ca="1" si="188"/>
        <v>0</v>
      </c>
      <c r="P148" s="1">
        <f t="shared" si="189"/>
        <v>7590383.2873549955</v>
      </c>
      <c r="Q148" s="1">
        <f t="shared" si="190"/>
        <v>0</v>
      </c>
      <c r="R148" s="1">
        <f t="shared" si="191"/>
        <v>0</v>
      </c>
      <c r="S148" s="1">
        <f t="shared" si="164"/>
        <v>0</v>
      </c>
      <c r="T148" s="1">
        <f t="shared" si="165"/>
        <v>6742959.5759163862</v>
      </c>
      <c r="U148" s="1">
        <f t="shared" ca="1" si="166"/>
        <v>12032560.287565449</v>
      </c>
    </row>
    <row r="149" spans="1:21">
      <c r="A149" s="7">
        <v>45383</v>
      </c>
      <c r="B149">
        <f t="shared" si="183"/>
        <v>2024</v>
      </c>
      <c r="C149">
        <f t="shared" si="184"/>
        <v>4</v>
      </c>
      <c r="E149" s="110">
        <f t="shared" ref="E149:F149" ca="1" si="195">E137</f>
        <v>322.11</v>
      </c>
      <c r="F149" s="110">
        <f t="shared" ca="1" si="195"/>
        <v>0.08</v>
      </c>
      <c r="G149" s="107">
        <f t="shared" si="170"/>
        <v>30</v>
      </c>
      <c r="H149" s="100"/>
      <c r="I149" s="100">
        <f t="shared" si="171"/>
        <v>0</v>
      </c>
      <c r="J149" s="100">
        <f>Dataset!BM149</f>
        <v>0</v>
      </c>
      <c r="K149" s="110">
        <f t="shared" si="193"/>
        <v>804463.31677500007</v>
      </c>
      <c r="M149" s="8">
        <f t="shared" si="186"/>
        <v>-3148450.1933706598</v>
      </c>
      <c r="N149" s="1">
        <f t="shared" ca="1" si="187"/>
        <v>529500.47769069788</v>
      </c>
      <c r="O149" s="1">
        <f t="shared" ca="1" si="188"/>
        <v>385.422590301892</v>
      </c>
      <c r="P149" s="1">
        <f t="shared" si="189"/>
        <v>7345532.2135693505</v>
      </c>
      <c r="Q149" s="1">
        <f t="shared" si="190"/>
        <v>0</v>
      </c>
      <c r="R149" s="1">
        <f t="shared" si="191"/>
        <v>0</v>
      </c>
      <c r="S149" s="1">
        <f t="shared" si="164"/>
        <v>0</v>
      </c>
      <c r="T149" s="1">
        <f t="shared" si="165"/>
        <v>6742959.5759163862</v>
      </c>
      <c r="U149" s="1">
        <f t="shared" ca="1" si="166"/>
        <v>11469927.496396076</v>
      </c>
    </row>
    <row r="150" spans="1:21">
      <c r="A150" s="7">
        <v>45413</v>
      </c>
      <c r="B150">
        <f t="shared" si="183"/>
        <v>2024</v>
      </c>
      <c r="C150">
        <f t="shared" si="184"/>
        <v>5</v>
      </c>
      <c r="E150" s="110">
        <f t="shared" ref="E150:F150" ca="1" si="196">E138</f>
        <v>141.16000000000003</v>
      </c>
      <c r="F150" s="110">
        <f t="shared" ca="1" si="196"/>
        <v>16.7</v>
      </c>
      <c r="G150" s="107">
        <f t="shared" si="170"/>
        <v>31</v>
      </c>
      <c r="H150" s="100"/>
      <c r="I150" s="100">
        <f t="shared" si="171"/>
        <v>0</v>
      </c>
      <c r="J150" s="100">
        <f>Dataset!BM150</f>
        <v>0</v>
      </c>
      <c r="K150" s="110">
        <f t="shared" si="193"/>
        <v>804463.31677500007</v>
      </c>
      <c r="M150" s="8">
        <f t="shared" si="186"/>
        <v>-3148450.1933706598</v>
      </c>
      <c r="N150" s="1">
        <f t="shared" ca="1" si="187"/>
        <v>232045.8459247429</v>
      </c>
      <c r="O150" s="1">
        <f t="shared" ca="1" si="188"/>
        <v>80456.965725519942</v>
      </c>
      <c r="P150" s="1">
        <f t="shared" si="189"/>
        <v>7590383.2873549955</v>
      </c>
      <c r="Q150" s="1">
        <f t="shared" si="190"/>
        <v>0</v>
      </c>
      <c r="R150" s="1">
        <f t="shared" si="191"/>
        <v>0</v>
      </c>
      <c r="S150" s="1">
        <f t="shared" si="164"/>
        <v>0</v>
      </c>
      <c r="T150" s="1">
        <f t="shared" si="165"/>
        <v>6742959.5759163862</v>
      </c>
      <c r="U150" s="1">
        <f t="shared" ca="1" si="166"/>
        <v>11497395.481550984</v>
      </c>
    </row>
    <row r="151" spans="1:21">
      <c r="A151" s="7">
        <v>45444</v>
      </c>
      <c r="B151">
        <f t="shared" si="183"/>
        <v>2024</v>
      </c>
      <c r="C151">
        <f t="shared" si="184"/>
        <v>6</v>
      </c>
      <c r="E151" s="110">
        <f t="shared" ref="E151:F151" ca="1" si="197">E139</f>
        <v>29.650000000000006</v>
      </c>
      <c r="F151" s="110">
        <f t="shared" ca="1" si="197"/>
        <v>37.15</v>
      </c>
      <c r="G151" s="107">
        <f t="shared" si="170"/>
        <v>30</v>
      </c>
      <c r="H151" s="100"/>
      <c r="I151" s="100">
        <f t="shared" si="171"/>
        <v>0</v>
      </c>
      <c r="J151" s="100">
        <f>Dataset!BM151</f>
        <v>0</v>
      </c>
      <c r="K151" s="110">
        <f t="shared" si="193"/>
        <v>804463.31677500007</v>
      </c>
      <c r="M151" s="8">
        <f t="shared" si="186"/>
        <v>-3148450.1933706598</v>
      </c>
      <c r="N151" s="1">
        <f t="shared" ca="1" si="187"/>
        <v>48740.148283285824</v>
      </c>
      <c r="O151" s="1">
        <f t="shared" ca="1" si="188"/>
        <v>178980.61537144109</v>
      </c>
      <c r="P151" s="1">
        <f t="shared" si="189"/>
        <v>7345532.2135693505</v>
      </c>
      <c r="Q151" s="1">
        <f t="shared" si="190"/>
        <v>0</v>
      </c>
      <c r="R151" s="1">
        <f t="shared" si="191"/>
        <v>0</v>
      </c>
      <c r="S151" s="1">
        <f t="shared" si="164"/>
        <v>0</v>
      </c>
      <c r="T151" s="1">
        <f t="shared" si="165"/>
        <v>6742959.5759163862</v>
      </c>
      <c r="U151" s="1">
        <f t="shared" ca="1" si="166"/>
        <v>11167762.359769803</v>
      </c>
    </row>
    <row r="152" spans="1:21">
      <c r="A152" s="7">
        <v>45474</v>
      </c>
      <c r="B152">
        <f t="shared" si="183"/>
        <v>2024</v>
      </c>
      <c r="C152">
        <f t="shared" si="184"/>
        <v>7</v>
      </c>
      <c r="E152" s="110">
        <f t="shared" ref="E152:F152" ca="1" si="198">E140</f>
        <v>1.36</v>
      </c>
      <c r="F152" s="110">
        <f t="shared" ca="1" si="198"/>
        <v>90.5</v>
      </c>
      <c r="G152" s="107">
        <f t="shared" si="170"/>
        <v>31</v>
      </c>
      <c r="H152" s="100"/>
      <c r="I152" s="100">
        <f t="shared" si="171"/>
        <v>0</v>
      </c>
      <c r="J152" s="100">
        <f>Dataset!BM152</f>
        <v>0</v>
      </c>
      <c r="K152" s="110">
        <f t="shared" si="193"/>
        <v>804463.31677500007</v>
      </c>
      <c r="M152" s="8">
        <f t="shared" si="186"/>
        <v>-3148450.1933706598</v>
      </c>
      <c r="N152" s="1">
        <f t="shared" ca="1" si="187"/>
        <v>2235.6358065857912</v>
      </c>
      <c r="O152" s="1">
        <f t="shared" ca="1" si="188"/>
        <v>436009.30527901527</v>
      </c>
      <c r="P152" s="1">
        <f t="shared" si="189"/>
        <v>7590383.2873549955</v>
      </c>
      <c r="Q152" s="1">
        <f t="shared" si="190"/>
        <v>0</v>
      </c>
      <c r="R152" s="1">
        <f t="shared" si="191"/>
        <v>0</v>
      </c>
      <c r="S152" s="1">
        <f t="shared" si="164"/>
        <v>0</v>
      </c>
      <c r="T152" s="1">
        <f t="shared" si="165"/>
        <v>6742959.5759163862</v>
      </c>
      <c r="U152" s="1">
        <f t="shared" ca="1" si="166"/>
        <v>11623137.610986322</v>
      </c>
    </row>
    <row r="153" spans="1:21">
      <c r="A153" s="7">
        <v>45505</v>
      </c>
      <c r="B153">
        <f t="shared" si="183"/>
        <v>2024</v>
      </c>
      <c r="C153">
        <f t="shared" si="184"/>
        <v>8</v>
      </c>
      <c r="E153" s="110">
        <f t="shared" ref="E153:F153" ca="1" si="199">E141</f>
        <v>1.77</v>
      </c>
      <c r="F153" s="110">
        <f t="shared" ca="1" si="199"/>
        <v>83.38</v>
      </c>
      <c r="G153" s="107">
        <f t="shared" si="170"/>
        <v>31</v>
      </c>
      <c r="H153" s="100"/>
      <c r="I153" s="100">
        <f t="shared" si="171"/>
        <v>0</v>
      </c>
      <c r="J153" s="100">
        <f>Dataset!BM153</f>
        <v>0</v>
      </c>
      <c r="K153" s="110">
        <f t="shared" si="193"/>
        <v>804463.31677500007</v>
      </c>
      <c r="M153" s="8">
        <f t="shared" si="186"/>
        <v>-3148450.1933706598</v>
      </c>
      <c r="N153" s="1">
        <f t="shared" ca="1" si="187"/>
        <v>2909.6142482770956</v>
      </c>
      <c r="O153" s="1">
        <f t="shared" ca="1" si="188"/>
        <v>401706.69474214688</v>
      </c>
      <c r="P153" s="1">
        <f t="shared" si="189"/>
        <v>7590383.2873549955</v>
      </c>
      <c r="Q153" s="1">
        <f t="shared" si="190"/>
        <v>0</v>
      </c>
      <c r="R153" s="1">
        <f t="shared" si="191"/>
        <v>0</v>
      </c>
      <c r="S153" s="1">
        <f t="shared" si="164"/>
        <v>0</v>
      </c>
      <c r="T153" s="1">
        <f t="shared" si="165"/>
        <v>6742959.5759163862</v>
      </c>
      <c r="U153" s="1">
        <f t="shared" ca="1" si="166"/>
        <v>11589508.978891145</v>
      </c>
    </row>
    <row r="154" spans="1:21">
      <c r="A154" s="7">
        <v>45536</v>
      </c>
      <c r="B154">
        <f t="shared" si="183"/>
        <v>2024</v>
      </c>
      <c r="C154">
        <f t="shared" si="184"/>
        <v>9</v>
      </c>
      <c r="E154" s="110">
        <f t="shared" ref="E154:F154" ca="1" si="200">E142</f>
        <v>35.700000000000003</v>
      </c>
      <c r="F154" s="110">
        <f t="shared" ca="1" si="200"/>
        <v>35.83</v>
      </c>
      <c r="G154" s="107">
        <f t="shared" si="170"/>
        <v>30</v>
      </c>
      <c r="H154" s="100"/>
      <c r="I154" s="100">
        <f t="shared" si="171"/>
        <v>0</v>
      </c>
      <c r="J154" s="100">
        <f>Dataset!BM154</f>
        <v>0</v>
      </c>
      <c r="K154" s="110">
        <f t="shared" si="193"/>
        <v>804463.31677500007</v>
      </c>
      <c r="M154" s="8">
        <f t="shared" si="186"/>
        <v>-3148450.1933706598</v>
      </c>
      <c r="N154" s="1">
        <f t="shared" ca="1" si="187"/>
        <v>58685.43992287702</v>
      </c>
      <c r="O154" s="1">
        <f t="shared" ca="1" si="188"/>
        <v>172621.14263145986</v>
      </c>
      <c r="P154" s="1">
        <f t="shared" si="189"/>
        <v>7345532.2135693505</v>
      </c>
      <c r="Q154" s="1">
        <f t="shared" si="190"/>
        <v>0</v>
      </c>
      <c r="R154" s="1">
        <f t="shared" si="191"/>
        <v>0</v>
      </c>
      <c r="S154" s="1">
        <f t="shared" si="164"/>
        <v>0</v>
      </c>
      <c r="T154" s="1">
        <f t="shared" si="165"/>
        <v>6742959.5759163862</v>
      </c>
      <c r="U154" s="1">
        <f t="shared" ca="1" si="166"/>
        <v>11171348.178669415</v>
      </c>
    </row>
    <row r="155" spans="1:21">
      <c r="A155" s="7">
        <v>45566</v>
      </c>
      <c r="B155">
        <f t="shared" si="183"/>
        <v>2024</v>
      </c>
      <c r="C155">
        <f t="shared" si="184"/>
        <v>10</v>
      </c>
      <c r="E155" s="110">
        <f t="shared" ref="E155:F155" ca="1" si="201">E143</f>
        <v>173.91</v>
      </c>
      <c r="F155" s="110">
        <f t="shared" ca="1" si="201"/>
        <v>4.6100000000000003</v>
      </c>
      <c r="G155" s="107">
        <f t="shared" si="170"/>
        <v>31</v>
      </c>
      <c r="H155" s="100"/>
      <c r="I155" s="100">
        <f t="shared" si="171"/>
        <v>0</v>
      </c>
      <c r="J155" s="100">
        <f>Dataset!BM155</f>
        <v>0</v>
      </c>
      <c r="K155" s="110">
        <f t="shared" si="193"/>
        <v>804463.31677500007</v>
      </c>
      <c r="M155" s="8">
        <f t="shared" si="186"/>
        <v>-3148450.1933706598</v>
      </c>
      <c r="N155" s="1">
        <f t="shared" ca="1" si="187"/>
        <v>285881.92876715801</v>
      </c>
      <c r="O155" s="1">
        <f t="shared" ca="1" si="188"/>
        <v>22209.976766146527</v>
      </c>
      <c r="P155" s="1">
        <f t="shared" si="189"/>
        <v>7590383.2873549955</v>
      </c>
      <c r="Q155" s="1">
        <f t="shared" si="190"/>
        <v>0</v>
      </c>
      <c r="R155" s="1">
        <f t="shared" si="191"/>
        <v>0</v>
      </c>
      <c r="S155" s="1">
        <f t="shared" si="164"/>
        <v>0</v>
      </c>
      <c r="T155" s="1">
        <f t="shared" si="165"/>
        <v>6742959.5759163862</v>
      </c>
      <c r="U155" s="1">
        <f t="shared" ca="1" si="166"/>
        <v>11492984.575434025</v>
      </c>
    </row>
    <row r="156" spans="1:21">
      <c r="A156" s="7">
        <v>45597</v>
      </c>
      <c r="B156">
        <f t="shared" si="183"/>
        <v>2024</v>
      </c>
      <c r="C156">
        <f t="shared" si="184"/>
        <v>11</v>
      </c>
      <c r="E156" s="110">
        <f t="shared" ref="E156:F156" ca="1" si="202">E144</f>
        <v>358.74999999999994</v>
      </c>
      <c r="F156" s="110">
        <f t="shared" ca="1" si="202"/>
        <v>1.2</v>
      </c>
      <c r="G156" s="107">
        <f t="shared" si="170"/>
        <v>30</v>
      </c>
      <c r="H156" s="100"/>
      <c r="I156" s="100">
        <f t="shared" si="171"/>
        <v>0</v>
      </c>
      <c r="J156" s="100">
        <f>Dataset!BM156</f>
        <v>0</v>
      </c>
      <c r="K156" s="110">
        <f t="shared" si="193"/>
        <v>804463.31677500007</v>
      </c>
      <c r="M156" s="8">
        <f t="shared" si="186"/>
        <v>-3148450.1933706598</v>
      </c>
      <c r="N156" s="1">
        <f t="shared" ca="1" si="187"/>
        <v>589731.13647989149</v>
      </c>
      <c r="O156" s="1">
        <f t="shared" ca="1" si="188"/>
        <v>5781.3388545283797</v>
      </c>
      <c r="P156" s="1">
        <f t="shared" si="189"/>
        <v>7345532.2135693505</v>
      </c>
      <c r="Q156" s="1">
        <f t="shared" si="190"/>
        <v>0</v>
      </c>
      <c r="R156" s="1">
        <f t="shared" si="191"/>
        <v>0</v>
      </c>
      <c r="S156" s="1">
        <f t="shared" si="164"/>
        <v>0</v>
      </c>
      <c r="T156" s="1">
        <f t="shared" si="165"/>
        <v>6742959.5759163862</v>
      </c>
      <c r="U156" s="1">
        <f t="shared" ca="1" si="166"/>
        <v>11535554.071449496</v>
      </c>
    </row>
    <row r="157" spans="1:21">
      <c r="A157" s="7">
        <v>45627</v>
      </c>
      <c r="B157">
        <f t="shared" si="183"/>
        <v>2024</v>
      </c>
      <c r="C157">
        <f t="shared" si="184"/>
        <v>12</v>
      </c>
      <c r="E157" s="110">
        <f t="shared" ref="E157:F157" ca="1" si="203">E145</f>
        <v>526.03</v>
      </c>
      <c r="F157" s="110">
        <f t="shared" ca="1" si="203"/>
        <v>0</v>
      </c>
      <c r="G157" s="107">
        <f t="shared" si="170"/>
        <v>31</v>
      </c>
      <c r="H157" s="100"/>
      <c r="I157" s="100">
        <f t="shared" si="171"/>
        <v>1</v>
      </c>
      <c r="J157" s="100">
        <f>Dataset!BM157</f>
        <v>0</v>
      </c>
      <c r="K157" s="110">
        <f t="shared" si="193"/>
        <v>804463.31677500007</v>
      </c>
      <c r="M157" s="8">
        <f t="shared" si="186"/>
        <v>-3148450.1933706598</v>
      </c>
      <c r="N157" s="1">
        <f t="shared" ca="1" si="187"/>
        <v>864714.34068994387</v>
      </c>
      <c r="O157" s="1">
        <f t="shared" ca="1" si="188"/>
        <v>0</v>
      </c>
      <c r="P157" s="1">
        <f t="shared" si="189"/>
        <v>7590383.2873549955</v>
      </c>
      <c r="Q157" s="1">
        <f t="shared" si="190"/>
        <v>0</v>
      </c>
      <c r="R157" s="1">
        <f t="shared" si="191"/>
        <v>-571798.679479543</v>
      </c>
      <c r="S157" s="1">
        <f t="shared" si="164"/>
        <v>0</v>
      </c>
      <c r="T157" s="1">
        <f t="shared" si="165"/>
        <v>6742959.5759163862</v>
      </c>
      <c r="U157" s="1">
        <f t="shared" ca="1" si="166"/>
        <v>11477808.331111122</v>
      </c>
    </row>
    <row r="158" spans="1:21">
      <c r="A158" s="7">
        <v>45658</v>
      </c>
      <c r="B158">
        <f t="shared" si="183"/>
        <v>2025</v>
      </c>
      <c r="C158">
        <f t="shared" si="184"/>
        <v>1</v>
      </c>
      <c r="E158" s="110">
        <f t="shared" ref="E158:F158" ca="1" si="204">E146</f>
        <v>653.76</v>
      </c>
      <c r="F158" s="110">
        <f t="shared" ca="1" si="204"/>
        <v>0</v>
      </c>
      <c r="G158" s="107">
        <f t="shared" si="170"/>
        <v>31</v>
      </c>
      <c r="H158" s="100"/>
      <c r="I158" s="100">
        <f t="shared" si="171"/>
        <v>0</v>
      </c>
      <c r="J158" s="100">
        <f>Dataset!BM158</f>
        <v>0</v>
      </c>
      <c r="K158" s="110">
        <f t="shared" si="193"/>
        <v>820552.58311050013</v>
      </c>
      <c r="M158" s="8">
        <f t="shared" si="186"/>
        <v>-3148450.1933706598</v>
      </c>
      <c r="N158" s="1">
        <f t="shared" ca="1" si="187"/>
        <v>1074683.2830246519</v>
      </c>
      <c r="O158" s="1">
        <f t="shared" ca="1" si="188"/>
        <v>0</v>
      </c>
      <c r="P158" s="1">
        <f t="shared" si="189"/>
        <v>7590383.2873549955</v>
      </c>
      <c r="Q158" s="1">
        <f t="shared" si="190"/>
        <v>0</v>
      </c>
      <c r="R158" s="1">
        <f t="shared" si="191"/>
        <v>0</v>
      </c>
      <c r="S158" s="1">
        <f t="shared" si="164"/>
        <v>0</v>
      </c>
      <c r="T158" s="1">
        <f t="shared" si="165"/>
        <v>6877818.7674347144</v>
      </c>
      <c r="U158" s="1">
        <f t="shared" ca="1" si="166"/>
        <v>12394435.144443702</v>
      </c>
    </row>
    <row r="159" spans="1:21">
      <c r="A159" s="7">
        <v>45689</v>
      </c>
      <c r="B159">
        <f t="shared" si="183"/>
        <v>2025</v>
      </c>
      <c r="C159">
        <f t="shared" si="184"/>
        <v>2</v>
      </c>
      <c r="E159" s="110">
        <f t="shared" ref="E159:F159" ca="1" si="205">E147</f>
        <v>591.25000000000011</v>
      </c>
      <c r="F159" s="110">
        <f t="shared" ca="1" si="205"/>
        <v>0</v>
      </c>
      <c r="G159" s="107">
        <f t="shared" si="170"/>
        <v>28</v>
      </c>
      <c r="H159" s="100"/>
      <c r="I159" s="100">
        <f t="shared" si="171"/>
        <v>0</v>
      </c>
      <c r="J159" s="100">
        <f>Dataset!BM159</f>
        <v>0</v>
      </c>
      <c r="K159" s="110">
        <f t="shared" si="193"/>
        <v>820552.58311050013</v>
      </c>
      <c r="M159" s="8">
        <f t="shared" si="186"/>
        <v>-3148450.1933706598</v>
      </c>
      <c r="N159" s="1">
        <f t="shared" ca="1" si="187"/>
        <v>971926.22841459501</v>
      </c>
      <c r="O159" s="1">
        <f t="shared" ca="1" si="188"/>
        <v>0</v>
      </c>
      <c r="P159" s="1">
        <f t="shared" si="189"/>
        <v>6855830.0659980606</v>
      </c>
      <c r="Q159" s="1">
        <f t="shared" si="190"/>
        <v>0</v>
      </c>
      <c r="R159" s="1">
        <f t="shared" si="191"/>
        <v>0</v>
      </c>
      <c r="S159" s="1">
        <f t="shared" si="164"/>
        <v>0</v>
      </c>
      <c r="T159" s="1">
        <f t="shared" si="165"/>
        <v>6877818.7674347144</v>
      </c>
      <c r="U159" s="1">
        <f t="shared" ca="1" si="166"/>
        <v>11557124.868476711</v>
      </c>
    </row>
    <row r="160" spans="1:21">
      <c r="A160" s="7">
        <v>45717</v>
      </c>
      <c r="B160">
        <f t="shared" si="183"/>
        <v>2025</v>
      </c>
      <c r="C160">
        <f t="shared" si="184"/>
        <v>3</v>
      </c>
      <c r="E160" s="110">
        <f t="shared" ref="E160:F160" ca="1" si="206">E148</f>
        <v>515.66</v>
      </c>
      <c r="F160" s="110">
        <f t="shared" ca="1" si="206"/>
        <v>0</v>
      </c>
      <c r="G160" s="107">
        <f t="shared" si="170"/>
        <v>31</v>
      </c>
      <c r="H160" s="100"/>
      <c r="I160" s="100">
        <f t="shared" si="171"/>
        <v>0</v>
      </c>
      <c r="J160" s="100">
        <f>Dataset!BM160</f>
        <v>0</v>
      </c>
      <c r="K160" s="110">
        <f t="shared" si="193"/>
        <v>820552.58311050013</v>
      </c>
      <c r="M160" s="8">
        <f t="shared" si="186"/>
        <v>-3148450.1933706598</v>
      </c>
      <c r="N160" s="1">
        <f t="shared" ca="1" si="187"/>
        <v>847667.61766472715</v>
      </c>
      <c r="O160" s="1">
        <f t="shared" ca="1" si="188"/>
        <v>0</v>
      </c>
      <c r="P160" s="1">
        <f t="shared" si="189"/>
        <v>7590383.2873549955</v>
      </c>
      <c r="Q160" s="1">
        <f t="shared" si="190"/>
        <v>0</v>
      </c>
      <c r="R160" s="1">
        <f t="shared" si="191"/>
        <v>0</v>
      </c>
      <c r="S160" s="1">
        <f t="shared" si="164"/>
        <v>0</v>
      </c>
      <c r="T160" s="1">
        <f t="shared" si="165"/>
        <v>6877818.7674347144</v>
      </c>
      <c r="U160" s="1">
        <f t="shared" ca="1" si="166"/>
        <v>12167419.479083776</v>
      </c>
    </row>
    <row r="161" spans="1:21">
      <c r="A161" s="7">
        <v>45748</v>
      </c>
      <c r="B161">
        <f t="shared" si="183"/>
        <v>2025</v>
      </c>
      <c r="C161">
        <f t="shared" si="184"/>
        <v>4</v>
      </c>
      <c r="E161" s="110">
        <f t="shared" ref="E161:F161" ca="1" si="207">E149</f>
        <v>322.11</v>
      </c>
      <c r="F161" s="110">
        <f t="shared" ca="1" si="207"/>
        <v>0.08</v>
      </c>
      <c r="G161" s="107">
        <f t="shared" si="170"/>
        <v>30</v>
      </c>
      <c r="H161" s="100"/>
      <c r="I161" s="100">
        <f t="shared" si="171"/>
        <v>0</v>
      </c>
      <c r="J161" s="100">
        <f>Dataset!BM161</f>
        <v>0</v>
      </c>
      <c r="K161" s="110">
        <f t="shared" si="193"/>
        <v>820552.58311050013</v>
      </c>
      <c r="M161" s="8">
        <f t="shared" si="186"/>
        <v>-3148450.1933706598</v>
      </c>
      <c r="N161" s="1">
        <f t="shared" ca="1" si="187"/>
        <v>529500.47769069788</v>
      </c>
      <c r="O161" s="1">
        <f t="shared" ca="1" si="188"/>
        <v>385.422590301892</v>
      </c>
      <c r="P161" s="1">
        <f t="shared" si="189"/>
        <v>7345532.2135693505</v>
      </c>
      <c r="Q161" s="1">
        <f t="shared" si="190"/>
        <v>0</v>
      </c>
      <c r="R161" s="1">
        <f t="shared" si="191"/>
        <v>0</v>
      </c>
      <c r="S161" s="1">
        <f t="shared" si="164"/>
        <v>0</v>
      </c>
      <c r="T161" s="1">
        <f t="shared" si="165"/>
        <v>6877818.7674347144</v>
      </c>
      <c r="U161" s="1">
        <f t="shared" ca="1" si="166"/>
        <v>11604786.687914405</v>
      </c>
    </row>
    <row r="162" spans="1:21">
      <c r="A162" s="7">
        <v>45778</v>
      </c>
      <c r="B162">
        <f t="shared" si="183"/>
        <v>2025</v>
      </c>
      <c r="C162">
        <f t="shared" si="184"/>
        <v>5</v>
      </c>
      <c r="E162" s="110">
        <f t="shared" ref="E162:F162" ca="1" si="208">E150</f>
        <v>141.16000000000003</v>
      </c>
      <c r="F162" s="110">
        <f t="shared" ca="1" si="208"/>
        <v>16.7</v>
      </c>
      <c r="G162" s="107">
        <f t="shared" si="170"/>
        <v>31</v>
      </c>
      <c r="H162" s="100"/>
      <c r="I162" s="100">
        <f t="shared" si="171"/>
        <v>0</v>
      </c>
      <c r="J162" s="100">
        <f>Dataset!BM162</f>
        <v>0</v>
      </c>
      <c r="K162" s="110">
        <f t="shared" si="193"/>
        <v>820552.58311050013</v>
      </c>
      <c r="M162" s="8">
        <f t="shared" si="186"/>
        <v>-3148450.1933706598</v>
      </c>
      <c r="N162" s="1">
        <f t="shared" ca="1" si="187"/>
        <v>232045.8459247429</v>
      </c>
      <c r="O162" s="1">
        <f t="shared" ca="1" si="188"/>
        <v>80456.965725519942</v>
      </c>
      <c r="P162" s="1">
        <f t="shared" si="189"/>
        <v>7590383.2873549955</v>
      </c>
      <c r="Q162" s="1">
        <f t="shared" si="190"/>
        <v>0</v>
      </c>
      <c r="R162" s="1">
        <f t="shared" si="191"/>
        <v>0</v>
      </c>
      <c r="S162" s="1">
        <f t="shared" si="164"/>
        <v>0</v>
      </c>
      <c r="T162" s="1">
        <f t="shared" si="165"/>
        <v>6877818.7674347144</v>
      </c>
      <c r="U162" s="1">
        <f t="shared" ca="1" si="166"/>
        <v>11632254.673069313</v>
      </c>
    </row>
    <row r="163" spans="1:21">
      <c r="A163" s="7">
        <v>45809</v>
      </c>
      <c r="B163">
        <f t="shared" si="183"/>
        <v>2025</v>
      </c>
      <c r="C163">
        <f t="shared" si="184"/>
        <v>6</v>
      </c>
      <c r="E163" s="110">
        <f t="shared" ref="E163:F163" ca="1" si="209">E151</f>
        <v>29.650000000000006</v>
      </c>
      <c r="F163" s="110">
        <f t="shared" ca="1" si="209"/>
        <v>37.15</v>
      </c>
      <c r="G163" s="107">
        <f t="shared" si="170"/>
        <v>30</v>
      </c>
      <c r="H163" s="100"/>
      <c r="I163" s="100">
        <f t="shared" si="171"/>
        <v>0</v>
      </c>
      <c r="J163" s="100">
        <f>Dataset!BM163</f>
        <v>0</v>
      </c>
      <c r="K163" s="110">
        <f t="shared" si="193"/>
        <v>820552.58311050013</v>
      </c>
      <c r="M163" s="8">
        <f t="shared" si="186"/>
        <v>-3148450.1933706598</v>
      </c>
      <c r="N163" s="1">
        <f t="shared" ca="1" si="187"/>
        <v>48740.148283285824</v>
      </c>
      <c r="O163" s="1">
        <f t="shared" ca="1" si="188"/>
        <v>178980.61537144109</v>
      </c>
      <c r="P163" s="1">
        <f t="shared" si="189"/>
        <v>7345532.2135693505</v>
      </c>
      <c r="Q163" s="1">
        <f t="shared" si="190"/>
        <v>0</v>
      </c>
      <c r="R163" s="1">
        <f t="shared" si="191"/>
        <v>0</v>
      </c>
      <c r="S163" s="1">
        <f t="shared" si="164"/>
        <v>0</v>
      </c>
      <c r="T163" s="1">
        <f t="shared" si="165"/>
        <v>6877818.7674347144</v>
      </c>
      <c r="U163" s="1">
        <f t="shared" ca="1" si="166"/>
        <v>11302621.551288132</v>
      </c>
    </row>
    <row r="164" spans="1:21">
      <c r="A164" s="7">
        <v>45839</v>
      </c>
      <c r="B164">
        <f t="shared" si="183"/>
        <v>2025</v>
      </c>
      <c r="C164">
        <f t="shared" si="184"/>
        <v>7</v>
      </c>
      <c r="E164" s="110">
        <f t="shared" ref="E164:F164" ca="1" si="210">E152</f>
        <v>1.36</v>
      </c>
      <c r="F164" s="110">
        <f t="shared" ca="1" si="210"/>
        <v>90.5</v>
      </c>
      <c r="G164" s="107">
        <f t="shared" si="170"/>
        <v>31</v>
      </c>
      <c r="H164" s="100"/>
      <c r="I164" s="100">
        <f t="shared" si="171"/>
        <v>0</v>
      </c>
      <c r="J164" s="100">
        <f>Dataset!BM164</f>
        <v>0</v>
      </c>
      <c r="K164" s="110">
        <f t="shared" si="193"/>
        <v>820552.58311050013</v>
      </c>
      <c r="M164" s="8">
        <f t="shared" si="186"/>
        <v>-3148450.1933706598</v>
      </c>
      <c r="N164" s="1">
        <f t="shared" ca="1" si="187"/>
        <v>2235.6358065857912</v>
      </c>
      <c r="O164" s="1">
        <f t="shared" ca="1" si="188"/>
        <v>436009.30527901527</v>
      </c>
      <c r="P164" s="1">
        <f t="shared" si="189"/>
        <v>7590383.2873549955</v>
      </c>
      <c r="Q164" s="1">
        <f t="shared" si="190"/>
        <v>0</v>
      </c>
      <c r="R164" s="1">
        <f t="shared" si="191"/>
        <v>0</v>
      </c>
      <c r="S164" s="1">
        <f t="shared" si="164"/>
        <v>0</v>
      </c>
      <c r="T164" s="1">
        <f t="shared" si="165"/>
        <v>6877818.7674347144</v>
      </c>
      <c r="U164" s="1">
        <f t="shared" ca="1" si="166"/>
        <v>11757996.802504651</v>
      </c>
    </row>
    <row r="165" spans="1:21">
      <c r="A165" s="7">
        <v>45870</v>
      </c>
      <c r="B165">
        <f t="shared" si="183"/>
        <v>2025</v>
      </c>
      <c r="C165">
        <f t="shared" si="184"/>
        <v>8</v>
      </c>
      <c r="E165" s="110">
        <f t="shared" ref="E165:F165" ca="1" si="211">E153</f>
        <v>1.77</v>
      </c>
      <c r="F165" s="110">
        <f t="shared" ca="1" si="211"/>
        <v>83.38</v>
      </c>
      <c r="G165" s="107">
        <f t="shared" si="170"/>
        <v>31</v>
      </c>
      <c r="H165" s="100"/>
      <c r="I165" s="100">
        <f t="shared" si="171"/>
        <v>0</v>
      </c>
      <c r="J165" s="100">
        <f>Dataset!BM165</f>
        <v>0</v>
      </c>
      <c r="K165" s="110">
        <f t="shared" si="193"/>
        <v>820552.58311050013</v>
      </c>
      <c r="M165" s="8">
        <f t="shared" si="186"/>
        <v>-3148450.1933706598</v>
      </c>
      <c r="N165" s="1">
        <f t="shared" ca="1" si="187"/>
        <v>2909.6142482770956</v>
      </c>
      <c r="O165" s="1">
        <f t="shared" ca="1" si="188"/>
        <v>401706.69474214688</v>
      </c>
      <c r="P165" s="1">
        <f t="shared" si="189"/>
        <v>7590383.2873549955</v>
      </c>
      <c r="Q165" s="1">
        <f t="shared" si="190"/>
        <v>0</v>
      </c>
      <c r="R165" s="1">
        <f t="shared" si="191"/>
        <v>0</v>
      </c>
      <c r="S165" s="1">
        <f t="shared" si="164"/>
        <v>0</v>
      </c>
      <c r="T165" s="1">
        <f t="shared" si="165"/>
        <v>6877818.7674347144</v>
      </c>
      <c r="U165" s="1">
        <f t="shared" ca="1" si="166"/>
        <v>11724368.170409475</v>
      </c>
    </row>
    <row r="166" spans="1:21">
      <c r="A166" s="7">
        <v>45901</v>
      </c>
      <c r="B166">
        <f t="shared" si="183"/>
        <v>2025</v>
      </c>
      <c r="C166">
        <f t="shared" si="184"/>
        <v>9</v>
      </c>
      <c r="E166" s="110">
        <f t="shared" ref="E166:F166" ca="1" si="212">E154</f>
        <v>35.700000000000003</v>
      </c>
      <c r="F166" s="110">
        <f t="shared" ca="1" si="212"/>
        <v>35.83</v>
      </c>
      <c r="G166" s="107">
        <f t="shared" si="170"/>
        <v>30</v>
      </c>
      <c r="H166" s="100"/>
      <c r="I166" s="100">
        <f t="shared" si="171"/>
        <v>0</v>
      </c>
      <c r="J166" s="100">
        <f>Dataset!BM166</f>
        <v>0</v>
      </c>
      <c r="K166" s="110">
        <f t="shared" si="193"/>
        <v>820552.58311050013</v>
      </c>
      <c r="M166" s="8">
        <f t="shared" si="186"/>
        <v>-3148450.1933706598</v>
      </c>
      <c r="N166" s="1">
        <f t="shared" ca="1" si="187"/>
        <v>58685.43992287702</v>
      </c>
      <c r="O166" s="1">
        <f t="shared" ca="1" si="188"/>
        <v>172621.14263145986</v>
      </c>
      <c r="P166" s="1">
        <f t="shared" si="189"/>
        <v>7345532.2135693505</v>
      </c>
      <c r="Q166" s="1">
        <f t="shared" si="190"/>
        <v>0</v>
      </c>
      <c r="R166" s="1">
        <f t="shared" si="191"/>
        <v>0</v>
      </c>
      <c r="S166" s="1">
        <f t="shared" si="164"/>
        <v>0</v>
      </c>
      <c r="T166" s="1">
        <f t="shared" si="165"/>
        <v>6877818.7674347144</v>
      </c>
      <c r="U166" s="1">
        <f t="shared" ca="1" si="166"/>
        <v>11306207.370187743</v>
      </c>
    </row>
    <row r="167" spans="1:21">
      <c r="A167" s="7">
        <v>45931</v>
      </c>
      <c r="B167">
        <f t="shared" si="183"/>
        <v>2025</v>
      </c>
      <c r="C167">
        <f t="shared" si="184"/>
        <v>10</v>
      </c>
      <c r="E167" s="110">
        <f t="shared" ref="E167:F167" ca="1" si="213">E155</f>
        <v>173.91</v>
      </c>
      <c r="F167" s="110">
        <f t="shared" ca="1" si="213"/>
        <v>4.6100000000000003</v>
      </c>
      <c r="G167" s="107">
        <f t="shared" si="170"/>
        <v>31</v>
      </c>
      <c r="H167" s="100"/>
      <c r="I167" s="100">
        <f t="shared" si="171"/>
        <v>0</v>
      </c>
      <c r="J167" s="100">
        <f>Dataset!BM167</f>
        <v>0</v>
      </c>
      <c r="K167" s="110">
        <f t="shared" si="193"/>
        <v>820552.58311050013</v>
      </c>
      <c r="M167" s="8">
        <f t="shared" si="186"/>
        <v>-3148450.1933706598</v>
      </c>
      <c r="N167" s="1">
        <f t="shared" ca="1" si="187"/>
        <v>285881.92876715801</v>
      </c>
      <c r="O167" s="1">
        <f t="shared" ca="1" si="188"/>
        <v>22209.976766146527</v>
      </c>
      <c r="P167" s="1">
        <f t="shared" si="189"/>
        <v>7590383.2873549955</v>
      </c>
      <c r="Q167" s="1">
        <f t="shared" si="190"/>
        <v>0</v>
      </c>
      <c r="R167" s="1">
        <f t="shared" si="191"/>
        <v>0</v>
      </c>
      <c r="S167" s="1">
        <f t="shared" si="164"/>
        <v>0</v>
      </c>
      <c r="T167" s="1">
        <f t="shared" si="165"/>
        <v>6877818.7674347144</v>
      </c>
      <c r="U167" s="1">
        <f t="shared" ca="1" si="166"/>
        <v>11627843.766952354</v>
      </c>
    </row>
    <row r="168" spans="1:21">
      <c r="A168" s="7">
        <v>45962</v>
      </c>
      <c r="B168">
        <f t="shared" si="183"/>
        <v>2025</v>
      </c>
      <c r="C168">
        <f t="shared" si="184"/>
        <v>11</v>
      </c>
      <c r="E168" s="110">
        <f t="shared" ref="E168:F168" ca="1" si="214">E156</f>
        <v>358.74999999999994</v>
      </c>
      <c r="F168" s="110">
        <f t="shared" ca="1" si="214"/>
        <v>1.2</v>
      </c>
      <c r="G168" s="107">
        <f t="shared" si="170"/>
        <v>30</v>
      </c>
      <c r="H168" s="100"/>
      <c r="I168" s="100">
        <f t="shared" si="171"/>
        <v>0</v>
      </c>
      <c r="J168" s="100">
        <f>Dataset!BM168</f>
        <v>0</v>
      </c>
      <c r="K168" s="110">
        <f t="shared" si="193"/>
        <v>820552.58311050013</v>
      </c>
      <c r="M168" s="8">
        <f t="shared" si="186"/>
        <v>-3148450.1933706598</v>
      </c>
      <c r="N168" s="1">
        <f t="shared" ca="1" si="187"/>
        <v>589731.13647989149</v>
      </c>
      <c r="O168" s="1">
        <f t="shared" ca="1" si="188"/>
        <v>5781.3388545283797</v>
      </c>
      <c r="P168" s="1">
        <f t="shared" si="189"/>
        <v>7345532.2135693505</v>
      </c>
      <c r="Q168" s="1">
        <f t="shared" si="190"/>
        <v>0</v>
      </c>
      <c r="R168" s="1">
        <f t="shared" si="191"/>
        <v>0</v>
      </c>
      <c r="S168" s="1">
        <f t="shared" si="164"/>
        <v>0</v>
      </c>
      <c r="T168" s="1">
        <f t="shared" si="165"/>
        <v>6877818.7674347144</v>
      </c>
      <c r="U168" s="1">
        <f t="shared" ca="1" si="166"/>
        <v>11670413.262967825</v>
      </c>
    </row>
    <row r="169" spans="1:21">
      <c r="A169" s="7">
        <v>45992</v>
      </c>
      <c r="B169">
        <f t="shared" si="183"/>
        <v>2025</v>
      </c>
      <c r="C169">
        <f t="shared" si="184"/>
        <v>12</v>
      </c>
      <c r="E169" s="110">
        <f t="shared" ref="E169:F169" ca="1" si="215">E157</f>
        <v>526.03</v>
      </c>
      <c r="F169" s="110">
        <f t="shared" ca="1" si="215"/>
        <v>0</v>
      </c>
      <c r="G169" s="107">
        <f t="shared" si="170"/>
        <v>31</v>
      </c>
      <c r="H169" s="100"/>
      <c r="I169" s="100">
        <f t="shared" si="171"/>
        <v>1</v>
      </c>
      <c r="J169" s="100">
        <f>Dataset!BM169</f>
        <v>0</v>
      </c>
      <c r="K169" s="110">
        <f t="shared" si="193"/>
        <v>820552.58311050013</v>
      </c>
      <c r="M169" s="8">
        <f t="shared" si="186"/>
        <v>-3148450.1933706598</v>
      </c>
      <c r="N169" s="1">
        <f t="shared" ca="1" si="187"/>
        <v>864714.34068994387</v>
      </c>
      <c r="O169" s="1">
        <f t="shared" ca="1" si="188"/>
        <v>0</v>
      </c>
      <c r="P169" s="1">
        <f t="shared" si="189"/>
        <v>7590383.2873549955</v>
      </c>
      <c r="Q169" s="1">
        <f t="shared" si="190"/>
        <v>0</v>
      </c>
      <c r="R169" s="1">
        <f t="shared" si="191"/>
        <v>-571798.679479543</v>
      </c>
      <c r="S169" s="1">
        <f t="shared" si="164"/>
        <v>0</v>
      </c>
      <c r="T169" s="1">
        <f t="shared" si="165"/>
        <v>6877818.7674347144</v>
      </c>
      <c r="U169" s="1">
        <f t="shared" ca="1" si="166"/>
        <v>11612667.522629451</v>
      </c>
    </row>
    <row r="170" spans="1:21">
      <c r="A170" s="7">
        <v>46023</v>
      </c>
      <c r="B170">
        <f t="shared" si="183"/>
        <v>2026</v>
      </c>
      <c r="C170">
        <f t="shared" si="184"/>
        <v>1</v>
      </c>
      <c r="E170" s="110">
        <f t="shared" ref="E170:F170" ca="1" si="216">E158</f>
        <v>653.76</v>
      </c>
      <c r="F170" s="110">
        <f t="shared" ca="1" si="216"/>
        <v>0</v>
      </c>
      <c r="G170" s="107">
        <f t="shared" si="170"/>
        <v>31</v>
      </c>
      <c r="H170" s="100"/>
      <c r="I170" s="100">
        <f t="shared" si="171"/>
        <v>0</v>
      </c>
      <c r="J170" s="100">
        <f>Dataset!BM170</f>
        <v>0</v>
      </c>
      <c r="K170" s="110">
        <f t="shared" si="193"/>
        <v>836963.63477271015</v>
      </c>
      <c r="M170" s="8">
        <f t="shared" si="186"/>
        <v>-3148450.1933706598</v>
      </c>
      <c r="N170" s="1">
        <f t="shared" ca="1" si="187"/>
        <v>1074683.2830246519</v>
      </c>
      <c r="O170" s="1">
        <f t="shared" ca="1" si="188"/>
        <v>0</v>
      </c>
      <c r="P170" s="1">
        <f t="shared" si="189"/>
        <v>7590383.2873549955</v>
      </c>
      <c r="Q170" s="1">
        <f t="shared" si="190"/>
        <v>0</v>
      </c>
      <c r="R170" s="1">
        <f t="shared" si="191"/>
        <v>0</v>
      </c>
      <c r="S170" s="1">
        <f t="shared" si="164"/>
        <v>0</v>
      </c>
      <c r="T170" s="1">
        <f t="shared" si="165"/>
        <v>7015375.142783409</v>
      </c>
      <c r="U170" s="1">
        <f t="shared" ca="1" si="166"/>
        <v>12531991.519792397</v>
      </c>
    </row>
    <row r="171" spans="1:21">
      <c r="A171" s="7">
        <v>46054</v>
      </c>
      <c r="B171">
        <f t="shared" si="183"/>
        <v>2026</v>
      </c>
      <c r="C171">
        <f t="shared" si="184"/>
        <v>2</v>
      </c>
      <c r="E171" s="110">
        <f t="shared" ref="E171:F171" ca="1" si="217">E159</f>
        <v>591.25000000000011</v>
      </c>
      <c r="F171" s="110">
        <f t="shared" ca="1" si="217"/>
        <v>0</v>
      </c>
      <c r="G171" s="107">
        <f t="shared" si="170"/>
        <v>28</v>
      </c>
      <c r="H171" s="100"/>
      <c r="I171" s="100">
        <f t="shared" si="171"/>
        <v>0</v>
      </c>
      <c r="J171" s="100">
        <f>Dataset!BM171</f>
        <v>0</v>
      </c>
      <c r="K171" s="110">
        <f t="shared" si="193"/>
        <v>836963.63477271015</v>
      </c>
      <c r="M171" s="8">
        <f t="shared" si="186"/>
        <v>-3148450.1933706598</v>
      </c>
      <c r="N171" s="1">
        <f t="shared" ca="1" si="187"/>
        <v>971926.22841459501</v>
      </c>
      <c r="O171" s="1">
        <f t="shared" ca="1" si="188"/>
        <v>0</v>
      </c>
      <c r="P171" s="1">
        <f t="shared" si="189"/>
        <v>6855830.0659980606</v>
      </c>
      <c r="Q171" s="1">
        <f t="shared" si="190"/>
        <v>0</v>
      </c>
      <c r="R171" s="1">
        <f t="shared" si="191"/>
        <v>0</v>
      </c>
      <c r="S171" s="1">
        <f t="shared" si="164"/>
        <v>0</v>
      </c>
      <c r="T171" s="1">
        <f t="shared" si="165"/>
        <v>7015375.142783409</v>
      </c>
      <c r="U171" s="1">
        <f t="shared" ca="1" si="166"/>
        <v>11694681.243825406</v>
      </c>
    </row>
    <row r="172" spans="1:21">
      <c r="A172" s="7">
        <v>46082</v>
      </c>
      <c r="B172">
        <f t="shared" si="183"/>
        <v>2026</v>
      </c>
      <c r="C172">
        <f t="shared" si="184"/>
        <v>3</v>
      </c>
      <c r="E172" s="110">
        <f t="shared" ref="E172:F172" ca="1" si="218">E160</f>
        <v>515.66</v>
      </c>
      <c r="F172" s="110">
        <f t="shared" ca="1" si="218"/>
        <v>0</v>
      </c>
      <c r="G172" s="107">
        <f t="shared" si="170"/>
        <v>31</v>
      </c>
      <c r="H172" s="100"/>
      <c r="I172" s="100">
        <f t="shared" si="171"/>
        <v>0</v>
      </c>
      <c r="J172" s="100">
        <f>Dataset!BM172</f>
        <v>0</v>
      </c>
      <c r="K172" s="110">
        <f t="shared" si="193"/>
        <v>836963.63477271015</v>
      </c>
      <c r="M172" s="8">
        <f t="shared" si="186"/>
        <v>-3148450.1933706598</v>
      </c>
      <c r="N172" s="1">
        <f t="shared" ca="1" si="187"/>
        <v>847667.61766472715</v>
      </c>
      <c r="O172" s="1">
        <f t="shared" ca="1" si="188"/>
        <v>0</v>
      </c>
      <c r="P172" s="1">
        <f t="shared" si="189"/>
        <v>7590383.2873549955</v>
      </c>
      <c r="Q172" s="1">
        <f t="shared" si="190"/>
        <v>0</v>
      </c>
      <c r="R172" s="1">
        <f t="shared" si="191"/>
        <v>0</v>
      </c>
      <c r="S172" s="1">
        <f t="shared" si="164"/>
        <v>0</v>
      </c>
      <c r="T172" s="1">
        <f t="shared" si="165"/>
        <v>7015375.142783409</v>
      </c>
      <c r="U172" s="1">
        <f t="shared" ca="1" si="166"/>
        <v>12304975.854432471</v>
      </c>
    </row>
    <row r="173" spans="1:21">
      <c r="A173" s="7">
        <v>46113</v>
      </c>
      <c r="B173">
        <f t="shared" si="183"/>
        <v>2026</v>
      </c>
      <c r="C173">
        <f t="shared" si="184"/>
        <v>4</v>
      </c>
      <c r="E173" s="110">
        <f t="shared" ref="E173:F173" ca="1" si="219">E161</f>
        <v>322.11</v>
      </c>
      <c r="F173" s="110">
        <f t="shared" ca="1" si="219"/>
        <v>0.08</v>
      </c>
      <c r="G173" s="107">
        <f t="shared" si="170"/>
        <v>30</v>
      </c>
      <c r="H173" s="100"/>
      <c r="I173" s="100">
        <f t="shared" si="171"/>
        <v>0</v>
      </c>
      <c r="J173" s="100">
        <f>Dataset!BM173</f>
        <v>0</v>
      </c>
      <c r="K173" s="110">
        <f t="shared" si="193"/>
        <v>836963.63477271015</v>
      </c>
      <c r="M173" s="8">
        <f t="shared" si="186"/>
        <v>-3148450.1933706598</v>
      </c>
      <c r="N173" s="1">
        <f t="shared" ca="1" si="187"/>
        <v>529500.47769069788</v>
      </c>
      <c r="O173" s="1">
        <f t="shared" ca="1" si="188"/>
        <v>385.422590301892</v>
      </c>
      <c r="P173" s="1">
        <f t="shared" si="189"/>
        <v>7345532.2135693505</v>
      </c>
      <c r="Q173" s="1">
        <f t="shared" si="190"/>
        <v>0</v>
      </c>
      <c r="R173" s="1">
        <f t="shared" si="191"/>
        <v>0</v>
      </c>
      <c r="S173" s="1">
        <f t="shared" si="164"/>
        <v>0</v>
      </c>
      <c r="T173" s="1">
        <f t="shared" si="165"/>
        <v>7015375.142783409</v>
      </c>
      <c r="U173" s="1">
        <f t="shared" ca="1" si="166"/>
        <v>11742343.0632631</v>
      </c>
    </row>
    <row r="174" spans="1:21">
      <c r="A174" s="7">
        <v>46143</v>
      </c>
      <c r="B174">
        <f t="shared" si="183"/>
        <v>2026</v>
      </c>
      <c r="C174">
        <f t="shared" si="184"/>
        <v>5</v>
      </c>
      <c r="E174" s="110">
        <f t="shared" ref="E174:F174" ca="1" si="220">E162</f>
        <v>141.16000000000003</v>
      </c>
      <c r="F174" s="110">
        <f t="shared" ca="1" si="220"/>
        <v>16.7</v>
      </c>
      <c r="G174" s="107">
        <f t="shared" si="170"/>
        <v>31</v>
      </c>
      <c r="H174" s="100"/>
      <c r="I174" s="100">
        <f t="shared" si="171"/>
        <v>0</v>
      </c>
      <c r="J174" s="100">
        <f>Dataset!BM174</f>
        <v>0</v>
      </c>
      <c r="K174" s="110">
        <f t="shared" si="193"/>
        <v>836963.63477271015</v>
      </c>
      <c r="M174" s="8">
        <f t="shared" si="186"/>
        <v>-3148450.1933706598</v>
      </c>
      <c r="N174" s="1">
        <f t="shared" ca="1" si="187"/>
        <v>232045.8459247429</v>
      </c>
      <c r="O174" s="1">
        <f t="shared" ca="1" si="188"/>
        <v>80456.965725519942</v>
      </c>
      <c r="P174" s="1">
        <f t="shared" si="189"/>
        <v>7590383.2873549955</v>
      </c>
      <c r="Q174" s="1">
        <f t="shared" si="190"/>
        <v>0</v>
      </c>
      <c r="R174" s="1">
        <f t="shared" si="191"/>
        <v>0</v>
      </c>
      <c r="S174" s="1">
        <f t="shared" si="164"/>
        <v>0</v>
      </c>
      <c r="T174" s="1">
        <f t="shared" si="165"/>
        <v>7015375.142783409</v>
      </c>
      <c r="U174" s="1">
        <f t="shared" ca="1" si="166"/>
        <v>11769811.048418008</v>
      </c>
    </row>
    <row r="175" spans="1:21">
      <c r="A175" s="7">
        <v>46174</v>
      </c>
      <c r="B175">
        <f t="shared" si="183"/>
        <v>2026</v>
      </c>
      <c r="C175">
        <f t="shared" si="184"/>
        <v>6</v>
      </c>
      <c r="E175" s="110">
        <f t="shared" ref="E175:F175" ca="1" si="221">E163</f>
        <v>29.650000000000006</v>
      </c>
      <c r="F175" s="110">
        <f t="shared" ca="1" si="221"/>
        <v>37.15</v>
      </c>
      <c r="G175" s="107">
        <f t="shared" si="170"/>
        <v>30</v>
      </c>
      <c r="H175" s="100"/>
      <c r="I175" s="100">
        <f t="shared" si="171"/>
        <v>0</v>
      </c>
      <c r="J175" s="100">
        <f>Dataset!BM175</f>
        <v>0</v>
      </c>
      <c r="K175" s="110">
        <f t="shared" si="193"/>
        <v>836963.63477271015</v>
      </c>
      <c r="M175" s="8">
        <f t="shared" si="186"/>
        <v>-3148450.1933706598</v>
      </c>
      <c r="N175" s="1">
        <f t="shared" ca="1" si="187"/>
        <v>48740.148283285824</v>
      </c>
      <c r="O175" s="1">
        <f t="shared" ca="1" si="188"/>
        <v>178980.61537144109</v>
      </c>
      <c r="P175" s="1">
        <f t="shared" si="189"/>
        <v>7345532.2135693505</v>
      </c>
      <c r="Q175" s="1">
        <f t="shared" si="190"/>
        <v>0</v>
      </c>
      <c r="R175" s="1">
        <f t="shared" si="191"/>
        <v>0</v>
      </c>
      <c r="S175" s="1">
        <f t="shared" si="164"/>
        <v>0</v>
      </c>
      <c r="T175" s="1">
        <f t="shared" si="165"/>
        <v>7015375.142783409</v>
      </c>
      <c r="U175" s="1">
        <f t="shared" ca="1" si="166"/>
        <v>11440177.926636826</v>
      </c>
    </row>
    <row r="176" spans="1:21">
      <c r="A176" s="7">
        <v>46204</v>
      </c>
      <c r="B176">
        <f t="shared" si="183"/>
        <v>2026</v>
      </c>
      <c r="C176">
        <f t="shared" si="184"/>
        <v>7</v>
      </c>
      <c r="E176" s="110">
        <f t="shared" ref="E176:F176" ca="1" si="222">E164</f>
        <v>1.36</v>
      </c>
      <c r="F176" s="110">
        <f t="shared" ca="1" si="222"/>
        <v>90.5</v>
      </c>
      <c r="G176" s="107">
        <f t="shared" si="170"/>
        <v>31</v>
      </c>
      <c r="H176" s="100"/>
      <c r="I176" s="100">
        <f t="shared" si="171"/>
        <v>0</v>
      </c>
      <c r="J176" s="100">
        <f>Dataset!BM176</f>
        <v>0</v>
      </c>
      <c r="K176" s="110">
        <f t="shared" si="193"/>
        <v>836963.63477271015</v>
      </c>
      <c r="M176" s="8">
        <f t="shared" si="186"/>
        <v>-3148450.1933706598</v>
      </c>
      <c r="N176" s="1">
        <f t="shared" ca="1" si="187"/>
        <v>2235.6358065857912</v>
      </c>
      <c r="O176" s="1">
        <f t="shared" ca="1" si="188"/>
        <v>436009.30527901527</v>
      </c>
      <c r="P176" s="1">
        <f t="shared" si="189"/>
        <v>7590383.2873549955</v>
      </c>
      <c r="Q176" s="1">
        <f t="shared" si="190"/>
        <v>0</v>
      </c>
      <c r="R176" s="1">
        <f t="shared" si="191"/>
        <v>0</v>
      </c>
      <c r="S176" s="1">
        <f t="shared" si="164"/>
        <v>0</v>
      </c>
      <c r="T176" s="1">
        <f t="shared" si="165"/>
        <v>7015375.142783409</v>
      </c>
      <c r="U176" s="1">
        <f t="shared" ca="1" si="166"/>
        <v>11895553.177853346</v>
      </c>
    </row>
    <row r="177" spans="1:21">
      <c r="A177" s="7">
        <v>46235</v>
      </c>
      <c r="B177">
        <f t="shared" si="183"/>
        <v>2026</v>
      </c>
      <c r="C177">
        <f t="shared" si="184"/>
        <v>8</v>
      </c>
      <c r="E177" s="110">
        <f t="shared" ref="E177:F177" ca="1" si="223">E165</f>
        <v>1.77</v>
      </c>
      <c r="F177" s="110">
        <f t="shared" ca="1" si="223"/>
        <v>83.38</v>
      </c>
      <c r="G177" s="107">
        <f t="shared" si="170"/>
        <v>31</v>
      </c>
      <c r="H177" s="100"/>
      <c r="I177" s="100">
        <f t="shared" si="171"/>
        <v>0</v>
      </c>
      <c r="J177" s="100">
        <f>Dataset!BM177</f>
        <v>0</v>
      </c>
      <c r="K177" s="110">
        <f t="shared" si="193"/>
        <v>836963.63477271015</v>
      </c>
      <c r="M177" s="8">
        <f t="shared" si="186"/>
        <v>-3148450.1933706598</v>
      </c>
      <c r="N177" s="1">
        <f t="shared" ca="1" si="187"/>
        <v>2909.6142482770956</v>
      </c>
      <c r="O177" s="1">
        <f t="shared" ca="1" si="188"/>
        <v>401706.69474214688</v>
      </c>
      <c r="P177" s="1">
        <f t="shared" si="189"/>
        <v>7590383.2873549955</v>
      </c>
      <c r="Q177" s="1">
        <f t="shared" si="190"/>
        <v>0</v>
      </c>
      <c r="R177" s="1">
        <f t="shared" si="191"/>
        <v>0</v>
      </c>
      <c r="S177" s="1">
        <f t="shared" si="164"/>
        <v>0</v>
      </c>
      <c r="T177" s="1">
        <f t="shared" si="165"/>
        <v>7015375.142783409</v>
      </c>
      <c r="U177" s="1">
        <f t="shared" ca="1" si="166"/>
        <v>11861924.545758169</v>
      </c>
    </row>
    <row r="178" spans="1:21">
      <c r="A178" s="7">
        <v>46266</v>
      </c>
      <c r="B178">
        <f t="shared" si="183"/>
        <v>2026</v>
      </c>
      <c r="C178">
        <f t="shared" si="184"/>
        <v>9</v>
      </c>
      <c r="E178" s="110">
        <f t="shared" ref="E178:F178" ca="1" si="224">E166</f>
        <v>35.700000000000003</v>
      </c>
      <c r="F178" s="110">
        <f t="shared" ca="1" si="224"/>
        <v>35.83</v>
      </c>
      <c r="G178" s="107">
        <f t="shared" si="170"/>
        <v>30</v>
      </c>
      <c r="H178" s="100"/>
      <c r="I178" s="100">
        <f t="shared" si="171"/>
        <v>0</v>
      </c>
      <c r="J178" s="100">
        <f>Dataset!BM178</f>
        <v>0</v>
      </c>
      <c r="K178" s="110">
        <f t="shared" si="193"/>
        <v>836963.63477271015</v>
      </c>
      <c r="M178" s="8">
        <f t="shared" si="186"/>
        <v>-3148450.1933706598</v>
      </c>
      <c r="N178" s="1">
        <f t="shared" ca="1" si="187"/>
        <v>58685.43992287702</v>
      </c>
      <c r="O178" s="1">
        <f t="shared" ca="1" si="188"/>
        <v>172621.14263145986</v>
      </c>
      <c r="P178" s="1">
        <f t="shared" si="189"/>
        <v>7345532.2135693505</v>
      </c>
      <c r="Q178" s="1">
        <f t="shared" si="190"/>
        <v>0</v>
      </c>
      <c r="R178" s="1">
        <f t="shared" si="191"/>
        <v>0</v>
      </c>
      <c r="S178" s="1">
        <f t="shared" si="164"/>
        <v>0</v>
      </c>
      <c r="T178" s="1">
        <f t="shared" si="165"/>
        <v>7015375.142783409</v>
      </c>
      <c r="U178" s="1">
        <f t="shared" ca="1" si="166"/>
        <v>11443763.745536437</v>
      </c>
    </row>
    <row r="179" spans="1:21">
      <c r="A179" s="7">
        <v>46296</v>
      </c>
      <c r="B179">
        <f t="shared" si="183"/>
        <v>2026</v>
      </c>
      <c r="C179">
        <f t="shared" si="184"/>
        <v>10</v>
      </c>
      <c r="E179" s="110">
        <f t="shared" ref="E179:F179" ca="1" si="225">E167</f>
        <v>173.91</v>
      </c>
      <c r="F179" s="110">
        <f t="shared" ca="1" si="225"/>
        <v>4.6100000000000003</v>
      </c>
      <c r="G179" s="107">
        <f t="shared" si="170"/>
        <v>31</v>
      </c>
      <c r="H179" s="100"/>
      <c r="I179" s="100">
        <f t="shared" si="171"/>
        <v>0</v>
      </c>
      <c r="J179" s="100">
        <f>Dataset!BM179</f>
        <v>0</v>
      </c>
      <c r="K179" s="110">
        <f t="shared" si="193"/>
        <v>836963.63477271015</v>
      </c>
      <c r="M179" s="8">
        <f t="shared" si="186"/>
        <v>-3148450.1933706598</v>
      </c>
      <c r="N179" s="1">
        <f t="shared" ca="1" si="187"/>
        <v>285881.92876715801</v>
      </c>
      <c r="O179" s="1">
        <f t="shared" ca="1" si="188"/>
        <v>22209.976766146527</v>
      </c>
      <c r="P179" s="1">
        <f t="shared" si="189"/>
        <v>7590383.2873549955</v>
      </c>
      <c r="Q179" s="1">
        <f t="shared" si="190"/>
        <v>0</v>
      </c>
      <c r="R179" s="1">
        <f t="shared" si="191"/>
        <v>0</v>
      </c>
      <c r="S179" s="1">
        <f t="shared" si="164"/>
        <v>0</v>
      </c>
      <c r="T179" s="1">
        <f t="shared" si="165"/>
        <v>7015375.142783409</v>
      </c>
      <c r="U179" s="1">
        <f t="shared" ca="1" si="166"/>
        <v>11765400.142301049</v>
      </c>
    </row>
    <row r="180" spans="1:21">
      <c r="A180" s="7">
        <v>46327</v>
      </c>
      <c r="B180">
        <f t="shared" si="183"/>
        <v>2026</v>
      </c>
      <c r="C180">
        <f t="shared" si="184"/>
        <v>11</v>
      </c>
      <c r="E180" s="110">
        <f t="shared" ref="E180:F180" ca="1" si="226">E168</f>
        <v>358.74999999999994</v>
      </c>
      <c r="F180" s="110">
        <f t="shared" ca="1" si="226"/>
        <v>1.2</v>
      </c>
      <c r="G180" s="107">
        <f t="shared" si="170"/>
        <v>30</v>
      </c>
      <c r="H180" s="100"/>
      <c r="I180" s="100">
        <f t="shared" si="171"/>
        <v>0</v>
      </c>
      <c r="J180" s="100">
        <f>Dataset!BM180</f>
        <v>0</v>
      </c>
      <c r="K180" s="110">
        <f t="shared" si="193"/>
        <v>836963.63477271015</v>
      </c>
      <c r="M180" s="8">
        <f t="shared" si="186"/>
        <v>-3148450.1933706598</v>
      </c>
      <c r="N180" s="1">
        <f t="shared" ca="1" si="187"/>
        <v>589731.13647989149</v>
      </c>
      <c r="O180" s="1">
        <f t="shared" ca="1" si="188"/>
        <v>5781.3388545283797</v>
      </c>
      <c r="P180" s="1">
        <f t="shared" si="189"/>
        <v>7345532.2135693505</v>
      </c>
      <c r="Q180" s="1">
        <f t="shared" si="190"/>
        <v>0</v>
      </c>
      <c r="R180" s="1">
        <f t="shared" si="191"/>
        <v>0</v>
      </c>
      <c r="S180" s="1">
        <f t="shared" si="164"/>
        <v>0</v>
      </c>
      <c r="T180" s="1">
        <f t="shared" si="165"/>
        <v>7015375.142783409</v>
      </c>
      <c r="U180" s="1">
        <f t="shared" ca="1" si="166"/>
        <v>11807969.63831652</v>
      </c>
    </row>
    <row r="181" spans="1:21">
      <c r="A181" s="7">
        <v>46357</v>
      </c>
      <c r="B181">
        <f t="shared" si="183"/>
        <v>2026</v>
      </c>
      <c r="C181">
        <f t="shared" si="184"/>
        <v>12</v>
      </c>
      <c r="E181" s="110">
        <f t="shared" ref="E181:F181" ca="1" si="227">E169</f>
        <v>526.03</v>
      </c>
      <c r="F181" s="110">
        <f t="shared" ca="1" si="227"/>
        <v>0</v>
      </c>
      <c r="G181" s="107">
        <f t="shared" si="170"/>
        <v>31</v>
      </c>
      <c r="H181" s="100"/>
      <c r="I181" s="100">
        <f t="shared" si="171"/>
        <v>1</v>
      </c>
      <c r="J181" s="100">
        <f>Dataset!BM181</f>
        <v>0</v>
      </c>
      <c r="K181" s="110">
        <f t="shared" si="193"/>
        <v>836963.63477271015</v>
      </c>
      <c r="M181" s="8">
        <f t="shared" si="186"/>
        <v>-3148450.1933706598</v>
      </c>
      <c r="N181" s="1">
        <f t="shared" ca="1" si="187"/>
        <v>864714.34068994387</v>
      </c>
      <c r="O181" s="1">
        <f t="shared" ca="1" si="188"/>
        <v>0</v>
      </c>
      <c r="P181" s="1">
        <f t="shared" si="189"/>
        <v>7590383.2873549955</v>
      </c>
      <c r="Q181" s="1">
        <f t="shared" si="190"/>
        <v>0</v>
      </c>
      <c r="R181" s="1">
        <f t="shared" si="191"/>
        <v>-571798.679479543</v>
      </c>
      <c r="S181" s="1">
        <f t="shared" si="164"/>
        <v>0</v>
      </c>
      <c r="T181" s="1">
        <f t="shared" si="165"/>
        <v>7015375.142783409</v>
      </c>
      <c r="U181" s="1">
        <f t="shared" ca="1" si="166"/>
        <v>11750223.897978146</v>
      </c>
    </row>
    <row r="182" spans="1:21">
      <c r="A182" s="7">
        <v>46388</v>
      </c>
      <c r="B182">
        <f t="shared" si="183"/>
        <v>2027</v>
      </c>
      <c r="C182">
        <f t="shared" si="184"/>
        <v>1</v>
      </c>
      <c r="E182" s="110">
        <f t="shared" ref="E182:F182" ca="1" si="228">E170</f>
        <v>653.76</v>
      </c>
      <c r="F182" s="110">
        <f t="shared" ca="1" si="228"/>
        <v>0</v>
      </c>
      <c r="G182" s="107">
        <f t="shared" si="170"/>
        <v>31</v>
      </c>
      <c r="H182" s="100"/>
      <c r="I182" s="100">
        <f t="shared" si="171"/>
        <v>0</v>
      </c>
      <c r="J182" s="100">
        <f>Dataset!BM182</f>
        <v>0</v>
      </c>
      <c r="K182" s="110">
        <f t="shared" si="193"/>
        <v>853702.90746816434</v>
      </c>
      <c r="M182" s="8">
        <f t="shared" si="186"/>
        <v>-3148450.1933706598</v>
      </c>
      <c r="N182" s="1">
        <f t="shared" ca="1" si="187"/>
        <v>1074683.2830246519</v>
      </c>
      <c r="O182" s="1">
        <f t="shared" ca="1" si="188"/>
        <v>0</v>
      </c>
      <c r="P182" s="1">
        <f t="shared" si="189"/>
        <v>7590383.2873549955</v>
      </c>
      <c r="Q182" s="1">
        <f t="shared" si="190"/>
        <v>0</v>
      </c>
      <c r="R182" s="1">
        <f t="shared" si="191"/>
        <v>0</v>
      </c>
      <c r="S182" s="1">
        <f t="shared" si="164"/>
        <v>0</v>
      </c>
      <c r="T182" s="1">
        <f t="shared" si="165"/>
        <v>7155682.6456390768</v>
      </c>
      <c r="U182" s="1">
        <f t="shared" ca="1" si="166"/>
        <v>12672299.022648064</v>
      </c>
    </row>
    <row r="183" spans="1:21">
      <c r="A183" s="7">
        <v>46419</v>
      </c>
      <c r="B183">
        <f t="shared" si="183"/>
        <v>2027</v>
      </c>
      <c r="C183">
        <f t="shared" si="184"/>
        <v>2</v>
      </c>
      <c r="E183" s="110">
        <f t="shared" ref="E183:F183" ca="1" si="229">E171</f>
        <v>591.25000000000011</v>
      </c>
      <c r="F183" s="110">
        <f t="shared" ca="1" si="229"/>
        <v>0</v>
      </c>
      <c r="G183" s="107">
        <f t="shared" ref="G183:G193" si="230">G135</f>
        <v>28</v>
      </c>
      <c r="H183" s="100"/>
      <c r="I183" s="100">
        <f t="shared" si="171"/>
        <v>0</v>
      </c>
      <c r="J183" s="100">
        <f>Dataset!BM183</f>
        <v>0</v>
      </c>
      <c r="K183" s="110">
        <f t="shared" si="193"/>
        <v>853702.90746816434</v>
      </c>
      <c r="M183" s="8">
        <f t="shared" si="186"/>
        <v>-3148450.1933706598</v>
      </c>
      <c r="N183" s="1">
        <f t="shared" ca="1" si="187"/>
        <v>971926.22841459501</v>
      </c>
      <c r="O183" s="1">
        <f t="shared" ca="1" si="188"/>
        <v>0</v>
      </c>
      <c r="P183" s="1">
        <f t="shared" si="189"/>
        <v>6855830.0659980606</v>
      </c>
      <c r="Q183" s="1">
        <f t="shared" si="190"/>
        <v>0</v>
      </c>
      <c r="R183" s="1">
        <f t="shared" si="191"/>
        <v>0</v>
      </c>
      <c r="S183" s="1">
        <f t="shared" si="164"/>
        <v>0</v>
      </c>
      <c r="T183" s="1">
        <f t="shared" si="165"/>
        <v>7155682.6456390768</v>
      </c>
      <c r="U183" s="1">
        <f t="shared" ca="1" si="166"/>
        <v>11834988.746681072</v>
      </c>
    </row>
    <row r="184" spans="1:21">
      <c r="A184" s="7">
        <v>46447</v>
      </c>
      <c r="B184">
        <f t="shared" si="183"/>
        <v>2027</v>
      </c>
      <c r="C184">
        <f t="shared" si="184"/>
        <v>3</v>
      </c>
      <c r="E184" s="110">
        <f t="shared" ref="E184:F184" ca="1" si="231">E172</f>
        <v>515.66</v>
      </c>
      <c r="F184" s="110">
        <f t="shared" ca="1" si="231"/>
        <v>0</v>
      </c>
      <c r="G184" s="107">
        <f t="shared" si="230"/>
        <v>31</v>
      </c>
      <c r="H184" s="100"/>
      <c r="I184" s="100">
        <f t="shared" ref="I184:I193" si="232">I172</f>
        <v>0</v>
      </c>
      <c r="J184" s="100">
        <f>Dataset!BM184</f>
        <v>0</v>
      </c>
      <c r="K184" s="110">
        <f t="shared" si="193"/>
        <v>853702.90746816434</v>
      </c>
      <c r="M184" s="8">
        <f t="shared" si="186"/>
        <v>-3148450.1933706598</v>
      </c>
      <c r="N184" s="1">
        <f t="shared" ca="1" si="187"/>
        <v>847667.61766472715</v>
      </c>
      <c r="O184" s="1">
        <f t="shared" ca="1" si="188"/>
        <v>0</v>
      </c>
      <c r="P184" s="1">
        <f t="shared" si="189"/>
        <v>7590383.2873549955</v>
      </c>
      <c r="Q184" s="1">
        <f t="shared" si="190"/>
        <v>0</v>
      </c>
      <c r="R184" s="1">
        <f t="shared" si="191"/>
        <v>0</v>
      </c>
      <c r="S184" s="1">
        <f t="shared" si="164"/>
        <v>0</v>
      </c>
      <c r="T184" s="1">
        <f t="shared" si="165"/>
        <v>7155682.6456390768</v>
      </c>
      <c r="U184" s="1">
        <f t="shared" ca="1" si="166"/>
        <v>12445283.357288141</v>
      </c>
    </row>
    <row r="185" spans="1:21">
      <c r="A185" s="7">
        <v>46478</v>
      </c>
      <c r="B185">
        <f t="shared" si="183"/>
        <v>2027</v>
      </c>
      <c r="C185">
        <f t="shared" si="184"/>
        <v>4</v>
      </c>
      <c r="E185" s="110">
        <f t="shared" ref="E185:F185" ca="1" si="233">E173</f>
        <v>322.11</v>
      </c>
      <c r="F185" s="110">
        <f t="shared" ca="1" si="233"/>
        <v>0.08</v>
      </c>
      <c r="G185" s="107">
        <f t="shared" si="230"/>
        <v>30</v>
      </c>
      <c r="H185" s="100"/>
      <c r="I185" s="100">
        <f t="shared" si="232"/>
        <v>0</v>
      </c>
      <c r="J185" s="100">
        <f>Dataset!BM185</f>
        <v>0</v>
      </c>
      <c r="K185" s="110">
        <f t="shared" si="193"/>
        <v>853702.90746816434</v>
      </c>
      <c r="M185" s="8">
        <f t="shared" si="186"/>
        <v>-3148450.1933706598</v>
      </c>
      <c r="N185" s="1">
        <f t="shared" ca="1" si="187"/>
        <v>529500.47769069788</v>
      </c>
      <c r="O185" s="1">
        <f t="shared" ca="1" si="188"/>
        <v>385.422590301892</v>
      </c>
      <c r="P185" s="1">
        <f t="shared" si="189"/>
        <v>7345532.2135693505</v>
      </c>
      <c r="Q185" s="1">
        <f t="shared" si="190"/>
        <v>0</v>
      </c>
      <c r="R185" s="1">
        <f t="shared" si="191"/>
        <v>0</v>
      </c>
      <c r="S185" s="1">
        <f t="shared" si="164"/>
        <v>0</v>
      </c>
      <c r="T185" s="1">
        <f t="shared" si="165"/>
        <v>7155682.6456390768</v>
      </c>
      <c r="U185" s="1">
        <f t="shared" ca="1" si="166"/>
        <v>11882650.566118767</v>
      </c>
    </row>
    <row r="186" spans="1:21">
      <c r="A186" s="7">
        <v>46508</v>
      </c>
      <c r="B186">
        <f t="shared" si="183"/>
        <v>2027</v>
      </c>
      <c r="C186">
        <f t="shared" si="184"/>
        <v>5</v>
      </c>
      <c r="E186" s="110">
        <f t="shared" ref="E186:F186" ca="1" si="234">E174</f>
        <v>141.16000000000003</v>
      </c>
      <c r="F186" s="110">
        <f t="shared" ca="1" si="234"/>
        <v>16.7</v>
      </c>
      <c r="G186" s="107">
        <f t="shared" si="230"/>
        <v>31</v>
      </c>
      <c r="H186" s="100"/>
      <c r="I186" s="100">
        <f t="shared" si="232"/>
        <v>0</v>
      </c>
      <c r="J186" s="100">
        <f>Dataset!BM186</f>
        <v>0</v>
      </c>
      <c r="K186" s="110">
        <f t="shared" si="193"/>
        <v>853702.90746816434</v>
      </c>
      <c r="M186" s="8">
        <f t="shared" si="186"/>
        <v>-3148450.1933706598</v>
      </c>
      <c r="N186" s="1">
        <f t="shared" ca="1" si="187"/>
        <v>232045.8459247429</v>
      </c>
      <c r="O186" s="1">
        <f t="shared" ca="1" si="188"/>
        <v>80456.965725519942</v>
      </c>
      <c r="P186" s="1">
        <f t="shared" si="189"/>
        <v>7590383.2873549955</v>
      </c>
      <c r="Q186" s="1">
        <f t="shared" si="190"/>
        <v>0</v>
      </c>
      <c r="R186" s="1">
        <f t="shared" si="191"/>
        <v>0</v>
      </c>
      <c r="S186" s="1">
        <f t="shared" si="164"/>
        <v>0</v>
      </c>
      <c r="T186" s="1">
        <f t="shared" si="165"/>
        <v>7155682.6456390768</v>
      </c>
      <c r="U186" s="1">
        <f t="shared" ca="1" si="166"/>
        <v>11910118.551273676</v>
      </c>
    </row>
    <row r="187" spans="1:21">
      <c r="A187" s="7">
        <v>46539</v>
      </c>
      <c r="B187">
        <f t="shared" si="183"/>
        <v>2027</v>
      </c>
      <c r="C187">
        <f t="shared" si="184"/>
        <v>6</v>
      </c>
      <c r="E187" s="110">
        <f t="shared" ref="E187:F187" ca="1" si="235">E175</f>
        <v>29.650000000000006</v>
      </c>
      <c r="F187" s="110">
        <f t="shared" ca="1" si="235"/>
        <v>37.15</v>
      </c>
      <c r="G187" s="107">
        <f t="shared" si="230"/>
        <v>30</v>
      </c>
      <c r="H187" s="100"/>
      <c r="I187" s="100">
        <f t="shared" si="232"/>
        <v>0</v>
      </c>
      <c r="J187" s="100">
        <f>Dataset!BM187</f>
        <v>0</v>
      </c>
      <c r="K187" s="110">
        <f t="shared" si="193"/>
        <v>853702.90746816434</v>
      </c>
      <c r="M187" s="8">
        <f t="shared" si="186"/>
        <v>-3148450.1933706598</v>
      </c>
      <c r="N187" s="1">
        <f t="shared" ca="1" si="187"/>
        <v>48740.148283285824</v>
      </c>
      <c r="O187" s="1">
        <f t="shared" ca="1" si="188"/>
        <v>178980.61537144109</v>
      </c>
      <c r="P187" s="1">
        <f t="shared" si="189"/>
        <v>7345532.2135693505</v>
      </c>
      <c r="Q187" s="1">
        <f t="shared" si="190"/>
        <v>0</v>
      </c>
      <c r="R187" s="1">
        <f t="shared" si="191"/>
        <v>0</v>
      </c>
      <c r="S187" s="1">
        <f t="shared" si="164"/>
        <v>0</v>
      </c>
      <c r="T187" s="1">
        <f t="shared" si="165"/>
        <v>7155682.6456390768</v>
      </c>
      <c r="U187" s="1">
        <f t="shared" ca="1" si="166"/>
        <v>11580485.429492494</v>
      </c>
    </row>
    <row r="188" spans="1:21">
      <c r="A188" s="7">
        <v>46569</v>
      </c>
      <c r="B188">
        <f t="shared" si="183"/>
        <v>2027</v>
      </c>
      <c r="C188">
        <f t="shared" si="184"/>
        <v>7</v>
      </c>
      <c r="E188" s="110">
        <f t="shared" ref="E188:F188" ca="1" si="236">E176</f>
        <v>1.36</v>
      </c>
      <c r="F188" s="110">
        <f t="shared" ca="1" si="236"/>
        <v>90.5</v>
      </c>
      <c r="G188" s="107">
        <f t="shared" si="230"/>
        <v>31</v>
      </c>
      <c r="H188" s="100"/>
      <c r="I188" s="100">
        <f t="shared" si="232"/>
        <v>0</v>
      </c>
      <c r="J188" s="100">
        <f>Dataset!BM188</f>
        <v>0</v>
      </c>
      <c r="K188" s="110">
        <f t="shared" si="193"/>
        <v>853702.90746816434</v>
      </c>
      <c r="M188" s="8">
        <f t="shared" si="186"/>
        <v>-3148450.1933706598</v>
      </c>
      <c r="N188" s="1">
        <f t="shared" ca="1" si="187"/>
        <v>2235.6358065857912</v>
      </c>
      <c r="O188" s="1">
        <f t="shared" ca="1" si="188"/>
        <v>436009.30527901527</v>
      </c>
      <c r="P188" s="1">
        <f t="shared" si="189"/>
        <v>7590383.2873549955</v>
      </c>
      <c r="Q188" s="1">
        <f t="shared" si="190"/>
        <v>0</v>
      </c>
      <c r="R188" s="1">
        <f t="shared" si="191"/>
        <v>0</v>
      </c>
      <c r="S188" s="1">
        <f t="shared" si="164"/>
        <v>0</v>
      </c>
      <c r="T188" s="1">
        <f t="shared" si="165"/>
        <v>7155682.6456390768</v>
      </c>
      <c r="U188" s="1">
        <f t="shared" ca="1" si="166"/>
        <v>12035860.680709014</v>
      </c>
    </row>
    <row r="189" spans="1:21">
      <c r="A189" s="7">
        <v>46600</v>
      </c>
      <c r="B189">
        <f t="shared" si="183"/>
        <v>2027</v>
      </c>
      <c r="C189">
        <f t="shared" si="184"/>
        <v>8</v>
      </c>
      <c r="E189" s="110">
        <f t="shared" ref="E189:F189" ca="1" si="237">E177</f>
        <v>1.77</v>
      </c>
      <c r="F189" s="110">
        <f t="shared" ca="1" si="237"/>
        <v>83.38</v>
      </c>
      <c r="G189" s="107">
        <f t="shared" si="230"/>
        <v>31</v>
      </c>
      <c r="H189" s="100"/>
      <c r="I189" s="100">
        <f t="shared" si="232"/>
        <v>0</v>
      </c>
      <c r="J189" s="100">
        <f>Dataset!BM189</f>
        <v>0</v>
      </c>
      <c r="K189" s="110">
        <f t="shared" si="193"/>
        <v>853702.90746816434</v>
      </c>
      <c r="M189" s="8">
        <f t="shared" si="186"/>
        <v>-3148450.1933706598</v>
      </c>
      <c r="N189" s="1">
        <f t="shared" ca="1" si="187"/>
        <v>2909.6142482770956</v>
      </c>
      <c r="O189" s="1">
        <f t="shared" ca="1" si="188"/>
        <v>401706.69474214688</v>
      </c>
      <c r="P189" s="1">
        <f t="shared" si="189"/>
        <v>7590383.2873549955</v>
      </c>
      <c r="Q189" s="1">
        <f t="shared" si="190"/>
        <v>0</v>
      </c>
      <c r="R189" s="1">
        <f t="shared" si="191"/>
        <v>0</v>
      </c>
      <c r="S189" s="1">
        <f t="shared" si="164"/>
        <v>0</v>
      </c>
      <c r="T189" s="1">
        <f t="shared" si="165"/>
        <v>7155682.6456390768</v>
      </c>
      <c r="U189" s="1">
        <f t="shared" ca="1" si="166"/>
        <v>12002232.048613837</v>
      </c>
    </row>
    <row r="190" spans="1:21">
      <c r="A190" s="7">
        <v>46631</v>
      </c>
      <c r="B190">
        <f t="shared" si="183"/>
        <v>2027</v>
      </c>
      <c r="C190">
        <f t="shared" si="184"/>
        <v>9</v>
      </c>
      <c r="E190" s="110">
        <f t="shared" ref="E190:F190" ca="1" si="238">E178</f>
        <v>35.700000000000003</v>
      </c>
      <c r="F190" s="110">
        <f t="shared" ca="1" si="238"/>
        <v>35.83</v>
      </c>
      <c r="G190" s="107">
        <f t="shared" si="230"/>
        <v>30</v>
      </c>
      <c r="H190" s="100"/>
      <c r="I190" s="100">
        <f t="shared" si="232"/>
        <v>0</v>
      </c>
      <c r="J190" s="100">
        <f>Dataset!BM190</f>
        <v>0</v>
      </c>
      <c r="K190" s="110">
        <f t="shared" si="193"/>
        <v>853702.90746816434</v>
      </c>
      <c r="M190" s="8">
        <f t="shared" si="186"/>
        <v>-3148450.1933706598</v>
      </c>
      <c r="N190" s="1">
        <f t="shared" ca="1" si="187"/>
        <v>58685.43992287702</v>
      </c>
      <c r="O190" s="1">
        <f t="shared" ca="1" si="188"/>
        <v>172621.14263145986</v>
      </c>
      <c r="P190" s="1">
        <f t="shared" si="189"/>
        <v>7345532.2135693505</v>
      </c>
      <c r="Q190" s="1">
        <f t="shared" si="190"/>
        <v>0</v>
      </c>
      <c r="R190" s="1">
        <f t="shared" si="191"/>
        <v>0</v>
      </c>
      <c r="S190" s="1">
        <f t="shared" si="164"/>
        <v>0</v>
      </c>
      <c r="T190" s="1">
        <f t="shared" si="165"/>
        <v>7155682.6456390768</v>
      </c>
      <c r="U190" s="1">
        <f t="shared" ca="1" si="166"/>
        <v>11584071.248392105</v>
      </c>
    </row>
    <row r="191" spans="1:21">
      <c r="A191" s="7">
        <v>46661</v>
      </c>
      <c r="B191">
        <f t="shared" si="183"/>
        <v>2027</v>
      </c>
      <c r="C191">
        <f t="shared" si="184"/>
        <v>10</v>
      </c>
      <c r="E191" s="110">
        <f t="shared" ref="E191:F191" ca="1" si="239">E179</f>
        <v>173.91</v>
      </c>
      <c r="F191" s="110">
        <f t="shared" ca="1" si="239"/>
        <v>4.6100000000000003</v>
      </c>
      <c r="G191" s="107">
        <f t="shared" si="230"/>
        <v>31</v>
      </c>
      <c r="H191" s="100"/>
      <c r="I191" s="100">
        <f t="shared" si="232"/>
        <v>0</v>
      </c>
      <c r="J191" s="100">
        <f>Dataset!BM191</f>
        <v>0</v>
      </c>
      <c r="K191" s="110">
        <f t="shared" si="193"/>
        <v>853702.90746816434</v>
      </c>
      <c r="M191" s="8">
        <f t="shared" si="186"/>
        <v>-3148450.1933706598</v>
      </c>
      <c r="N191" s="1">
        <f t="shared" ca="1" si="187"/>
        <v>285881.92876715801</v>
      </c>
      <c r="O191" s="1">
        <f t="shared" ca="1" si="188"/>
        <v>22209.976766146527</v>
      </c>
      <c r="P191" s="1">
        <f t="shared" si="189"/>
        <v>7590383.2873549955</v>
      </c>
      <c r="Q191" s="1">
        <f t="shared" si="190"/>
        <v>0</v>
      </c>
      <c r="R191" s="1">
        <f t="shared" si="191"/>
        <v>0</v>
      </c>
      <c r="S191" s="1">
        <f t="shared" si="164"/>
        <v>0</v>
      </c>
      <c r="T191" s="1">
        <f t="shared" si="165"/>
        <v>7155682.6456390768</v>
      </c>
      <c r="U191" s="1">
        <f t="shared" ca="1" si="166"/>
        <v>11905707.645156717</v>
      </c>
    </row>
    <row r="192" spans="1:21">
      <c r="A192" s="7">
        <v>46692</v>
      </c>
      <c r="B192">
        <f t="shared" si="183"/>
        <v>2027</v>
      </c>
      <c r="C192">
        <f t="shared" si="184"/>
        <v>11</v>
      </c>
      <c r="E192" s="110">
        <f t="shared" ref="E192:F192" ca="1" si="240">E180</f>
        <v>358.74999999999994</v>
      </c>
      <c r="F192" s="110">
        <f t="shared" ca="1" si="240"/>
        <v>1.2</v>
      </c>
      <c r="G192" s="107">
        <f t="shared" si="230"/>
        <v>30</v>
      </c>
      <c r="H192" s="100"/>
      <c r="I192" s="100">
        <f t="shared" si="232"/>
        <v>0</v>
      </c>
      <c r="J192" s="100">
        <f>Dataset!BM192</f>
        <v>0</v>
      </c>
      <c r="K192" s="110">
        <f t="shared" si="193"/>
        <v>853702.90746816434</v>
      </c>
      <c r="M192" s="8">
        <f t="shared" si="186"/>
        <v>-3148450.1933706598</v>
      </c>
      <c r="N192" s="1">
        <f t="shared" ca="1" si="187"/>
        <v>589731.13647989149</v>
      </c>
      <c r="O192" s="1">
        <f t="shared" ca="1" si="188"/>
        <v>5781.3388545283797</v>
      </c>
      <c r="P192" s="1">
        <f t="shared" si="189"/>
        <v>7345532.2135693505</v>
      </c>
      <c r="Q192" s="1">
        <f t="shared" si="190"/>
        <v>0</v>
      </c>
      <c r="R192" s="1">
        <f t="shared" si="191"/>
        <v>0</v>
      </c>
      <c r="S192" s="1">
        <f t="shared" si="164"/>
        <v>0</v>
      </c>
      <c r="T192" s="1">
        <f t="shared" si="165"/>
        <v>7155682.6456390768</v>
      </c>
      <c r="U192" s="1">
        <f t="shared" ca="1" si="166"/>
        <v>11948277.141172187</v>
      </c>
    </row>
    <row r="193" spans="1:21">
      <c r="A193" s="7">
        <v>46722</v>
      </c>
      <c r="B193">
        <f t="shared" si="183"/>
        <v>2027</v>
      </c>
      <c r="C193">
        <f t="shared" si="184"/>
        <v>12</v>
      </c>
      <c r="E193" s="110">
        <f t="shared" ref="E193:F193" ca="1" si="241">E181</f>
        <v>526.03</v>
      </c>
      <c r="F193" s="110">
        <f t="shared" ca="1" si="241"/>
        <v>0</v>
      </c>
      <c r="G193" s="107">
        <f t="shared" si="230"/>
        <v>31</v>
      </c>
      <c r="H193" s="100"/>
      <c r="I193" s="100">
        <f t="shared" si="232"/>
        <v>1</v>
      </c>
      <c r="J193" s="100">
        <f>Dataset!BM193</f>
        <v>0</v>
      </c>
      <c r="K193" s="110">
        <f t="shared" si="193"/>
        <v>853702.90746816434</v>
      </c>
      <c r="M193" s="8">
        <f t="shared" si="186"/>
        <v>-3148450.1933706598</v>
      </c>
      <c r="N193" s="1">
        <f t="shared" ca="1" si="187"/>
        <v>864714.34068994387</v>
      </c>
      <c r="O193" s="1">
        <f t="shared" ca="1" si="188"/>
        <v>0</v>
      </c>
      <c r="P193" s="1">
        <f t="shared" si="189"/>
        <v>7590383.2873549955</v>
      </c>
      <c r="Q193" s="1">
        <f t="shared" si="190"/>
        <v>0</v>
      </c>
      <c r="R193" s="1">
        <f t="shared" si="191"/>
        <v>-571798.679479543</v>
      </c>
      <c r="S193" s="1">
        <f t="shared" si="164"/>
        <v>0</v>
      </c>
      <c r="T193" s="1">
        <f t="shared" si="165"/>
        <v>7155682.6456390768</v>
      </c>
      <c r="U193" s="1">
        <f t="shared" ca="1" si="166"/>
        <v>11890531.400833813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D5F6-C49B-4910-9742-9446EF781A92}">
  <sheetPr>
    <tabColor rgb="FFFF0000"/>
  </sheetPr>
  <dimension ref="B2:AO22"/>
  <sheetViews>
    <sheetView workbookViewId="0">
      <selection activeCell="J20" sqref="J20"/>
    </sheetView>
  </sheetViews>
  <sheetFormatPr defaultRowHeight="12.75"/>
  <cols>
    <col min="3" max="3" width="12.7109375" customWidth="1"/>
    <col min="4" max="4" width="13.5703125" customWidth="1"/>
    <col min="5" max="5" width="12" customWidth="1"/>
    <col min="6" max="6" width="2.7109375" customWidth="1"/>
    <col min="7" max="7" width="13.42578125" customWidth="1"/>
    <col min="8" max="8" width="11" customWidth="1"/>
    <col min="9" max="9" width="12.5703125" customWidth="1"/>
    <col min="12" max="12" width="11.85546875" customWidth="1"/>
    <col min="13" max="13" width="10" bestFit="1" customWidth="1"/>
    <col min="14" max="14" width="11.5703125" customWidth="1"/>
    <col min="15" max="15" width="2.7109375" customWidth="1"/>
    <col min="16" max="16" width="11.140625" bestFit="1" customWidth="1"/>
    <col min="17" max="17" width="10" bestFit="1" customWidth="1"/>
    <col min="18" max="18" width="11.140625" bestFit="1" customWidth="1"/>
    <col min="21" max="21" width="11.140625" bestFit="1" customWidth="1"/>
    <col min="22" max="22" width="10" bestFit="1" customWidth="1"/>
    <col min="23" max="23" width="11.140625" bestFit="1" customWidth="1"/>
    <col min="24" max="24" width="1.85546875" customWidth="1"/>
    <col min="25" max="25" width="11.140625" bestFit="1" customWidth="1"/>
    <col min="26" max="26" width="11" customWidth="1"/>
    <col min="27" max="27" width="11.140625" bestFit="1" customWidth="1"/>
    <col min="31" max="31" width="11.28515625" customWidth="1"/>
    <col min="32" max="32" width="13.5703125" customWidth="1"/>
    <col min="33" max="33" width="12.42578125" customWidth="1"/>
    <col min="39" max="39" width="11.85546875" customWidth="1"/>
    <col min="40" max="41" width="10" customWidth="1"/>
  </cols>
  <sheetData>
    <row r="2" spans="2:41">
      <c r="B2" s="244" t="s">
        <v>155</v>
      </c>
      <c r="C2" s="244"/>
      <c r="D2" s="244"/>
      <c r="E2" s="244"/>
      <c r="F2" s="244"/>
      <c r="G2" s="244"/>
      <c r="H2" s="244"/>
      <c r="I2" s="244"/>
      <c r="K2" s="244" t="s">
        <v>162</v>
      </c>
      <c r="L2" s="244"/>
      <c r="M2" s="244"/>
      <c r="N2" s="244"/>
      <c r="O2" s="244"/>
      <c r="P2" s="244"/>
      <c r="Q2" s="244"/>
      <c r="R2" s="244"/>
      <c r="T2" s="244" t="s">
        <v>163</v>
      </c>
      <c r="U2" s="244"/>
      <c r="V2" s="244"/>
      <c r="W2" s="244"/>
      <c r="X2" s="244"/>
      <c r="Y2" s="244"/>
      <c r="Z2" s="244"/>
      <c r="AA2" s="244"/>
      <c r="AC2" s="244" t="s">
        <v>164</v>
      </c>
      <c r="AD2" s="244"/>
      <c r="AE2" s="244"/>
      <c r="AF2" s="244"/>
      <c r="AG2" s="244"/>
      <c r="AK2" s="244" t="s">
        <v>166</v>
      </c>
      <c r="AL2" s="244"/>
      <c r="AM2" s="244"/>
      <c r="AN2" s="244"/>
      <c r="AO2" s="244"/>
    </row>
    <row r="3" spans="2:41" ht="38.25">
      <c r="B3" s="112" t="s">
        <v>10</v>
      </c>
      <c r="C3" s="112" t="s">
        <v>151</v>
      </c>
      <c r="D3" s="112" t="s">
        <v>156</v>
      </c>
      <c r="E3" s="112" t="s">
        <v>157</v>
      </c>
      <c r="F3" s="112"/>
      <c r="G3" s="112" t="s">
        <v>158</v>
      </c>
      <c r="H3" s="112" t="s">
        <v>156</v>
      </c>
      <c r="I3" s="112" t="s">
        <v>154</v>
      </c>
      <c r="K3" s="112" t="s">
        <v>10</v>
      </c>
      <c r="L3" s="112" t="s">
        <v>151</v>
      </c>
      <c r="M3" s="112" t="s">
        <v>156</v>
      </c>
      <c r="N3" s="112" t="s">
        <v>157</v>
      </c>
      <c r="O3" s="112"/>
      <c r="P3" s="112" t="s">
        <v>158</v>
      </c>
      <c r="Q3" s="112" t="s">
        <v>156</v>
      </c>
      <c r="R3" s="112" t="s">
        <v>154</v>
      </c>
      <c r="T3" s="112" t="s">
        <v>10</v>
      </c>
      <c r="U3" s="112" t="s">
        <v>151</v>
      </c>
      <c r="V3" s="112" t="s">
        <v>156</v>
      </c>
      <c r="W3" s="112" t="s">
        <v>157</v>
      </c>
      <c r="X3" s="112"/>
      <c r="Y3" s="112" t="s">
        <v>158</v>
      </c>
      <c r="Z3" s="112" t="s">
        <v>156</v>
      </c>
      <c r="AA3" s="112" t="s">
        <v>154</v>
      </c>
      <c r="AC3" s="112" t="s">
        <v>10</v>
      </c>
      <c r="AD3" s="112" t="s">
        <v>151</v>
      </c>
      <c r="AE3" s="112" t="s">
        <v>165</v>
      </c>
      <c r="AF3" s="112" t="s">
        <v>180</v>
      </c>
      <c r="AG3" s="112" t="s">
        <v>154</v>
      </c>
      <c r="AK3" s="112" t="s">
        <v>10</v>
      </c>
      <c r="AL3" s="112" t="s">
        <v>151</v>
      </c>
      <c r="AM3" s="112" t="s">
        <v>165</v>
      </c>
      <c r="AN3" s="112" t="s">
        <v>180</v>
      </c>
      <c r="AO3" s="112" t="s">
        <v>154</v>
      </c>
    </row>
    <row r="4" spans="2:41">
      <c r="B4" s="113"/>
      <c r="C4" s="113" t="s">
        <v>101</v>
      </c>
      <c r="D4" s="113" t="s">
        <v>102</v>
      </c>
      <c r="E4" s="113" t="s">
        <v>159</v>
      </c>
      <c r="F4" s="113"/>
      <c r="G4" s="113" t="s">
        <v>109</v>
      </c>
      <c r="H4" s="113" t="s">
        <v>160</v>
      </c>
      <c r="I4" s="113" t="s">
        <v>161</v>
      </c>
      <c r="K4" s="113"/>
      <c r="L4" s="113" t="s">
        <v>101</v>
      </c>
      <c r="M4" s="113" t="s">
        <v>102</v>
      </c>
      <c r="N4" s="113" t="s">
        <v>159</v>
      </c>
      <c r="O4" s="113"/>
      <c r="P4" s="113" t="s">
        <v>109</v>
      </c>
      <c r="Q4" s="113" t="s">
        <v>160</v>
      </c>
      <c r="R4" s="113" t="s">
        <v>161</v>
      </c>
      <c r="T4" s="113"/>
      <c r="U4" s="113" t="s">
        <v>101</v>
      </c>
      <c r="V4" s="113" t="s">
        <v>102</v>
      </c>
      <c r="W4" s="113" t="s">
        <v>159</v>
      </c>
      <c r="X4" s="113"/>
      <c r="Y4" s="113" t="s">
        <v>109</v>
      </c>
      <c r="Z4" s="113" t="s">
        <v>160</v>
      </c>
      <c r="AA4" s="113" t="s">
        <v>161</v>
      </c>
      <c r="AC4" s="113"/>
      <c r="AD4" s="113" t="s">
        <v>101</v>
      </c>
      <c r="AE4" s="113" t="s">
        <v>102</v>
      </c>
      <c r="AF4" s="113" t="s">
        <v>181</v>
      </c>
      <c r="AG4" s="113" t="s">
        <v>182</v>
      </c>
      <c r="AK4" s="113"/>
      <c r="AL4" s="113" t="s">
        <v>101</v>
      </c>
      <c r="AM4" s="113" t="s">
        <v>102</v>
      </c>
      <c r="AN4" s="113" t="s">
        <v>181</v>
      </c>
      <c r="AO4" s="113" t="s">
        <v>182</v>
      </c>
    </row>
    <row r="5" spans="2:41">
      <c r="B5" s="114">
        <v>2012</v>
      </c>
      <c r="C5" s="115">
        <f>SUMIFS(Dataset!$D:$D,Dataset!$B:$B,'Normalized Annual Summary'!B5)</f>
        <v>116167786.81549217</v>
      </c>
      <c r="D5" s="115">
        <f>SUMIFS(Dataset!$E:$E,Dataset!$B:$B,'Normalized Annual Summary'!B5)</f>
        <v>91399.184067473849</v>
      </c>
      <c r="E5" s="115">
        <f t="shared" ref="E5:E13" si="0">C5+D5</f>
        <v>116259185.99955964</v>
      </c>
      <c r="F5" s="115"/>
      <c r="G5" s="115">
        <f ca="1">SUMIFS('Residential Normalized'!$U:$U,'Residential Normalized'!$B:$B,'Normalized Annual Summary'!B5)</f>
        <v>118128520.43323171</v>
      </c>
      <c r="H5" s="115">
        <f t="shared" ref="H5:H13" si="1">D5</f>
        <v>91399.184067473849</v>
      </c>
      <c r="I5" s="115">
        <f t="shared" ref="I5:I13" ca="1" si="2">G5-H5</f>
        <v>118037121.24916424</v>
      </c>
      <c r="K5" s="114">
        <v>2012</v>
      </c>
      <c r="L5" s="115">
        <f>SUMIFS(Dataset!$G:$G,Dataset!$B:$B,'Normalized Annual Summary'!K5)</f>
        <v>46982247.802737318</v>
      </c>
      <c r="M5" s="115">
        <f>SUMIFS(Dataset!$H:$H,Dataset!$B:$B,'Normalized Annual Summary'!K5)</f>
        <v>318708.11067336192</v>
      </c>
      <c r="N5" s="115">
        <f t="shared" ref="N5:N13" si="3">L5+M5</f>
        <v>47300955.913410679</v>
      </c>
      <c r="O5" s="115"/>
      <c r="P5" s="115">
        <f ca="1">SUMIFS('GSlt50 Normalized'!$Q:$Q,'GSlt50 Normalized'!$B:$B,'Normalized Annual Summary'!K5)</f>
        <v>49535125.653662093</v>
      </c>
      <c r="Q5" s="115">
        <f t="shared" ref="Q5:Q13" si="4">M5</f>
        <v>318708.11067336192</v>
      </c>
      <c r="R5" s="115">
        <f t="shared" ref="R5:R13" ca="1" si="5">P5-Q5</f>
        <v>49216417.542988732</v>
      </c>
      <c r="T5" s="114">
        <v>2012</v>
      </c>
      <c r="U5" s="115">
        <f>SUMIFS(Dataset!$J:$J,Dataset!$B:$B,'Normalized Annual Summary'!T5)</f>
        <v>135049591.48066023</v>
      </c>
      <c r="V5" s="115">
        <f>SUMIFS(Dataset!$K:$K,Dataset!$B:$B,'Normalized Annual Summary'!T5)</f>
        <v>450082.21967363474</v>
      </c>
      <c r="W5" s="115">
        <f t="shared" ref="W5:W13" si="6">U5+V5</f>
        <v>135499673.70033386</v>
      </c>
      <c r="X5" s="115"/>
      <c r="Y5" s="115">
        <f ca="1">SUMIFS('GSgt50 Normalized'!$U:$U,'GSgt50 Normalized'!$B:$B,'Normalized Annual Summary'!T5)</f>
        <v>135257792.50797057</v>
      </c>
      <c r="Z5" s="115">
        <f t="shared" ref="Z5:Z13" si="7">V5</f>
        <v>450082.21967363474</v>
      </c>
      <c r="AA5" s="115">
        <f t="shared" ref="AA5:AA13" ca="1" si="8">Y5-Z5</f>
        <v>134807710.28829694</v>
      </c>
      <c r="AC5" s="114">
        <v>2012</v>
      </c>
      <c r="AD5" s="115">
        <f>SUMIFS(Dataset!$M:$M,Dataset!$B:$B,'Normalized Annual Summary'!AC5)</f>
        <v>2183242.595704949</v>
      </c>
      <c r="AE5" s="115">
        <f>'Customer Count'!O4</f>
        <v>3018</v>
      </c>
      <c r="AF5" s="115">
        <f t="shared" ref="AF5:AF13" si="9">AD5/AE5</f>
        <v>723.40708936545695</v>
      </c>
      <c r="AG5" s="115">
        <f t="shared" ref="AG5:AG16" si="10">AF5*AE5</f>
        <v>2183242.595704949</v>
      </c>
      <c r="AK5" s="114">
        <v>2012</v>
      </c>
      <c r="AL5" s="115">
        <f>SUMIFS(Dataset!$N:$N,Dataset!$B:$B,'Normalized Annual Summary'!AK5)</f>
        <v>415833.05578056216</v>
      </c>
      <c r="AM5" s="115">
        <f>'Customer Count'!S4</f>
        <v>30</v>
      </c>
      <c r="AN5" s="115">
        <f t="shared" ref="AN5:AN13" si="11">AL5/AM5</f>
        <v>13861.101859352073</v>
      </c>
      <c r="AO5" s="115">
        <f t="shared" ref="AO5:AO16" si="12">AN5*AM5</f>
        <v>415833.05578056216</v>
      </c>
    </row>
    <row r="6" spans="2:41">
      <c r="B6" s="114">
        <f t="shared" ref="B6:B20" si="13">B5+1</f>
        <v>2013</v>
      </c>
      <c r="C6" s="115">
        <f>SUMIFS(Dataset!$D:$D,Dataset!$B:$B,'Normalized Annual Summary'!B6)</f>
        <v>121392228.07849385</v>
      </c>
      <c r="D6" s="115">
        <f>SUMIFS(Dataset!$E:$E,Dataset!$B:$B,'Normalized Annual Summary'!B6)</f>
        <v>275682.3715457517</v>
      </c>
      <c r="E6" s="115">
        <f t="shared" si="0"/>
        <v>121667910.4500396</v>
      </c>
      <c r="F6" s="115"/>
      <c r="G6" s="115">
        <f ca="1">SUMIFS('Residential Normalized'!$U:$U,'Residential Normalized'!$B:$B,'Normalized Annual Summary'!B6)</f>
        <v>120008716.23368986</v>
      </c>
      <c r="H6" s="115">
        <f t="shared" si="1"/>
        <v>275682.3715457517</v>
      </c>
      <c r="I6" s="115">
        <f t="shared" ca="1" si="2"/>
        <v>119733033.86214411</v>
      </c>
      <c r="K6" s="114">
        <f t="shared" ref="K6:K20" si="14">K5+1</f>
        <v>2013</v>
      </c>
      <c r="L6" s="115">
        <f>SUMIFS(Dataset!$G:$G,Dataset!$B:$B,'Normalized Annual Summary'!K6)</f>
        <v>48155224.007803261</v>
      </c>
      <c r="M6" s="115">
        <f>SUMIFS(Dataset!$H:$H,Dataset!$B:$B,'Normalized Annual Summary'!K6)</f>
        <v>1034472.771101937</v>
      </c>
      <c r="N6" s="115">
        <f t="shared" si="3"/>
        <v>49189696.778905198</v>
      </c>
      <c r="O6" s="115"/>
      <c r="P6" s="115">
        <f ca="1">SUMIFS('GSlt50 Normalized'!$Q:$Q,'GSlt50 Normalized'!$B:$B,'Normalized Annual Summary'!K6)</f>
        <v>49437583.243949927</v>
      </c>
      <c r="Q6" s="115">
        <f t="shared" si="4"/>
        <v>1034472.771101937</v>
      </c>
      <c r="R6" s="115">
        <f t="shared" ca="1" si="5"/>
        <v>48403110.472847991</v>
      </c>
      <c r="T6" s="114">
        <f t="shared" ref="T6:T20" si="15">T5+1</f>
        <v>2013</v>
      </c>
      <c r="U6" s="115">
        <f>SUMIFS(Dataset!$J:$J,Dataset!$B:$B,'Normalized Annual Summary'!T6)</f>
        <v>117856754.09007391</v>
      </c>
      <c r="V6" s="115">
        <f>SUMIFS(Dataset!$K:$K,Dataset!$B:$B,'Normalized Annual Summary'!T6)</f>
        <v>1203803.7166887424</v>
      </c>
      <c r="W6" s="115">
        <f t="shared" si="6"/>
        <v>119060557.80676265</v>
      </c>
      <c r="X6" s="115"/>
      <c r="Y6" s="115">
        <f ca="1">SUMIFS('GSgt50 Normalized'!$U:$U,'GSgt50 Normalized'!$B:$B,'Normalized Annual Summary'!T6)</f>
        <v>122593574.34004502</v>
      </c>
      <c r="Z6" s="115">
        <f t="shared" si="7"/>
        <v>1203803.7166887424</v>
      </c>
      <c r="AA6" s="115">
        <f t="shared" ca="1" si="8"/>
        <v>121389770.62335628</v>
      </c>
      <c r="AC6" s="114">
        <f t="shared" ref="AC6:AC20" si="16">AC5+1</f>
        <v>2013</v>
      </c>
      <c r="AD6" s="115">
        <f>SUMIFS(Dataset!$M:$M,Dataset!$B:$B,'Normalized Annual Summary'!AC6)</f>
        <v>2179269.1623746273</v>
      </c>
      <c r="AE6" s="115">
        <f>'Customer Count'!O5</f>
        <v>3064.75</v>
      </c>
      <c r="AF6" s="115">
        <f t="shared" si="9"/>
        <v>711.07567089473116</v>
      </c>
      <c r="AG6" s="115">
        <f t="shared" si="10"/>
        <v>2179269.1623746273</v>
      </c>
      <c r="AK6" s="114">
        <f t="shared" ref="AK6:AK20" si="17">AK5+1</f>
        <v>2013</v>
      </c>
      <c r="AL6" s="115">
        <f>SUMIFS(Dataset!$N:$N,Dataset!$B:$B,'Normalized Annual Summary'!AK6)</f>
        <v>421513.74468586105</v>
      </c>
      <c r="AM6" s="115">
        <f>'Customer Count'!S5</f>
        <v>30.833333333333332</v>
      </c>
      <c r="AN6" s="115">
        <f t="shared" si="11"/>
        <v>13670.716043865765</v>
      </c>
      <c r="AO6" s="115">
        <f t="shared" si="12"/>
        <v>421513.74468586105</v>
      </c>
    </row>
    <row r="7" spans="2:41">
      <c r="B7" s="114">
        <f t="shared" si="13"/>
        <v>2014</v>
      </c>
      <c r="C7" s="115">
        <f>SUMIFS(Dataset!$D:$D,Dataset!$B:$B,'Normalized Annual Summary'!B7)</f>
        <v>122734566.43645296</v>
      </c>
      <c r="D7" s="115">
        <f>SUMIFS(Dataset!$E:$E,Dataset!$B:$B,'Normalized Annual Summary'!B7)</f>
        <v>684035.39877995709</v>
      </c>
      <c r="E7" s="115">
        <f t="shared" si="0"/>
        <v>123418601.83523291</v>
      </c>
      <c r="F7" s="115"/>
      <c r="G7" s="115">
        <f ca="1">SUMIFS('Residential Normalized'!$U:$U,'Residential Normalized'!$B:$B,'Normalized Annual Summary'!B7)</f>
        <v>121143327.33578004</v>
      </c>
      <c r="H7" s="115">
        <f t="shared" si="1"/>
        <v>684035.39877995709</v>
      </c>
      <c r="I7" s="115">
        <f t="shared" ca="1" si="2"/>
        <v>120459291.93700008</v>
      </c>
      <c r="K7" s="114">
        <f t="shared" si="14"/>
        <v>2014</v>
      </c>
      <c r="L7" s="115">
        <f>SUMIFS(Dataset!$G:$G,Dataset!$B:$B,'Normalized Annual Summary'!K7)</f>
        <v>47539952.04416579</v>
      </c>
      <c r="M7" s="115">
        <f>SUMIFS(Dataset!$H:$H,Dataset!$B:$B,'Normalized Annual Summary'!K7)</f>
        <v>2039315.5157642046</v>
      </c>
      <c r="N7" s="115">
        <f t="shared" si="3"/>
        <v>49579267.559929997</v>
      </c>
      <c r="O7" s="115"/>
      <c r="P7" s="115">
        <f ca="1">SUMIFS('GSlt50 Normalized'!$Q:$Q,'GSlt50 Normalized'!$B:$B,'Normalized Annual Summary'!K7)</f>
        <v>49437583.243949927</v>
      </c>
      <c r="Q7" s="115">
        <f t="shared" si="4"/>
        <v>2039315.5157642046</v>
      </c>
      <c r="R7" s="115">
        <f t="shared" ca="1" si="5"/>
        <v>47398267.728185721</v>
      </c>
      <c r="T7" s="114">
        <f t="shared" si="15"/>
        <v>2014</v>
      </c>
      <c r="U7" s="115">
        <f>SUMIFS(Dataset!$J:$J,Dataset!$B:$B,'Normalized Annual Summary'!T7)</f>
        <v>118492869.73550032</v>
      </c>
      <c r="V7" s="115">
        <f>SUMIFS(Dataset!$K:$K,Dataset!$B:$B,'Normalized Annual Summary'!T7)</f>
        <v>1774172.9888768324</v>
      </c>
      <c r="W7" s="115">
        <f t="shared" si="6"/>
        <v>120267042.72437716</v>
      </c>
      <c r="X7" s="115"/>
      <c r="Y7" s="115">
        <f ca="1">SUMIFS('GSgt50 Normalized'!$U:$U,'GSgt50 Normalized'!$B:$B,'Normalized Annual Summary'!T7)</f>
        <v>124195281.7338777</v>
      </c>
      <c r="Z7" s="115">
        <f t="shared" si="7"/>
        <v>1774172.9888768324</v>
      </c>
      <c r="AA7" s="115">
        <f t="shared" ca="1" si="8"/>
        <v>122421108.74500087</v>
      </c>
      <c r="AC7" s="114">
        <f t="shared" si="16"/>
        <v>2014</v>
      </c>
      <c r="AD7" s="115">
        <f>SUMIFS(Dataset!$M:$M,Dataset!$B:$B,'Normalized Annual Summary'!AC7)</f>
        <v>2180854.5378151261</v>
      </c>
      <c r="AE7" s="115">
        <f>'Customer Count'!O6</f>
        <v>3069</v>
      </c>
      <c r="AF7" s="115">
        <f t="shared" si="9"/>
        <v>710.60753920336469</v>
      </c>
      <c r="AG7" s="115">
        <f t="shared" si="10"/>
        <v>2180854.5378151261</v>
      </c>
      <c r="AK7" s="114">
        <f t="shared" si="17"/>
        <v>2014</v>
      </c>
      <c r="AL7" s="115">
        <f>SUMIFS(Dataset!$N:$N,Dataset!$B:$B,'Normalized Annual Summary'!AK7)</f>
        <v>418633.19677978713</v>
      </c>
      <c r="AM7" s="115">
        <f>'Customer Count'!S6</f>
        <v>31.25</v>
      </c>
      <c r="AN7" s="115">
        <f t="shared" si="11"/>
        <v>13396.262296953188</v>
      </c>
      <c r="AO7" s="115">
        <f t="shared" si="12"/>
        <v>418633.19677978713</v>
      </c>
    </row>
    <row r="8" spans="2:41">
      <c r="B8" s="114">
        <f t="shared" si="13"/>
        <v>2015</v>
      </c>
      <c r="C8" s="115">
        <f>SUMIFS(Dataset!$D:$D,Dataset!$B:$B,'Normalized Annual Summary'!B8)</f>
        <v>120270467.35534467</v>
      </c>
      <c r="D8" s="115">
        <f>SUMIFS(Dataset!$E:$E,Dataset!$B:$B,'Normalized Annual Summary'!B8)</f>
        <v>1232498.9568600545</v>
      </c>
      <c r="E8" s="115">
        <f t="shared" si="0"/>
        <v>121502966.31220472</v>
      </c>
      <c r="F8" s="115"/>
      <c r="G8" s="115">
        <f ca="1">SUMIFS('Residential Normalized'!$U:$U,'Residential Normalized'!$B:$B,'Normalized Annual Summary'!B8)</f>
        <v>122337449.4243083</v>
      </c>
      <c r="H8" s="115">
        <f t="shared" si="1"/>
        <v>1232498.9568600545</v>
      </c>
      <c r="I8" s="115">
        <f t="shared" ca="1" si="2"/>
        <v>121104950.46744825</v>
      </c>
      <c r="K8" s="114">
        <f t="shared" si="14"/>
        <v>2015</v>
      </c>
      <c r="L8" s="115">
        <f>SUMIFS(Dataset!$G:$G,Dataset!$B:$B,'Normalized Annual Summary'!K8)</f>
        <v>45974372.866249599</v>
      </c>
      <c r="M8" s="115">
        <f>SUMIFS(Dataset!$H:$H,Dataset!$B:$B,'Normalized Annual Summary'!K8)</f>
        <v>2861281.7595750988</v>
      </c>
      <c r="N8" s="115">
        <f t="shared" si="3"/>
        <v>48835654.625824697</v>
      </c>
      <c r="O8" s="115"/>
      <c r="P8" s="115">
        <f ca="1">SUMIFS('GSlt50 Normalized'!$Q:$Q,'GSlt50 Normalized'!$B:$B,'Normalized Annual Summary'!K8)</f>
        <v>49437583.243949927</v>
      </c>
      <c r="Q8" s="115">
        <f t="shared" si="4"/>
        <v>2861281.7595750988</v>
      </c>
      <c r="R8" s="115">
        <f t="shared" ca="1" si="5"/>
        <v>46576301.484374829</v>
      </c>
      <c r="T8" s="114">
        <f t="shared" si="15"/>
        <v>2015</v>
      </c>
      <c r="U8" s="115">
        <f>SUMIFS(Dataset!$J:$J,Dataset!$B:$B,'Normalized Annual Summary'!T8)</f>
        <v>125361860.30083103</v>
      </c>
      <c r="V8" s="115">
        <f>SUMIFS(Dataset!$K:$K,Dataset!$B:$B,'Normalized Annual Summary'!T8)</f>
        <v>2416176.7425917615</v>
      </c>
      <c r="W8" s="115">
        <f t="shared" si="6"/>
        <v>127778037.0434228</v>
      </c>
      <c r="X8" s="115"/>
      <c r="Y8" s="115">
        <f ca="1">SUMIFS('GSgt50 Normalized'!$U:$U,'GSgt50 Normalized'!$B:$B,'Normalized Annual Summary'!T8)</f>
        <v>125957781.47142507</v>
      </c>
      <c r="Z8" s="115">
        <f t="shared" si="7"/>
        <v>2416176.7425917615</v>
      </c>
      <c r="AA8" s="115">
        <f t="shared" ca="1" si="8"/>
        <v>123541604.7288333</v>
      </c>
      <c r="AC8" s="114">
        <f t="shared" si="16"/>
        <v>2015</v>
      </c>
      <c r="AD8" s="115">
        <f>SUMIFS(Dataset!$M:$M,Dataset!$B:$B,'Normalized Annual Summary'!AC8)</f>
        <v>2184356.0317460322</v>
      </c>
      <c r="AE8" s="115">
        <f>'Customer Count'!O7</f>
        <v>3018</v>
      </c>
      <c r="AF8" s="115">
        <f t="shared" si="9"/>
        <v>723.77602112194575</v>
      </c>
      <c r="AG8" s="115">
        <f t="shared" si="10"/>
        <v>2184356.0317460322</v>
      </c>
      <c r="AK8" s="114">
        <f t="shared" si="17"/>
        <v>2015</v>
      </c>
      <c r="AL8" s="115">
        <f>SUMIFS(Dataset!$N:$N,Dataset!$B:$B,'Normalized Annual Summary'!AK8)</f>
        <v>399799.029278378</v>
      </c>
      <c r="AM8" s="115">
        <f>'Customer Count'!S7</f>
        <v>30.5</v>
      </c>
      <c r="AN8" s="115">
        <f t="shared" si="11"/>
        <v>13108.164894373049</v>
      </c>
      <c r="AO8" s="115">
        <f t="shared" si="12"/>
        <v>399799.029278378</v>
      </c>
    </row>
    <row r="9" spans="2:41">
      <c r="B9" s="114">
        <f t="shared" si="13"/>
        <v>2016</v>
      </c>
      <c r="C9" s="115">
        <f>SUMIFS(Dataset!$D:$D,Dataset!$B:$B,'Normalized Annual Summary'!B9)</f>
        <v>119372519.11609088</v>
      </c>
      <c r="D9" s="115">
        <f>SUMIFS(Dataset!$E:$E,Dataset!$B:$B,'Normalized Annual Summary'!B9)</f>
        <v>2380443.4985395754</v>
      </c>
      <c r="E9" s="115">
        <f t="shared" si="0"/>
        <v>121752962.61463046</v>
      </c>
      <c r="F9" s="115"/>
      <c r="G9" s="115">
        <f ca="1">SUMIFS('Residential Normalized'!$U:$U,'Residential Normalized'!$B:$B,'Normalized Annual Summary'!B9)</f>
        <v>124286769.34130906</v>
      </c>
      <c r="H9" s="115">
        <f t="shared" si="1"/>
        <v>2380443.4985395754</v>
      </c>
      <c r="I9" s="115">
        <f t="shared" ca="1" si="2"/>
        <v>121906325.84276947</v>
      </c>
      <c r="K9" s="114">
        <f t="shared" si="14"/>
        <v>2016</v>
      </c>
      <c r="L9" s="115">
        <f>SUMIFS(Dataset!$G:$G,Dataset!$B:$B,'Normalized Annual Summary'!K9)</f>
        <v>46723063.147793487</v>
      </c>
      <c r="M9" s="115">
        <f>SUMIFS(Dataset!$H:$H,Dataset!$B:$B,'Normalized Annual Summary'!K9)</f>
        <v>2961943.0378775024</v>
      </c>
      <c r="N9" s="115">
        <f t="shared" si="3"/>
        <v>49685006.185670987</v>
      </c>
      <c r="O9" s="115"/>
      <c r="P9" s="115">
        <f ca="1">SUMIFS('GSlt50 Normalized'!$Q:$Q,'GSlt50 Normalized'!$B:$B,'Normalized Annual Summary'!K9)</f>
        <v>49535125.653662093</v>
      </c>
      <c r="Q9" s="115">
        <f t="shared" si="4"/>
        <v>2961943.0378775024</v>
      </c>
      <c r="R9" s="115">
        <f t="shared" ca="1" si="5"/>
        <v>46573182.615784593</v>
      </c>
      <c r="T9" s="114">
        <f t="shared" si="15"/>
        <v>2016</v>
      </c>
      <c r="U9" s="115">
        <f>SUMIFS(Dataset!$J:$J,Dataset!$B:$B,'Normalized Annual Summary'!T9)</f>
        <v>129434913.97257897</v>
      </c>
      <c r="V9" s="115">
        <f>SUMIFS(Dataset!$K:$K,Dataset!$B:$B,'Normalized Annual Summary'!T9)</f>
        <v>3069717.8755852287</v>
      </c>
      <c r="W9" s="115">
        <f t="shared" si="6"/>
        <v>132504631.8481642</v>
      </c>
      <c r="X9" s="115"/>
      <c r="Y9" s="115">
        <f ca="1">SUMIFS('GSgt50 Normalized'!$U:$U,'GSgt50 Normalized'!$B:$B,'Normalized Annual Summary'!T9)</f>
        <v>127735199.03007966</v>
      </c>
      <c r="Z9" s="115">
        <f t="shared" si="7"/>
        <v>3069717.8755852287</v>
      </c>
      <c r="AA9" s="115">
        <f t="shared" ca="1" si="8"/>
        <v>124665481.15449443</v>
      </c>
      <c r="AC9" s="114">
        <f t="shared" si="16"/>
        <v>2016</v>
      </c>
      <c r="AD9" s="115">
        <f>SUMIFS(Dataset!$M:$M,Dataset!$B:$B,'Normalized Annual Summary'!AC9)</f>
        <v>2060755.9669889463</v>
      </c>
      <c r="AE9" s="115">
        <f>'Customer Count'!O8</f>
        <v>3064.75</v>
      </c>
      <c r="AF9" s="115">
        <f t="shared" si="9"/>
        <v>672.40589509387269</v>
      </c>
      <c r="AG9" s="115">
        <f t="shared" si="10"/>
        <v>2060755.9669889463</v>
      </c>
      <c r="AK9" s="114">
        <f t="shared" si="17"/>
        <v>2016</v>
      </c>
      <c r="AL9" s="115">
        <f>SUMIFS(Dataset!$N:$N,Dataset!$B:$B,'Normalized Annual Summary'!AK9)</f>
        <v>399176.44803727948</v>
      </c>
      <c r="AM9" s="115">
        <f>'Customer Count'!S8</f>
        <v>30</v>
      </c>
      <c r="AN9" s="115">
        <f t="shared" si="11"/>
        <v>13305.881601242649</v>
      </c>
      <c r="AO9" s="115">
        <f t="shared" si="12"/>
        <v>399176.44803727948</v>
      </c>
    </row>
    <row r="10" spans="2:41">
      <c r="B10" s="114">
        <f t="shared" si="13"/>
        <v>2017</v>
      </c>
      <c r="C10" s="115">
        <f>SUMIFS(Dataset!$D:$D,Dataset!$B:$B,'Normalized Annual Summary'!B10)</f>
        <v>116589912.08884086</v>
      </c>
      <c r="D10" s="115">
        <f>SUMIFS(Dataset!$E:$E,Dataset!$B:$B,'Normalized Annual Summary'!B10)</f>
        <v>5089987.7237613462</v>
      </c>
      <c r="E10" s="115">
        <f t="shared" si="0"/>
        <v>121679899.81260221</v>
      </c>
      <c r="F10" s="115"/>
      <c r="G10" s="115">
        <f ca="1">SUMIFS('Residential Normalized'!$U:$U,'Residential Normalized'!$B:$B,'Normalized Annual Summary'!B10)</f>
        <v>126297694.19394267</v>
      </c>
      <c r="H10" s="115">
        <f t="shared" si="1"/>
        <v>5089987.7237613462</v>
      </c>
      <c r="I10" s="115">
        <f t="shared" ca="1" si="2"/>
        <v>121207706.47018132</v>
      </c>
      <c r="K10" s="114">
        <f t="shared" si="14"/>
        <v>2017</v>
      </c>
      <c r="L10" s="115">
        <f>SUMIFS(Dataset!$G:$G,Dataset!$B:$B,'Normalized Annual Summary'!K10)</f>
        <v>45198527.697477043</v>
      </c>
      <c r="M10" s="115">
        <f>SUMIFS(Dataset!$H:$H,Dataset!$B:$B,'Normalized Annual Summary'!K10)</f>
        <v>2995907.4926296645</v>
      </c>
      <c r="N10" s="115">
        <f t="shared" si="3"/>
        <v>48194435.190106705</v>
      </c>
      <c r="O10" s="115"/>
      <c r="P10" s="115">
        <f ca="1">SUMIFS('GSlt50 Normalized'!$Q:$Q,'GSlt50 Normalized'!$B:$B,'Normalized Annual Summary'!K10)</f>
        <v>49437583.243949927</v>
      </c>
      <c r="Q10" s="115">
        <f t="shared" si="4"/>
        <v>2995907.4926296645</v>
      </c>
      <c r="R10" s="115">
        <f t="shared" ca="1" si="5"/>
        <v>46441675.751320265</v>
      </c>
      <c r="T10" s="114">
        <f t="shared" si="15"/>
        <v>2017</v>
      </c>
      <c r="U10" s="115">
        <f>SUMIFS(Dataset!$J:$J,Dataset!$B:$B,'Normalized Annual Summary'!T10)</f>
        <v>125361028.46165898</v>
      </c>
      <c r="V10" s="115">
        <f>SUMIFS(Dataset!$K:$K,Dataset!$B:$B,'Normalized Annual Summary'!T10)</f>
        <v>4343071.9883193905</v>
      </c>
      <c r="W10" s="115">
        <f t="shared" si="6"/>
        <v>129704100.44997838</v>
      </c>
      <c r="X10" s="115"/>
      <c r="Y10" s="115">
        <f ca="1">SUMIFS('GSgt50 Normalized'!$U:$U,'GSgt50 Normalized'!$B:$B,'Normalized Annual Summary'!T10)</f>
        <v>129408902.56765178</v>
      </c>
      <c r="Z10" s="115">
        <f t="shared" si="7"/>
        <v>4343071.9883193905</v>
      </c>
      <c r="AA10" s="115">
        <f t="shared" ca="1" si="8"/>
        <v>125065830.57933238</v>
      </c>
      <c r="AC10" s="114">
        <f t="shared" si="16"/>
        <v>2017</v>
      </c>
      <c r="AD10" s="115">
        <f>SUMIFS(Dataset!$M:$M,Dataset!$B:$B,'Normalized Annual Summary'!AC10)</f>
        <v>1230929.4006204633</v>
      </c>
      <c r="AE10" s="115">
        <f>'Customer Count'!O9</f>
        <v>3069</v>
      </c>
      <c r="AF10" s="115">
        <f t="shared" si="9"/>
        <v>401.08484868701964</v>
      </c>
      <c r="AG10" s="115">
        <f t="shared" si="10"/>
        <v>1230929.4006204633</v>
      </c>
      <c r="AK10" s="114">
        <f t="shared" si="17"/>
        <v>2017</v>
      </c>
      <c r="AL10" s="115">
        <f>SUMIFS(Dataset!$N:$N,Dataset!$B:$B,'Normalized Annual Summary'!AK10)</f>
        <v>400116.31481612264</v>
      </c>
      <c r="AM10" s="115">
        <f>'Customer Count'!S9</f>
        <v>30</v>
      </c>
      <c r="AN10" s="115">
        <f t="shared" si="11"/>
        <v>13337.210493870754</v>
      </c>
      <c r="AO10" s="115">
        <f t="shared" si="12"/>
        <v>400116.31481612264</v>
      </c>
    </row>
    <row r="11" spans="2:41">
      <c r="B11" s="114">
        <f t="shared" si="13"/>
        <v>2018</v>
      </c>
      <c r="C11" s="115">
        <f>SUMIFS(Dataset!$D:$D,Dataset!$B:$B,'Normalized Annual Summary'!B11)</f>
        <v>127042388.53964818</v>
      </c>
      <c r="D11" s="115">
        <f>SUMIFS(Dataset!$E:$E,Dataset!$B:$B,'Normalized Annual Summary'!B11)</f>
        <v>6903258.3815914588</v>
      </c>
      <c r="E11" s="115">
        <f t="shared" si="0"/>
        <v>133945646.92123963</v>
      </c>
      <c r="F11" s="115"/>
      <c r="G11" s="115">
        <f ca="1">SUMIFS('Residential Normalized'!$U:$U,'Residential Normalized'!$B:$B,'Normalized Annual Summary'!B11)</f>
        <v>128590980.95001604</v>
      </c>
      <c r="H11" s="115">
        <f t="shared" si="1"/>
        <v>6903258.3815914588</v>
      </c>
      <c r="I11" s="115">
        <f t="shared" ca="1" si="2"/>
        <v>121687722.56842458</v>
      </c>
      <c r="K11" s="114">
        <f t="shared" si="14"/>
        <v>2018</v>
      </c>
      <c r="L11" s="115">
        <f>SUMIFS(Dataset!$G:$G,Dataset!$B:$B,'Normalized Annual Summary'!K11)</f>
        <v>47162012.796490081</v>
      </c>
      <c r="M11" s="115">
        <f>SUMIFS(Dataset!$H:$H,Dataset!$B:$B,'Normalized Annual Summary'!K11)</f>
        <v>3158722.0054270332</v>
      </c>
      <c r="N11" s="115">
        <f t="shared" si="3"/>
        <v>50320734.801917113</v>
      </c>
      <c r="O11" s="115"/>
      <c r="P11" s="115">
        <f ca="1">SUMIFS('GSlt50 Normalized'!$Q:$Q,'GSlt50 Normalized'!$B:$B,'Normalized Annual Summary'!K11)</f>
        <v>49437583.243949927</v>
      </c>
      <c r="Q11" s="115">
        <f t="shared" si="4"/>
        <v>3158722.0054270332</v>
      </c>
      <c r="R11" s="115">
        <f t="shared" ca="1" si="5"/>
        <v>46278861.238522895</v>
      </c>
      <c r="T11" s="114">
        <f t="shared" si="15"/>
        <v>2018</v>
      </c>
      <c r="U11" s="115">
        <f>SUMIFS(Dataset!$J:$J,Dataset!$B:$B,'Normalized Annual Summary'!T11)</f>
        <v>130990632.90670583</v>
      </c>
      <c r="V11" s="115">
        <f>SUMIFS(Dataset!$K:$K,Dataset!$B:$B,'Normalized Annual Summary'!T11)</f>
        <v>5774540.3136973651</v>
      </c>
      <c r="W11" s="115">
        <f t="shared" si="6"/>
        <v>136765173.22040319</v>
      </c>
      <c r="X11" s="115"/>
      <c r="Y11" s="115">
        <f ca="1">SUMIFS('GSgt50 Normalized'!$U:$U,'GSgt50 Normalized'!$B:$B,'Normalized Annual Summary'!T11)</f>
        <v>131847140.52835926</v>
      </c>
      <c r="Z11" s="115">
        <f t="shared" si="7"/>
        <v>5774540.3136973651</v>
      </c>
      <c r="AA11" s="115">
        <f t="shared" ca="1" si="8"/>
        <v>126072600.2146619</v>
      </c>
      <c r="AC11" s="114">
        <f t="shared" si="16"/>
        <v>2018</v>
      </c>
      <c r="AD11" s="115">
        <f>SUMIFS(Dataset!$M:$M,Dataset!$B:$B,'Normalized Annual Summary'!AC11)</f>
        <v>1204476.4371555073</v>
      </c>
      <c r="AE11" s="115">
        <f>'Customer Count'!O10</f>
        <v>3130.4166666666665</v>
      </c>
      <c r="AF11" s="115">
        <f t="shared" si="9"/>
        <v>384.76553296595472</v>
      </c>
      <c r="AG11" s="115">
        <f t="shared" si="10"/>
        <v>1204476.4371555073</v>
      </c>
      <c r="AK11" s="114">
        <f t="shared" si="17"/>
        <v>2018</v>
      </c>
      <c r="AL11" s="115">
        <f>SUMIFS(Dataset!$N:$N,Dataset!$B:$B,'Normalized Annual Summary'!AK11)</f>
        <v>397051.6081530652</v>
      </c>
      <c r="AM11" s="115">
        <f>'Customer Count'!S10</f>
        <v>30</v>
      </c>
      <c r="AN11" s="115">
        <f t="shared" si="11"/>
        <v>13235.053605102174</v>
      </c>
      <c r="AO11" s="115">
        <f t="shared" si="12"/>
        <v>397051.6081530652</v>
      </c>
    </row>
    <row r="12" spans="2:41">
      <c r="B12" s="114">
        <f t="shared" si="13"/>
        <v>2019</v>
      </c>
      <c r="C12" s="115">
        <f>SUMIFS(Dataset!$D:$D,Dataset!$B:$B,'Normalized Annual Summary'!B12)</f>
        <v>125937193.66228408</v>
      </c>
      <c r="D12" s="115">
        <f>SUMIFS(Dataset!$E:$E,Dataset!$B:$B,'Normalized Annual Summary'!B12)</f>
        <v>7269766.0551621364</v>
      </c>
      <c r="E12" s="115">
        <f t="shared" si="0"/>
        <v>133206959.71744621</v>
      </c>
      <c r="F12" s="116"/>
      <c r="G12" s="115">
        <f ca="1">SUMIFS('Residential Normalized'!$U:$U,'Residential Normalized'!$B:$B,'Normalized Annual Summary'!B12)</f>
        <v>131204261.20693688</v>
      </c>
      <c r="H12" s="115">
        <f t="shared" si="1"/>
        <v>7269766.0551621364</v>
      </c>
      <c r="I12" s="115">
        <f t="shared" ca="1" si="2"/>
        <v>123934495.15177475</v>
      </c>
      <c r="K12" s="114">
        <f t="shared" si="14"/>
        <v>2019</v>
      </c>
      <c r="L12" s="115">
        <f>SUMIFS(Dataset!$G:$G,Dataset!$B:$B,'Normalized Annual Summary'!K12)</f>
        <v>46524843.615444981</v>
      </c>
      <c r="M12" s="115">
        <f>SUMIFS(Dataset!$H:$H,Dataset!$B:$B,'Normalized Annual Summary'!K12)</f>
        <v>3248327.9361091773</v>
      </c>
      <c r="N12" s="115">
        <f t="shared" si="3"/>
        <v>49773171.551554158</v>
      </c>
      <c r="O12" s="116"/>
      <c r="P12" s="115">
        <f ca="1">SUMIFS('GSlt50 Normalized'!$Q:$Q,'GSlt50 Normalized'!$B:$B,'Normalized Annual Summary'!K12)</f>
        <v>49437583.243949927</v>
      </c>
      <c r="Q12" s="115">
        <f t="shared" si="4"/>
        <v>3248327.9361091773</v>
      </c>
      <c r="R12" s="115">
        <f t="shared" ca="1" si="5"/>
        <v>46189255.30784075</v>
      </c>
      <c r="T12" s="114">
        <f t="shared" si="15"/>
        <v>2019</v>
      </c>
      <c r="U12" s="115">
        <f>SUMIFS(Dataset!$J:$J,Dataset!$B:$B,'Normalized Annual Summary'!T12)</f>
        <v>126777959.96350293</v>
      </c>
      <c r="V12" s="115">
        <f>SUMIFS(Dataset!$K:$K,Dataset!$B:$B,'Normalized Annual Summary'!T12)</f>
        <v>6944190.6563829705</v>
      </c>
      <c r="W12" s="115">
        <f t="shared" si="6"/>
        <v>133722150.61988589</v>
      </c>
      <c r="X12" s="116"/>
      <c r="Y12" s="115">
        <f ca="1">SUMIFS('GSgt50 Normalized'!$U:$U,'GSgt50 Normalized'!$B:$B,'Normalized Annual Summary'!T12)</f>
        <v>133502448.72287099</v>
      </c>
      <c r="Z12" s="115">
        <f t="shared" si="7"/>
        <v>6944190.6563829705</v>
      </c>
      <c r="AA12" s="115">
        <f t="shared" ca="1" si="8"/>
        <v>126558258.06648803</v>
      </c>
      <c r="AC12" s="114">
        <f t="shared" si="16"/>
        <v>2019</v>
      </c>
      <c r="AD12" s="115">
        <f>SUMIFS(Dataset!$M:$M,Dataset!$B:$B,'Normalized Annual Summary'!AC12)</f>
        <v>1202687.0979789766</v>
      </c>
      <c r="AE12" s="115">
        <f>'Customer Count'!O11</f>
        <v>3250.5833333333335</v>
      </c>
      <c r="AF12" s="115">
        <f t="shared" si="9"/>
        <v>369.99115993918315</v>
      </c>
      <c r="AG12" s="115">
        <f t="shared" si="10"/>
        <v>1202687.0979789766</v>
      </c>
      <c r="AK12" s="114">
        <f t="shared" si="17"/>
        <v>2019</v>
      </c>
      <c r="AL12" s="115">
        <f>SUMIFS(Dataset!$N:$N,Dataset!$B:$B,'Normalized Annual Summary'!AK12)</f>
        <v>394004.8908583041</v>
      </c>
      <c r="AM12" s="115">
        <f>'Customer Count'!S11</f>
        <v>30</v>
      </c>
      <c r="AN12" s="115">
        <f t="shared" si="11"/>
        <v>13133.496361943469</v>
      </c>
      <c r="AO12" s="115">
        <f t="shared" si="12"/>
        <v>394004.8908583041</v>
      </c>
    </row>
    <row r="13" spans="2:41">
      <c r="B13" s="114">
        <f t="shared" si="13"/>
        <v>2020</v>
      </c>
      <c r="C13" s="115">
        <f>SUMIFS(Dataset!$D:$D,Dataset!$B:$B,'Normalized Annual Summary'!B13)</f>
        <v>134775705.68352982</v>
      </c>
      <c r="D13" s="115">
        <f>SUMIFS(Dataset!$E:$E,Dataset!$B:$B,'Normalized Annual Summary'!B13)</f>
        <v>7258555.3555044392</v>
      </c>
      <c r="E13" s="115">
        <f t="shared" si="0"/>
        <v>142034261.03903428</v>
      </c>
      <c r="F13" s="116"/>
      <c r="G13" s="115">
        <f ca="1">SUMIFS('Residential Normalized'!$U:$U,'Residential Normalized'!$B:$B,'Normalized Annual Summary'!B13)</f>
        <v>142083431.91038051</v>
      </c>
      <c r="H13" s="115">
        <f t="shared" si="1"/>
        <v>7258555.3555044392</v>
      </c>
      <c r="I13" s="115">
        <f t="shared" ca="1" si="2"/>
        <v>134824876.55487606</v>
      </c>
      <c r="K13" s="114">
        <f t="shared" si="14"/>
        <v>2020</v>
      </c>
      <c r="L13" s="115">
        <f>SUMIFS(Dataset!$G:$G,Dataset!$B:$B,'Normalized Annual Summary'!K13)</f>
        <v>42547308.685365744</v>
      </c>
      <c r="M13" s="115">
        <f>SUMIFS(Dataset!$H:$H,Dataset!$B:$B,'Normalized Annual Summary'!K13)</f>
        <v>3240659.7571163732</v>
      </c>
      <c r="N13" s="115">
        <f t="shared" si="3"/>
        <v>45787968.442482114</v>
      </c>
      <c r="O13" s="116"/>
      <c r="P13" s="115">
        <f ca="1">SUMIFS('GSlt50 Normalized'!$Q:$Q,'GSlt50 Normalized'!$B:$B,'Normalized Annual Summary'!K13)</f>
        <v>46909560.596528649</v>
      </c>
      <c r="Q13" s="115">
        <f t="shared" si="4"/>
        <v>3240659.7571163732</v>
      </c>
      <c r="R13" s="115">
        <f t="shared" ca="1" si="5"/>
        <v>43668900.839412279</v>
      </c>
      <c r="T13" s="114">
        <f t="shared" si="15"/>
        <v>2020</v>
      </c>
      <c r="U13" s="115">
        <f>SUMIFS(Dataset!$J:$J,Dataset!$B:$B,'Normalized Annual Summary'!T13)</f>
        <v>115931845.39301684</v>
      </c>
      <c r="V13" s="115">
        <f>SUMIFS(Dataset!$K:$K,Dataset!$B:$B,'Normalized Annual Summary'!T13)</f>
        <v>7626281.4571790434</v>
      </c>
      <c r="W13" s="115">
        <f t="shared" si="6"/>
        <v>123558126.85019588</v>
      </c>
      <c r="X13" s="116"/>
      <c r="Y13" s="115">
        <f ca="1">SUMIFS('GSgt50 Normalized'!$U:$U,'GSgt50 Normalized'!$B:$B,'Normalized Annual Summary'!T13)</f>
        <v>122415890.77941285</v>
      </c>
      <c r="Z13" s="115">
        <f t="shared" si="7"/>
        <v>7626281.4571790434</v>
      </c>
      <c r="AA13" s="115">
        <f t="shared" ca="1" si="8"/>
        <v>114789609.32223381</v>
      </c>
      <c r="AC13" s="114">
        <f t="shared" si="16"/>
        <v>2020</v>
      </c>
      <c r="AD13" s="115">
        <f>SUMIFS(Dataset!$M:$M,Dataset!$B:$B,'Normalized Annual Summary'!AC13)</f>
        <v>1224244.7245564894</v>
      </c>
      <c r="AE13" s="115">
        <f>'Customer Count'!O12</f>
        <v>3261</v>
      </c>
      <c r="AF13" s="115">
        <f t="shared" si="9"/>
        <v>375.42003206270755</v>
      </c>
      <c r="AG13" s="115">
        <f t="shared" si="10"/>
        <v>1224244.7245564894</v>
      </c>
      <c r="AK13" s="114">
        <f t="shared" si="17"/>
        <v>2020</v>
      </c>
      <c r="AL13" s="115">
        <f>SUMIFS(Dataset!$N:$N,Dataset!$B:$B,'Normalized Annual Summary'!AK13)</f>
        <v>396218.85414507356</v>
      </c>
      <c r="AM13" s="115">
        <f>'Customer Count'!S12</f>
        <v>30</v>
      </c>
      <c r="AN13" s="115">
        <f t="shared" si="11"/>
        <v>13207.295138169118</v>
      </c>
      <c r="AO13" s="115">
        <f t="shared" si="12"/>
        <v>396218.85414507356</v>
      </c>
    </row>
    <row r="14" spans="2:41" s="111" customFormat="1">
      <c r="B14" s="114">
        <f t="shared" si="13"/>
        <v>2021</v>
      </c>
      <c r="C14" s="115">
        <f>SUMIFS(Dataset!$D:$D,Dataset!$B:$B,'Normalized Annual Summary'!B14)</f>
        <v>136991339.41564736</v>
      </c>
      <c r="D14" s="115">
        <f>SUMIFS(Dataset!$E:$E,Dataset!$B:$B,'Normalized Annual Summary'!B14)</f>
        <v>6124186.5063649388</v>
      </c>
      <c r="E14" s="115">
        <f t="shared" ref="E14" si="18">C14+D14</f>
        <v>143115525.9220123</v>
      </c>
      <c r="F14" s="116"/>
      <c r="G14" s="115">
        <f ca="1">SUMIFS('Residential Normalized'!$U:$U,'Residential Normalized'!$B:$B,'Normalized Annual Summary'!B14)</f>
        <v>145264515.87046206</v>
      </c>
      <c r="H14" s="115">
        <f t="shared" ref="H14" si="19">D14</f>
        <v>6124186.5063649388</v>
      </c>
      <c r="I14" s="115">
        <f t="shared" ref="I14" ca="1" si="20">G14-H14</f>
        <v>139140329.36409712</v>
      </c>
      <c r="J14"/>
      <c r="K14" s="114">
        <f t="shared" si="14"/>
        <v>2021</v>
      </c>
      <c r="L14" s="115">
        <f>SUMIFS(Dataset!$G:$G,Dataset!$B:$B,'Normalized Annual Summary'!K14)</f>
        <v>44543870.170515344</v>
      </c>
      <c r="M14" s="115">
        <f>SUMIFS(Dataset!$H:$H,Dataset!$B:$B,'Normalized Annual Summary'!K14)</f>
        <v>3228282.5528058088</v>
      </c>
      <c r="N14" s="115">
        <f t="shared" ref="N14" si="21">L14+M14</f>
        <v>47772152.723321155</v>
      </c>
      <c r="O14" s="116"/>
      <c r="P14" s="115">
        <f ca="1">SUMIFS('GSlt50 Normalized'!$Q:$Q,'GSlt50 Normalized'!$B:$B,'Normalized Annual Summary'!K14)</f>
        <v>46812018.186816484</v>
      </c>
      <c r="Q14" s="115">
        <f t="shared" ref="Q14" si="22">M14</f>
        <v>3228282.5528058088</v>
      </c>
      <c r="R14" s="115">
        <f t="shared" ref="R14" ca="1" si="23">P14-Q14</f>
        <v>43583735.634010673</v>
      </c>
      <c r="S14"/>
      <c r="T14" s="114">
        <f t="shared" si="15"/>
        <v>2021</v>
      </c>
      <c r="U14" s="115">
        <f>SUMIFS(Dataset!$J:$J,Dataset!$B:$B,'Normalized Annual Summary'!T14)</f>
        <v>122344797.93287337</v>
      </c>
      <c r="V14" s="115">
        <f>SUMIFS(Dataset!$K:$K,Dataset!$B:$B,'Normalized Annual Summary'!T14)</f>
        <v>7769575.558455714</v>
      </c>
      <c r="W14" s="115">
        <f t="shared" ref="W14" si="24">U14+V14</f>
        <v>130114373.49132909</v>
      </c>
      <c r="X14" s="116"/>
      <c r="Y14" s="115">
        <f ca="1">SUMIFS('GSgt50 Normalized'!$U:$U,'GSgt50 Normalized'!$B:$B,'Normalized Annual Summary'!T14)</f>
        <v>133497178.16187349</v>
      </c>
      <c r="Z14" s="115">
        <f t="shared" ref="Z14" si="25">V14</f>
        <v>7769575.558455714</v>
      </c>
      <c r="AA14" s="115">
        <f t="shared" ref="AA14" ca="1" si="26">Y14-Z14</f>
        <v>125727602.60341777</v>
      </c>
      <c r="AB14"/>
      <c r="AC14" s="114">
        <f t="shared" si="16"/>
        <v>2021</v>
      </c>
      <c r="AD14" s="115">
        <f>SUMIFS(Dataset!$M:$M,Dataset!$B:$B,'Normalized Annual Summary'!AC14)</f>
        <v>1221562.7077497665</v>
      </c>
      <c r="AE14" s="115">
        <f>'Customer Count'!O13</f>
        <v>3261</v>
      </c>
      <c r="AF14" s="115">
        <f t="shared" ref="AF14" si="27">AD14/AE14</f>
        <v>374.59757980673612</v>
      </c>
      <c r="AG14" s="115">
        <f t="shared" ref="AG14" si="28">AF14*AE14</f>
        <v>1221562.7077497665</v>
      </c>
      <c r="AH14"/>
      <c r="AI14"/>
      <c r="AJ14"/>
      <c r="AK14" s="114">
        <f t="shared" si="17"/>
        <v>2021</v>
      </c>
      <c r="AL14" s="115">
        <f>SUMIFS(Dataset!$N:$N,Dataset!$B:$B,'Normalized Annual Summary'!AK14)</f>
        <v>396233.27731092443</v>
      </c>
      <c r="AM14" s="115">
        <f>'Customer Count'!S13</f>
        <v>30</v>
      </c>
      <c r="AN14" s="115">
        <f t="shared" ref="AN14" si="29">AL14/AM14</f>
        <v>13207.775910364147</v>
      </c>
      <c r="AO14" s="115">
        <f t="shared" ref="AO14" si="30">AN14*AM14</f>
        <v>396233.27731092443</v>
      </c>
    </row>
    <row r="15" spans="2:41" s="111" customFormat="1">
      <c r="B15" s="117">
        <f t="shared" si="13"/>
        <v>2022</v>
      </c>
      <c r="C15" s="115">
        <f>SUMIFS(Dataset!$D:$D,Dataset!$B:$B,'Normalized Annual Summary'!B15)</f>
        <v>138751534.19665083</v>
      </c>
      <c r="D15" s="115">
        <f>SUMIFS(Dataset!$E:$E,Dataset!$B:$B,'Normalized Annual Summary'!B15)</f>
        <v>6168639.0018281257</v>
      </c>
      <c r="E15" s="115">
        <f t="shared" ref="E15" si="31">C15+D15</f>
        <v>144920173.19847897</v>
      </c>
      <c r="F15" s="117"/>
      <c r="G15" s="116">
        <f ca="1">SUMIFS('Residential Normalized'!$U:$U,'Residential Normalized'!$B:$B,'Normalized Annual Summary'!B15)</f>
        <v>146805609.60475481</v>
      </c>
      <c r="H15" s="116">
        <f>CDM!N15</f>
        <v>6168639.0018281257</v>
      </c>
      <c r="I15" s="116">
        <f ca="1">G15-H15</f>
        <v>140636970.60292667</v>
      </c>
      <c r="K15" s="117">
        <f t="shared" si="14"/>
        <v>2022</v>
      </c>
      <c r="L15" s="115">
        <f>SUMIFS(Dataset!$G:$G,Dataset!$B:$B,'Normalized Annual Summary'!K15)</f>
        <v>46776015.317567527</v>
      </c>
      <c r="M15" s="115">
        <f>SUMIFS(Dataset!$H:$H,Dataset!$B:$B,'Normalized Annual Summary'!K15)</f>
        <v>3436432.928177129</v>
      </c>
      <c r="N15" s="115">
        <f t="shared" ref="N15" si="32">L15+M15</f>
        <v>50212448.245744653</v>
      </c>
      <c r="O15" s="117"/>
      <c r="P15" s="116">
        <f ca="1">SUMIFS('GSlt50 Normalized'!$Q:$Q,'GSlt50 Normalized'!$B:$B,'Normalized Annual Summary'!K15)</f>
        <v>48124800.715383209</v>
      </c>
      <c r="Q15" s="116">
        <f>CDM!O15</f>
        <v>3436432.928177129</v>
      </c>
      <c r="R15" s="116">
        <f ca="1">P15-Q15</f>
        <v>44688367.787206084</v>
      </c>
      <c r="T15" s="114">
        <f t="shared" si="15"/>
        <v>2022</v>
      </c>
      <c r="U15" s="115">
        <f>SUMIFS(Dataset!$J:$J,Dataset!$B:$B,'Normalized Annual Summary'!T15)</f>
        <v>124653717.41209906</v>
      </c>
      <c r="V15" s="115">
        <f>SUMIFS(Dataset!$K:$K,Dataset!$B:$B,'Normalized Annual Summary'!T15)</f>
        <v>8407026.8566379286</v>
      </c>
      <c r="W15" s="115">
        <f t="shared" ref="W15" si="33">U15+V15</f>
        <v>133060744.26873699</v>
      </c>
      <c r="X15" s="116"/>
      <c r="Y15" s="115">
        <f ca="1">SUMIFS('GSgt50 Normalized'!$U:$U,'GSgt50 Normalized'!$B:$B,'Normalized Annual Summary'!T15)</f>
        <v>136193231.04526922</v>
      </c>
      <c r="Z15" s="115">
        <f t="shared" ref="Z15" si="34">V15</f>
        <v>8407026.8566379286</v>
      </c>
      <c r="AA15" s="115">
        <f t="shared" ref="AA15" ca="1" si="35">Y15-Z15</f>
        <v>127786204.1886313</v>
      </c>
      <c r="AC15" s="114">
        <f t="shared" si="16"/>
        <v>2022</v>
      </c>
      <c r="AD15" s="115">
        <f>SUMIFS(Dataset!$M:$M,Dataset!$B:$B,'Normalized Annual Summary'!AC15)</f>
        <v>1223161.4104996838</v>
      </c>
      <c r="AE15" s="115">
        <f>'Customer Count'!O14</f>
        <v>3264.75</v>
      </c>
      <c r="AF15" s="115">
        <f>AD15/AE15</f>
        <v>374.65699073426259</v>
      </c>
      <c r="AG15" s="115">
        <f t="shared" ref="AG15" si="36">AF15*AE15</f>
        <v>1223161.4104996838</v>
      </c>
      <c r="AK15" s="114">
        <f t="shared" si="17"/>
        <v>2022</v>
      </c>
      <c r="AL15" s="115">
        <f>SUMIFS(Dataset!$N:$N,Dataset!$B:$B,'Normalized Annual Summary'!AK15)</f>
        <v>395161.14936297113</v>
      </c>
      <c r="AM15" s="115">
        <f>'Customer Count'!S14</f>
        <v>30</v>
      </c>
      <c r="AN15" s="115">
        <f t="shared" ref="AN15" si="37">AL15/AM15</f>
        <v>13172.038312099037</v>
      </c>
      <c r="AO15" s="115">
        <f t="shared" ref="AO15" si="38">AN15*AM15</f>
        <v>395161.14936297113</v>
      </c>
    </row>
    <row r="16" spans="2:41" s="111" customFormat="1">
      <c r="B16" s="117">
        <f t="shared" si="13"/>
        <v>2023</v>
      </c>
      <c r="C16" s="117"/>
      <c r="D16" s="117"/>
      <c r="E16" s="117"/>
      <c r="F16" s="117"/>
      <c r="G16" s="116">
        <f ca="1">SUMIFS('Residential Normalized'!$U:$U,'Residential Normalized'!$B:$B,'Normalized Annual Summary'!B16)</f>
        <v>142781417.31114125</v>
      </c>
      <c r="H16" s="116">
        <f>CDM!N16</f>
        <v>6122137.8055281555</v>
      </c>
      <c r="I16" s="116">
        <f ca="1">G16-H16</f>
        <v>136659279.50561309</v>
      </c>
      <c r="K16" s="117">
        <f t="shared" si="14"/>
        <v>2023</v>
      </c>
      <c r="L16" s="117"/>
      <c r="M16" s="117"/>
      <c r="N16" s="117"/>
      <c r="O16" s="117"/>
      <c r="P16" s="116">
        <f ca="1">SUMIFS('GSlt50 Normalized'!$Q:$Q,'GSlt50 Normalized'!$B:$B,'Normalized Annual Summary'!K16)</f>
        <v>48781191.979666561</v>
      </c>
      <c r="Q16" s="116">
        <f>CDM!O16</f>
        <v>3462758.4245491996</v>
      </c>
      <c r="R16" s="116">
        <f ca="1">P16-Q16</f>
        <v>45318433.555117361</v>
      </c>
      <c r="T16" s="117">
        <f t="shared" si="15"/>
        <v>2023</v>
      </c>
      <c r="U16" s="117"/>
      <c r="V16" s="117"/>
      <c r="W16" s="117"/>
      <c r="X16" s="117"/>
      <c r="Y16" s="116">
        <f ca="1">SUMIFS('GSgt50 Normalized'!$U:$U,'GSgt50 Normalized'!$B:$B,'Normalized Annual Summary'!T16)</f>
        <v>137153250.2779626</v>
      </c>
      <c r="Z16" s="116">
        <f>CDM!P16</f>
        <v>8670716.3363214023</v>
      </c>
      <c r="AA16" s="116">
        <f ca="1">Y16-Z16</f>
        <v>128482533.9416412</v>
      </c>
      <c r="AC16" s="117">
        <f t="shared" si="16"/>
        <v>2023</v>
      </c>
      <c r="AD16" s="117"/>
      <c r="AE16" s="116">
        <f>'Customer Count'!O15</f>
        <v>3287.7627634470487</v>
      </c>
      <c r="AF16" s="116">
        <f>AF15</f>
        <v>374.65699073426259</v>
      </c>
      <c r="AG16" s="116">
        <f t="shared" si="10"/>
        <v>1231783.3032012344</v>
      </c>
      <c r="AK16" s="117">
        <f t="shared" si="17"/>
        <v>2023</v>
      </c>
      <c r="AL16" s="117"/>
      <c r="AM16" s="116">
        <f>'Customer Count'!S15</f>
        <v>30</v>
      </c>
      <c r="AN16" s="116">
        <f>AN15</f>
        <v>13172.038312099037</v>
      </c>
      <c r="AO16" s="116">
        <f t="shared" si="12"/>
        <v>395161.14936297113</v>
      </c>
    </row>
    <row r="17" spans="2:41" s="111" customFormat="1">
      <c r="B17" s="117">
        <f t="shared" si="13"/>
        <v>2024</v>
      </c>
      <c r="C17" s="117"/>
      <c r="D17" s="117"/>
      <c r="E17" s="117"/>
      <c r="F17" s="117"/>
      <c r="G17" s="116">
        <f ca="1">SUMIFS('Residential Normalized'!$U:$U,'Residential Normalized'!$B:$B,'Normalized Annual Summary'!B17)</f>
        <v>143255611.75782725</v>
      </c>
      <c r="H17" s="116">
        <f>H16-(H$15-H$16)</f>
        <v>6075636.6092281854</v>
      </c>
      <c r="I17" s="116">
        <f t="shared" ref="I17:I20" ca="1" si="39">G17-H17</f>
        <v>137179975.14859906</v>
      </c>
      <c r="K17" s="117">
        <f t="shared" si="14"/>
        <v>2024</v>
      </c>
      <c r="L17" s="117"/>
      <c r="M17" s="117"/>
      <c r="N17" s="117"/>
      <c r="O17" s="117"/>
      <c r="P17" s="116">
        <f ca="1">SUMIFS('GSlt50 Normalized'!$Q:$Q,'GSlt50 Normalized'!$B:$B,'Normalized Annual Summary'!K17)</f>
        <v>49535125.653662093</v>
      </c>
      <c r="Q17" s="116">
        <f>Q16-(Q$15-Q$16)</f>
        <v>3489083.9209212703</v>
      </c>
      <c r="R17" s="116">
        <f t="shared" ref="R17:R20" ca="1" si="40">P17-Q17</f>
        <v>46046041.732740819</v>
      </c>
      <c r="T17" s="117">
        <f t="shared" si="15"/>
        <v>2024</v>
      </c>
      <c r="U17" s="117"/>
      <c r="V17" s="117"/>
      <c r="W17" s="117"/>
      <c r="X17" s="117"/>
      <c r="Y17" s="116">
        <f ca="1">SUMIFS('GSgt50 Normalized'!$U:$U,'GSgt50 Normalized'!$B:$B,'Normalized Annual Summary'!T17)</f>
        <v>138984680.07549325</v>
      </c>
      <c r="Z17" s="116">
        <f>Z16-(Z$15-Z$16)</f>
        <v>8934405.816004876</v>
      </c>
      <c r="AA17" s="116">
        <f t="shared" ref="AA17:AA20" ca="1" si="41">Y17-Z17</f>
        <v>130050274.25948837</v>
      </c>
      <c r="AC17" s="117">
        <f t="shared" si="16"/>
        <v>2024</v>
      </c>
      <c r="AD17" s="117"/>
      <c r="AE17" s="116">
        <f>AE16*'Customer Count'!$P$18</f>
        <v>3291.5435393939752</v>
      </c>
      <c r="AF17" s="116">
        <f t="shared" ref="AF17:AF20" si="42">AF16</f>
        <v>374.65699073426259</v>
      </c>
      <c r="AG17" s="116">
        <f t="shared" ref="AG17:AG20" si="43">AF17*AE17</f>
        <v>1233199.7973401505</v>
      </c>
      <c r="AK17" s="117">
        <f t="shared" si="17"/>
        <v>2024</v>
      </c>
      <c r="AL17" s="117"/>
      <c r="AM17" s="116">
        <f>AM16</f>
        <v>30</v>
      </c>
      <c r="AN17" s="116">
        <f t="shared" ref="AN17:AN20" si="44">AN16</f>
        <v>13172.038312099037</v>
      </c>
      <c r="AO17" s="116">
        <f t="shared" ref="AO17:AO20" si="45">AN17*AM17</f>
        <v>395161.14936297113</v>
      </c>
    </row>
    <row r="18" spans="2:41" s="111" customFormat="1">
      <c r="B18" s="117">
        <f t="shared" si="13"/>
        <v>2025</v>
      </c>
      <c r="C18" s="117"/>
      <c r="D18" s="117"/>
      <c r="E18" s="117"/>
      <c r="F18" s="117"/>
      <c r="G18" s="116">
        <f ca="1">SUMIFS('Residential Normalized'!$U:$U,'Residential Normalized'!$B:$B,'Normalized Annual Summary'!B18)</f>
        <v>145273477.54898605</v>
      </c>
      <c r="H18" s="116">
        <f t="shared" ref="H18:H20" si="46">H17-(H$15-H$16)</f>
        <v>6029135.4129282152</v>
      </c>
      <c r="I18" s="116">
        <f t="shared" ca="1" si="39"/>
        <v>139244342.13605782</v>
      </c>
      <c r="K18" s="117">
        <f t="shared" si="14"/>
        <v>2025</v>
      </c>
      <c r="L18" s="117"/>
      <c r="M18" s="117"/>
      <c r="N18" s="117"/>
      <c r="O18" s="117"/>
      <c r="P18" s="116">
        <f ca="1">SUMIFS('GSlt50 Normalized'!$Q:$Q,'GSlt50 Normalized'!$B:$B,'Normalized Annual Summary'!K18)</f>
        <v>49437583.243949927</v>
      </c>
      <c r="Q18" s="116">
        <f t="shared" ref="Q18:Q20" si="47">Q17-(Q$15-Q$16)</f>
        <v>3515409.4172933409</v>
      </c>
      <c r="R18" s="116">
        <f t="shared" ca="1" si="40"/>
        <v>45922173.826656587</v>
      </c>
      <c r="T18" s="117">
        <f t="shared" si="15"/>
        <v>2025</v>
      </c>
      <c r="U18" s="117"/>
      <c r="V18" s="117"/>
      <c r="W18" s="117"/>
      <c r="X18" s="117"/>
      <c r="Y18" s="116">
        <f ca="1">SUMIFS('GSgt50 Normalized'!$U:$U,'GSgt50 Normalized'!$B:$B,'Normalized Annual Summary'!T18)</f>
        <v>140358139.2999275</v>
      </c>
      <c r="Z18" s="116">
        <f t="shared" ref="Z18:Z20" si="48">Z17-(Z$15-Z$16)</f>
        <v>9198095.2956883498</v>
      </c>
      <c r="AA18" s="116">
        <f t="shared" ca="1" si="41"/>
        <v>131160044.00423916</v>
      </c>
      <c r="AC18" s="117">
        <f t="shared" si="16"/>
        <v>2025</v>
      </c>
      <c r="AD18" s="117"/>
      <c r="AE18" s="116">
        <f>AE17*'Customer Count'!$P$18</f>
        <v>3295.328663059332</v>
      </c>
      <c r="AF18" s="116">
        <f t="shared" si="42"/>
        <v>374.65699073426259</v>
      </c>
      <c r="AG18" s="116">
        <f t="shared" si="43"/>
        <v>1234617.92038217</v>
      </c>
      <c r="AK18" s="117">
        <f t="shared" si="17"/>
        <v>2025</v>
      </c>
      <c r="AL18" s="117"/>
      <c r="AM18" s="116">
        <f>AM17</f>
        <v>30</v>
      </c>
      <c r="AN18" s="116">
        <f t="shared" si="44"/>
        <v>13172.038312099037</v>
      </c>
      <c r="AO18" s="116">
        <f t="shared" si="45"/>
        <v>395161.14936297113</v>
      </c>
    </row>
    <row r="19" spans="2:41" s="111" customFormat="1">
      <c r="B19" s="117">
        <f t="shared" si="13"/>
        <v>2026</v>
      </c>
      <c r="C19" s="117"/>
      <c r="D19" s="117"/>
      <c r="E19" s="117"/>
      <c r="F19" s="117"/>
      <c r="G19" s="116">
        <f ca="1">SUMIFS('Residential Normalized'!$U:$U,'Residential Normalized'!$B:$B,'Normalized Annual Summary'!B19)</f>
        <v>147621126.8865355</v>
      </c>
      <c r="H19" s="116">
        <f t="shared" si="46"/>
        <v>5982634.2166282451</v>
      </c>
      <c r="I19" s="116">
        <f t="shared" ca="1" si="39"/>
        <v>141638492.66990724</v>
      </c>
      <c r="K19" s="117">
        <f t="shared" si="14"/>
        <v>2026</v>
      </c>
      <c r="L19" s="117"/>
      <c r="M19" s="117"/>
      <c r="N19" s="117"/>
      <c r="O19" s="117"/>
      <c r="P19" s="116">
        <f ca="1">SUMIFS('GSlt50 Normalized'!$Q:$Q,'GSlt50 Normalized'!$B:$B,'Normalized Annual Summary'!K19)</f>
        <v>49437583.243949927</v>
      </c>
      <c r="Q19" s="116">
        <f t="shared" si="47"/>
        <v>3541734.9136654115</v>
      </c>
      <c r="R19" s="116">
        <f t="shared" ca="1" si="40"/>
        <v>45895848.330284514</v>
      </c>
      <c r="T19" s="117">
        <f t="shared" si="15"/>
        <v>2026</v>
      </c>
      <c r="U19" s="117"/>
      <c r="V19" s="117"/>
      <c r="W19" s="117"/>
      <c r="X19" s="117"/>
      <c r="Y19" s="116">
        <f ca="1">SUMIFS('GSgt50 Normalized'!$U:$U,'GSgt50 Normalized'!$B:$B,'Normalized Annual Summary'!T19)</f>
        <v>142008815.8041119</v>
      </c>
      <c r="Z19" s="116">
        <f t="shared" si="48"/>
        <v>9461784.7753718235</v>
      </c>
      <c r="AA19" s="116">
        <f t="shared" ca="1" si="41"/>
        <v>132547031.02874008</v>
      </c>
      <c r="AC19" s="117">
        <f t="shared" si="16"/>
        <v>2026</v>
      </c>
      <c r="AD19" s="117"/>
      <c r="AE19" s="116">
        <f>AE18*'Customer Count'!$P$18</f>
        <v>3299.1181394427954</v>
      </c>
      <c r="AF19" s="116">
        <f t="shared" si="42"/>
        <v>374.65699073426259</v>
      </c>
      <c r="AG19" s="116">
        <f t="shared" si="43"/>
        <v>1236037.6742004571</v>
      </c>
      <c r="AK19" s="117">
        <f t="shared" si="17"/>
        <v>2026</v>
      </c>
      <c r="AL19" s="117"/>
      <c r="AM19" s="116">
        <f>AM18</f>
        <v>30</v>
      </c>
      <c r="AN19" s="116">
        <f t="shared" si="44"/>
        <v>13172.038312099037</v>
      </c>
      <c r="AO19" s="116">
        <f t="shared" si="45"/>
        <v>395161.14936297113</v>
      </c>
    </row>
    <row r="20" spans="2:41" s="111" customFormat="1">
      <c r="B20" s="117">
        <f t="shared" si="13"/>
        <v>2027</v>
      </c>
      <c r="C20" s="117"/>
      <c r="D20" s="117"/>
      <c r="E20" s="117"/>
      <c r="F20" s="117"/>
      <c r="G20" s="116">
        <f ca="1">SUMIFS('Residential Normalized'!$U:$U,'Residential Normalized'!$B:$B,'Normalized Annual Summary'!B20)</f>
        <v>150009073.16421837</v>
      </c>
      <c r="H20" s="116">
        <f t="shared" si="46"/>
        <v>5936133.0203282749</v>
      </c>
      <c r="I20" s="116">
        <f t="shared" ca="1" si="39"/>
        <v>144072940.14389008</v>
      </c>
      <c r="K20" s="117">
        <f t="shared" si="14"/>
        <v>2027</v>
      </c>
      <c r="L20" s="117"/>
      <c r="M20" s="117"/>
      <c r="N20" s="117"/>
      <c r="O20" s="117"/>
      <c r="P20" s="116">
        <f ca="1">SUMIFS('GSlt50 Normalized'!$Q:$Q,'GSlt50 Normalized'!$B:$B,'Normalized Annual Summary'!K20)</f>
        <v>49437583.243949927</v>
      </c>
      <c r="Q20" s="116">
        <f t="shared" si="47"/>
        <v>3568060.4100374822</v>
      </c>
      <c r="R20" s="116">
        <f t="shared" ca="1" si="40"/>
        <v>45869522.833912447</v>
      </c>
      <c r="T20" s="117">
        <f t="shared" si="15"/>
        <v>2027</v>
      </c>
      <c r="U20" s="117"/>
      <c r="V20" s="117"/>
      <c r="W20" s="117"/>
      <c r="X20" s="117"/>
      <c r="Y20" s="116">
        <f ca="1">SUMIFS('GSgt50 Normalized'!$U:$U,'GSgt50 Normalized'!$B:$B,'Normalized Annual Summary'!T20)</f>
        <v>143692505.83837989</v>
      </c>
      <c r="Z20" s="116">
        <f t="shared" si="48"/>
        <v>9725474.2550552972</v>
      </c>
      <c r="AA20" s="116">
        <f t="shared" ca="1" si="41"/>
        <v>133967031.5833246</v>
      </c>
      <c r="AC20" s="117">
        <f t="shared" si="16"/>
        <v>2027</v>
      </c>
      <c r="AD20" s="117"/>
      <c r="AE20" s="116">
        <f>AE19*'Customer Count'!$P$18</f>
        <v>3302.9119735497907</v>
      </c>
      <c r="AF20" s="116">
        <f t="shared" si="42"/>
        <v>374.65699073426259</v>
      </c>
      <c r="AG20" s="116">
        <f t="shared" si="43"/>
        <v>1237459.0606703288</v>
      </c>
      <c r="AK20" s="117">
        <f t="shared" si="17"/>
        <v>2027</v>
      </c>
      <c r="AL20" s="117"/>
      <c r="AM20" s="116">
        <f>AM19</f>
        <v>30</v>
      </c>
      <c r="AN20" s="116">
        <f t="shared" si="44"/>
        <v>13172.038312099037</v>
      </c>
      <c r="AO20" s="116">
        <f t="shared" si="45"/>
        <v>395161.14936297113</v>
      </c>
    </row>
    <row r="21" spans="2:41">
      <c r="B21" s="117"/>
      <c r="C21" s="114"/>
      <c r="D21" s="114"/>
      <c r="E21" s="114"/>
      <c r="F21" s="114"/>
      <c r="G21" s="115"/>
      <c r="H21" s="115"/>
      <c r="I21" s="116"/>
      <c r="K21" s="117"/>
      <c r="L21" s="114"/>
      <c r="M21" s="114"/>
      <c r="N21" s="114"/>
      <c r="O21" s="114"/>
      <c r="P21" s="115"/>
      <c r="Q21" s="115"/>
      <c r="R21" s="116"/>
      <c r="T21" s="117"/>
      <c r="U21" s="114"/>
      <c r="V21" s="114"/>
      <c r="W21" s="114"/>
      <c r="X21" s="114"/>
      <c r="Y21" s="115"/>
      <c r="Z21" s="115"/>
      <c r="AA21" s="116"/>
      <c r="AC21" s="117"/>
      <c r="AD21" s="114"/>
      <c r="AE21" s="116"/>
      <c r="AF21" s="116"/>
      <c r="AG21" s="116"/>
      <c r="AK21" s="117"/>
      <c r="AL21" s="114"/>
      <c r="AM21" s="116"/>
      <c r="AN21" s="116"/>
      <c r="AO21" s="116"/>
    </row>
    <row r="22" spans="2:41">
      <c r="B22" s="117"/>
      <c r="C22" s="114"/>
      <c r="D22" s="114"/>
      <c r="E22" s="114"/>
      <c r="F22" s="114"/>
      <c r="G22" s="115"/>
      <c r="H22" s="115"/>
      <c r="I22" s="116"/>
      <c r="K22" s="117"/>
      <c r="L22" s="114"/>
      <c r="M22" s="114"/>
      <c r="N22" s="114"/>
      <c r="O22" s="114"/>
      <c r="P22" s="115"/>
      <c r="Q22" s="115"/>
      <c r="R22" s="116"/>
      <c r="T22" s="117"/>
      <c r="U22" s="114"/>
      <c r="V22" s="114"/>
      <c r="W22" s="114"/>
      <c r="X22" s="114"/>
      <c r="Y22" s="115"/>
      <c r="Z22" s="115"/>
      <c r="AA22" s="116"/>
      <c r="AC22" s="117"/>
      <c r="AD22" s="114"/>
      <c r="AE22" s="116"/>
      <c r="AF22" s="116"/>
      <c r="AG22" s="116"/>
      <c r="AK22" s="117"/>
      <c r="AL22" s="114"/>
      <c r="AM22" s="116"/>
      <c r="AN22" s="116"/>
      <c r="AO22" s="116"/>
    </row>
  </sheetData>
  <mergeCells count="5">
    <mergeCell ref="AK2:AO2"/>
    <mergeCell ref="B2:I2"/>
    <mergeCell ref="K2:R2"/>
    <mergeCell ref="T2:AA2"/>
    <mergeCell ref="AC2:AG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116E-C195-43C1-96A8-5E1EB472F4B6}">
  <dimension ref="A2:V51"/>
  <sheetViews>
    <sheetView topLeftCell="A7" workbookViewId="0">
      <selection activeCell="T15" sqref="T15"/>
    </sheetView>
  </sheetViews>
  <sheetFormatPr defaultRowHeight="12.75"/>
  <cols>
    <col min="1" max="1" width="6" style="58" customWidth="1"/>
    <col min="2" max="2" width="5" style="58" bestFit="1" customWidth="1"/>
    <col min="3" max="3" width="10" style="58" bestFit="1" customWidth="1"/>
    <col min="4" max="4" width="9.85546875" style="58" customWidth="1"/>
    <col min="5" max="6" width="5.28515625" style="58" customWidth="1"/>
    <col min="7" max="7" width="10" style="58" bestFit="1" customWidth="1"/>
    <col min="8" max="8" width="9.28515625" style="58" bestFit="1" customWidth="1"/>
    <col min="9" max="9" width="5.7109375" style="58" customWidth="1"/>
    <col min="10" max="10" width="7.28515625" style="58" bestFit="1" customWidth="1"/>
    <col min="11" max="11" width="10" style="58" bestFit="1" customWidth="1"/>
    <col min="12" max="12" width="11" style="58" customWidth="1"/>
    <col min="13" max="13" width="6.5703125" style="58" customWidth="1"/>
    <col min="14" max="14" width="5" style="58" bestFit="1" customWidth="1"/>
    <col min="15" max="15" width="10" style="58" bestFit="1" customWidth="1"/>
    <col min="16" max="16" width="9.140625" style="58" customWidth="1"/>
    <col min="17" max="17" width="7.140625" style="58" customWidth="1"/>
    <col min="18" max="18" width="5" style="58" bestFit="1" customWidth="1"/>
    <col min="19" max="19" width="10" style="58" bestFit="1" customWidth="1"/>
    <col min="20" max="20" width="8.28515625" style="58" bestFit="1" customWidth="1"/>
    <col min="21" max="16384" width="9.140625" style="58"/>
  </cols>
  <sheetData>
    <row r="2" spans="2:21">
      <c r="B2" s="246" t="s">
        <v>89</v>
      </c>
      <c r="C2" s="246"/>
      <c r="D2" s="245" t="s">
        <v>90</v>
      </c>
      <c r="E2" s="57"/>
      <c r="F2" s="246" t="s">
        <v>91</v>
      </c>
      <c r="G2" s="246"/>
      <c r="H2" s="245" t="s">
        <v>90</v>
      </c>
      <c r="I2" s="57"/>
      <c r="J2" s="246" t="s">
        <v>92</v>
      </c>
      <c r="K2" s="246"/>
      <c r="L2" s="245" t="s">
        <v>90</v>
      </c>
      <c r="M2" s="57"/>
      <c r="N2" s="246" t="s">
        <v>117</v>
      </c>
      <c r="O2" s="246"/>
      <c r="P2" s="245" t="s">
        <v>90</v>
      </c>
      <c r="Q2" s="57"/>
      <c r="R2" s="246" t="s">
        <v>93</v>
      </c>
      <c r="S2" s="246"/>
      <c r="T2" s="245" t="s">
        <v>90</v>
      </c>
    </row>
    <row r="3" spans="2:21">
      <c r="B3" s="59" t="s">
        <v>10</v>
      </c>
      <c r="C3" s="59" t="s">
        <v>94</v>
      </c>
      <c r="D3" s="245"/>
      <c r="E3" s="57"/>
      <c r="F3" s="59" t="s">
        <v>10</v>
      </c>
      <c r="G3" s="59" t="s">
        <v>94</v>
      </c>
      <c r="H3" s="245"/>
      <c r="I3" s="57"/>
      <c r="J3" s="59" t="s">
        <v>10</v>
      </c>
      <c r="K3" s="59" t="s">
        <v>94</v>
      </c>
      <c r="L3" s="245"/>
      <c r="M3" s="57"/>
      <c r="N3" s="59" t="s">
        <v>10</v>
      </c>
      <c r="O3" s="59" t="s">
        <v>165</v>
      </c>
      <c r="P3" s="245"/>
      <c r="Q3" s="57"/>
      <c r="R3" s="59" t="s">
        <v>10</v>
      </c>
      <c r="S3" s="59" t="s">
        <v>95</v>
      </c>
      <c r="T3" s="245"/>
    </row>
    <row r="4" spans="2:21">
      <c r="B4" s="57">
        <v>2012</v>
      </c>
      <c r="C4" s="60">
        <f>AVERAGEIFS(Dataset!Q:Q,Dataset!$B:$B,B4)</f>
        <v>14008.958333333334</v>
      </c>
      <c r="D4" s="85"/>
      <c r="E4" s="61"/>
      <c r="F4" s="57">
        <v>2012</v>
      </c>
      <c r="G4" s="60">
        <f>AVERAGEIFS(Dataset!R:R,Dataset!$B:$B,F4)</f>
        <v>1688.125</v>
      </c>
      <c r="H4" s="85"/>
      <c r="I4" s="61"/>
      <c r="J4" s="57">
        <v>2012</v>
      </c>
      <c r="K4" s="60">
        <f>AVERAGEIFS(Dataset!S:S,Dataset!$B:$B,J4)</f>
        <v>114.83333333333333</v>
      </c>
      <c r="L4" s="85"/>
      <c r="M4" s="61"/>
      <c r="N4" s="57">
        <v>2012</v>
      </c>
      <c r="O4" s="60">
        <f>AVERAGEIFS(Dataset!T:T,Dataset!$B:$B,N4)</f>
        <v>3018</v>
      </c>
      <c r="P4" s="85"/>
      <c r="Q4" s="61"/>
      <c r="R4" s="57">
        <v>2012</v>
      </c>
      <c r="S4" s="60">
        <f>AVERAGEIFS(Dataset!U:U,Dataset!$B:$B,N4)</f>
        <v>30</v>
      </c>
      <c r="T4" s="85"/>
    </row>
    <row r="5" spans="2:21">
      <c r="B5" s="57">
        <f t="shared" ref="B5:B15" si="0">B4+1</f>
        <v>2013</v>
      </c>
      <c r="C5" s="60">
        <f>AVERAGEIFS(Dataset!Q:Q,Dataset!$B:$B,B5)</f>
        <v>14287.041666666666</v>
      </c>
      <c r="D5" s="85">
        <f t="shared" ref="D5:D12" si="1">C5/C4</f>
        <v>1.0198503933494936</v>
      </c>
      <c r="E5" s="61"/>
      <c r="F5" s="57">
        <f t="shared" ref="F5:F15" si="2">F4+1</f>
        <v>2013</v>
      </c>
      <c r="G5" s="60">
        <f>AVERAGEIFS(Dataset!R:R,Dataset!$B:$B,F5)</f>
        <v>1697.2083333333333</v>
      </c>
      <c r="H5" s="85">
        <f t="shared" ref="H5:H13" si="3">G5/G4</f>
        <v>1.0053807231889422</v>
      </c>
      <c r="I5" s="61"/>
      <c r="J5" s="57">
        <f t="shared" ref="J5:J15" si="4">J4+1</f>
        <v>2013</v>
      </c>
      <c r="K5" s="60">
        <f>AVERAGEIFS(Dataset!S:S,Dataset!$B:$B,J5)</f>
        <v>119.45833333333333</v>
      </c>
      <c r="L5" s="85">
        <f t="shared" ref="L5:L12" si="5">K5/K4</f>
        <v>1.0402757619738752</v>
      </c>
      <c r="M5" s="61"/>
      <c r="N5" s="57">
        <f t="shared" ref="N5:N15" si="6">N4+1</f>
        <v>2013</v>
      </c>
      <c r="O5" s="60">
        <f>AVERAGEIFS(Dataset!T:T,Dataset!$B:$B,N5)</f>
        <v>3064.75</v>
      </c>
      <c r="P5" s="85">
        <f t="shared" ref="P5:P12" si="7">O5/O4</f>
        <v>1.0154903909874089</v>
      </c>
      <c r="Q5" s="61"/>
      <c r="R5" s="57">
        <f t="shared" ref="R5:R15" si="8">R4+1</f>
        <v>2013</v>
      </c>
      <c r="S5" s="60">
        <f>AVERAGEIFS(Dataset!U:U,Dataset!$B:$B,N5)</f>
        <v>30.833333333333332</v>
      </c>
      <c r="T5" s="85">
        <f t="shared" ref="T5:T12" si="9">S5/S4</f>
        <v>1.0277777777777777</v>
      </c>
    </row>
    <row r="6" spans="2:21">
      <c r="B6" s="57">
        <f t="shared" si="0"/>
        <v>2014</v>
      </c>
      <c r="C6" s="60">
        <f>AVERAGEIFS(Dataset!Q:Q,Dataset!$B:$B,B6)</f>
        <v>14432.416666666666</v>
      </c>
      <c r="D6" s="86">
        <f t="shared" si="1"/>
        <v>1.0101753045446193</v>
      </c>
      <c r="E6" s="61"/>
      <c r="F6" s="57">
        <f t="shared" si="2"/>
        <v>2014</v>
      </c>
      <c r="G6" s="60">
        <f>AVERAGEIFS(Dataset!R:R,Dataset!$B:$B,F6)</f>
        <v>1706.4166666666667</v>
      </c>
      <c r="H6" s="86">
        <f t="shared" si="3"/>
        <v>1.0054255763140452</v>
      </c>
      <c r="I6" s="61"/>
      <c r="J6" s="57">
        <f t="shared" si="4"/>
        <v>2014</v>
      </c>
      <c r="K6" s="60">
        <f>AVERAGEIFS(Dataset!S:S,Dataset!$B:$B,J6)</f>
        <v>117.83333333333333</v>
      </c>
      <c r="L6" s="86">
        <f t="shared" si="5"/>
        <v>0.98639693058946631</v>
      </c>
      <c r="M6" s="61"/>
      <c r="N6" s="57">
        <f t="shared" si="6"/>
        <v>2014</v>
      </c>
      <c r="O6" s="60">
        <f>AVERAGEIFS(Dataset!T:T,Dataset!$B:$B,N6)</f>
        <v>3069</v>
      </c>
      <c r="P6" s="86">
        <f t="shared" si="7"/>
        <v>1.0013867362753894</v>
      </c>
      <c r="Q6" s="61"/>
      <c r="R6" s="57">
        <f t="shared" si="8"/>
        <v>2014</v>
      </c>
      <c r="S6" s="60">
        <f>AVERAGEIFS(Dataset!U:U,Dataset!$B:$B,N6)</f>
        <v>31.25</v>
      </c>
      <c r="T6" s="86">
        <f t="shared" si="9"/>
        <v>1.0135135135135136</v>
      </c>
    </row>
    <row r="7" spans="2:21">
      <c r="B7" s="57">
        <f t="shared" si="0"/>
        <v>2015</v>
      </c>
      <c r="C7" s="60">
        <f>AVERAGEIFS(Dataset!Q:Q,Dataset!$B:$B,B7)</f>
        <v>14585.416666666666</v>
      </c>
      <c r="D7" s="85">
        <f t="shared" si="1"/>
        <v>1.0106011351760216</v>
      </c>
      <c r="E7" s="62"/>
      <c r="F7" s="57">
        <f t="shared" si="2"/>
        <v>2015</v>
      </c>
      <c r="G7" s="60">
        <f>AVERAGEIFS(Dataset!R:R,Dataset!$B:$B,F7)</f>
        <v>1713.9166666666667</v>
      </c>
      <c r="H7" s="85">
        <f t="shared" si="3"/>
        <v>1.0043951750744737</v>
      </c>
      <c r="I7" s="62"/>
      <c r="J7" s="57">
        <f t="shared" si="4"/>
        <v>2015</v>
      </c>
      <c r="K7" s="60">
        <f>AVERAGEIFS(Dataset!S:S,Dataset!$B:$B,J7)</f>
        <v>123.58333333333333</v>
      </c>
      <c r="L7" s="85">
        <f t="shared" si="5"/>
        <v>1.0487977369165489</v>
      </c>
      <c r="M7" s="62"/>
      <c r="N7" s="57">
        <f t="shared" si="6"/>
        <v>2015</v>
      </c>
      <c r="O7" s="60">
        <f>AVERAGEIFS(Dataset!T:T,Dataset!$B:$B,N7)</f>
        <v>3018</v>
      </c>
      <c r="P7" s="85">
        <f t="shared" si="7"/>
        <v>0.98338220918866082</v>
      </c>
      <c r="Q7" s="62"/>
      <c r="R7" s="57">
        <f t="shared" si="8"/>
        <v>2015</v>
      </c>
      <c r="S7" s="60">
        <f>AVERAGEIFS(Dataset!U:U,Dataset!$B:$B,N7)</f>
        <v>30.5</v>
      </c>
      <c r="T7" s="85">
        <f t="shared" si="9"/>
        <v>0.97599999999999998</v>
      </c>
    </row>
    <row r="8" spans="2:21">
      <c r="B8" s="57">
        <f t="shared" si="0"/>
        <v>2016</v>
      </c>
      <c r="C8" s="60">
        <f>AVERAGEIFS(Dataset!Q:Q,Dataset!$B:$B,B8)</f>
        <v>14798</v>
      </c>
      <c r="D8" s="85">
        <f t="shared" si="1"/>
        <v>1.0145750607056134</v>
      </c>
      <c r="E8" s="62"/>
      <c r="F8" s="57">
        <f t="shared" si="2"/>
        <v>2016</v>
      </c>
      <c r="G8" s="60">
        <f>AVERAGEIFS(Dataset!R:R,Dataset!$B:$B,F8)</f>
        <v>1738.25</v>
      </c>
      <c r="H8" s="85">
        <f t="shared" si="3"/>
        <v>1.0141975008508777</v>
      </c>
      <c r="I8" s="62"/>
      <c r="J8" s="57">
        <f t="shared" si="4"/>
        <v>2016</v>
      </c>
      <c r="K8" s="60">
        <f>AVERAGEIFS(Dataset!S:S,Dataset!$B:$B,J8)</f>
        <v>129.66666666666666</v>
      </c>
      <c r="L8" s="85">
        <f t="shared" si="5"/>
        <v>1.0492245448415374</v>
      </c>
      <c r="M8" s="62"/>
      <c r="N8" s="57">
        <f t="shared" si="6"/>
        <v>2016</v>
      </c>
      <c r="O8" s="60">
        <f>AVERAGEIFS(Dataset!T:T,Dataset!$B:$B,N8)</f>
        <v>3064.75</v>
      </c>
      <c r="P8" s="85">
        <f t="shared" si="7"/>
        <v>1.0154903909874089</v>
      </c>
      <c r="Q8" s="62"/>
      <c r="R8" s="57">
        <f t="shared" si="8"/>
        <v>2016</v>
      </c>
      <c r="S8" s="60">
        <f>AVERAGEIFS(Dataset!U:U,Dataset!$B:$B,N8)</f>
        <v>30</v>
      </c>
      <c r="T8" s="85">
        <f t="shared" si="9"/>
        <v>0.98360655737704916</v>
      </c>
    </row>
    <row r="9" spans="2:21">
      <c r="B9" s="57">
        <f t="shared" si="0"/>
        <v>2017</v>
      </c>
      <c r="C9" s="60">
        <f>AVERAGEIFS(Dataset!Q:Q,Dataset!$B:$B,B9)</f>
        <v>15092.833333333334</v>
      </c>
      <c r="D9" s="85">
        <f t="shared" si="1"/>
        <v>1.0199238635851693</v>
      </c>
      <c r="E9" s="62"/>
      <c r="F9" s="57">
        <f t="shared" si="2"/>
        <v>2017</v>
      </c>
      <c r="G9" s="60">
        <f>AVERAGEIFS(Dataset!R:R,Dataset!$B:$B,F9)</f>
        <v>1740.8333333333333</v>
      </c>
      <c r="H9" s="85">
        <f t="shared" si="3"/>
        <v>1.001486169039743</v>
      </c>
      <c r="I9" s="62"/>
      <c r="J9" s="57">
        <f t="shared" si="4"/>
        <v>2017</v>
      </c>
      <c r="K9" s="60">
        <f>AVERAGEIFS(Dataset!S:S,Dataset!$B:$B,J9)</f>
        <v>126.91666666666667</v>
      </c>
      <c r="L9" s="85">
        <f t="shared" si="5"/>
        <v>0.97879177377892046</v>
      </c>
      <c r="M9" s="62"/>
      <c r="N9" s="57">
        <f t="shared" si="6"/>
        <v>2017</v>
      </c>
      <c r="O9" s="60">
        <f>AVERAGEIFS(Dataset!T:T,Dataset!$B:$B,N9)</f>
        <v>3069</v>
      </c>
      <c r="P9" s="85">
        <f t="shared" si="7"/>
        <v>1.0013867362753894</v>
      </c>
      <c r="Q9" s="62"/>
      <c r="R9" s="57">
        <f t="shared" si="8"/>
        <v>2017</v>
      </c>
      <c r="S9" s="60">
        <f>AVERAGEIFS(Dataset!U:U,Dataset!$B:$B,N9)</f>
        <v>30</v>
      </c>
      <c r="T9" s="85">
        <f t="shared" si="9"/>
        <v>1</v>
      </c>
    </row>
    <row r="10" spans="2:21">
      <c r="B10" s="57">
        <f t="shared" si="0"/>
        <v>2018</v>
      </c>
      <c r="C10" s="60">
        <f>AVERAGEIFS(Dataset!Q:Q,Dataset!$B:$B,B10)</f>
        <v>15386.666666666666</v>
      </c>
      <c r="D10" s="85">
        <f t="shared" si="1"/>
        <v>1.0194684011175281</v>
      </c>
      <c r="E10" s="62"/>
      <c r="F10" s="57">
        <f t="shared" si="2"/>
        <v>2018</v>
      </c>
      <c r="G10" s="60">
        <f>AVERAGEIFS(Dataset!R:R,Dataset!$B:$B,F10)</f>
        <v>1751.3333333333333</v>
      </c>
      <c r="H10" s="85">
        <f t="shared" si="3"/>
        <v>1.0060315940641456</v>
      </c>
      <c r="I10" s="62"/>
      <c r="J10" s="57">
        <f t="shared" si="4"/>
        <v>2018</v>
      </c>
      <c r="K10" s="60">
        <f>AVERAGEIFS(Dataset!S:S,Dataset!$B:$B,J10)</f>
        <v>128.16666666666666</v>
      </c>
      <c r="L10" s="85">
        <f t="shared" si="5"/>
        <v>1.0098489822718317</v>
      </c>
      <c r="M10" s="62"/>
      <c r="N10" s="57">
        <f t="shared" si="6"/>
        <v>2018</v>
      </c>
      <c r="O10" s="60">
        <f>AVERAGEIFS(Dataset!T:T,Dataset!$B:$B,N10)</f>
        <v>3130.4166666666665</v>
      </c>
      <c r="P10" s="85">
        <f t="shared" si="7"/>
        <v>1.0200119474313023</v>
      </c>
      <c r="Q10" s="62"/>
      <c r="R10" s="57">
        <f t="shared" si="8"/>
        <v>2018</v>
      </c>
      <c r="S10" s="60">
        <f>AVERAGEIFS(Dataset!U:U,Dataset!$B:$B,N10)</f>
        <v>30</v>
      </c>
      <c r="T10" s="85">
        <f t="shared" si="9"/>
        <v>1</v>
      </c>
    </row>
    <row r="11" spans="2:21">
      <c r="B11" s="57">
        <f t="shared" si="0"/>
        <v>2019</v>
      </c>
      <c r="C11" s="60">
        <f>AVERAGEIFS(Dataset!Q:Q,Dataset!$B:$B,B11)</f>
        <v>15721.5</v>
      </c>
      <c r="D11" s="85">
        <f t="shared" si="1"/>
        <v>1.0217612651646448</v>
      </c>
      <c r="E11" s="62"/>
      <c r="F11" s="57">
        <f t="shared" si="2"/>
        <v>2019</v>
      </c>
      <c r="G11" s="60">
        <f>AVERAGEIFS(Dataset!R:R,Dataset!$B:$B,F11)</f>
        <v>1761.0833333333333</v>
      </c>
      <c r="H11" s="85">
        <f t="shared" si="3"/>
        <v>1.0055671869052152</v>
      </c>
      <c r="I11" s="62"/>
      <c r="J11" s="57">
        <f t="shared" si="4"/>
        <v>2019</v>
      </c>
      <c r="K11" s="60">
        <f>AVERAGEIFS(Dataset!S:S,Dataset!$B:$B,J11)</f>
        <v>125.08333333333333</v>
      </c>
      <c r="L11" s="85">
        <f t="shared" si="5"/>
        <v>0.97594278283485048</v>
      </c>
      <c r="M11" s="62"/>
      <c r="N11" s="57">
        <f t="shared" si="6"/>
        <v>2019</v>
      </c>
      <c r="O11" s="60">
        <f>AVERAGEIFS(Dataset!T:T,Dataset!$B:$B,N11)</f>
        <v>3250.5833333333335</v>
      </c>
      <c r="P11" s="85">
        <f t="shared" si="7"/>
        <v>1.0383867962198856</v>
      </c>
      <c r="Q11" s="62"/>
      <c r="R11" s="57">
        <f t="shared" si="8"/>
        <v>2019</v>
      </c>
      <c r="S11" s="60">
        <f>AVERAGEIFS(Dataset!U:U,Dataset!$B:$B,N11)</f>
        <v>30</v>
      </c>
      <c r="T11" s="85">
        <f t="shared" si="9"/>
        <v>1</v>
      </c>
    </row>
    <row r="12" spans="2:21" s="63" customFormat="1" ht="15">
      <c r="B12" s="57">
        <f t="shared" si="0"/>
        <v>2020</v>
      </c>
      <c r="C12" s="60">
        <f>AVERAGEIFS(Dataset!Q:Q,Dataset!$B:$B,B12)</f>
        <v>16164.166666666666</v>
      </c>
      <c r="D12" s="85">
        <f t="shared" si="1"/>
        <v>1.0281567704523529</v>
      </c>
      <c r="E12" s="62"/>
      <c r="F12" s="57">
        <f t="shared" si="2"/>
        <v>2020</v>
      </c>
      <c r="G12" s="60">
        <f>AVERAGEIFS(Dataset!R:R,Dataset!$B:$B,F12)</f>
        <v>1779.1666666666667</v>
      </c>
      <c r="H12" s="85">
        <f t="shared" si="3"/>
        <v>1.0102683007618418</v>
      </c>
      <c r="I12" s="62"/>
      <c r="J12" s="57">
        <f t="shared" si="4"/>
        <v>2020</v>
      </c>
      <c r="K12" s="60">
        <f>AVERAGEIFS(Dataset!S:S,Dataset!$B:$B,J12)</f>
        <v>126.83333333333333</v>
      </c>
      <c r="L12" s="85">
        <f t="shared" si="5"/>
        <v>1.0139906728847434</v>
      </c>
      <c r="M12" s="62"/>
      <c r="N12" s="57">
        <f t="shared" si="6"/>
        <v>2020</v>
      </c>
      <c r="O12" s="60">
        <f>AVERAGEIFS(Dataset!T:T,Dataset!$B:$B,N12)</f>
        <v>3261</v>
      </c>
      <c r="P12" s="85">
        <f t="shared" si="7"/>
        <v>1.0032045530289435</v>
      </c>
      <c r="Q12" s="62"/>
      <c r="R12" s="57">
        <f t="shared" si="8"/>
        <v>2020</v>
      </c>
      <c r="S12" s="60">
        <f>AVERAGEIFS(Dataset!U:U,Dataset!$B:$B,N12)</f>
        <v>30</v>
      </c>
      <c r="T12" s="85">
        <f t="shared" si="9"/>
        <v>1</v>
      </c>
    </row>
    <row r="13" spans="2:21">
      <c r="B13" s="57">
        <f t="shared" si="0"/>
        <v>2021</v>
      </c>
      <c r="C13" s="60">
        <f>AVERAGEIFS(Dataset!Q:Q,Dataset!$B:$B,B13)</f>
        <v>16421.416666666668</v>
      </c>
      <c r="D13" s="85">
        <f t="shared" ref="D13:D14" si="10">C13/C12</f>
        <v>1.0159148321905451</v>
      </c>
      <c r="E13" s="62"/>
      <c r="F13" s="57">
        <f t="shared" si="2"/>
        <v>2021</v>
      </c>
      <c r="G13" s="60">
        <f>AVERAGEIFS(Dataset!R:R,Dataset!$B:$B,F13)</f>
        <v>1805.5</v>
      </c>
      <c r="H13" s="85">
        <f t="shared" si="3"/>
        <v>1.0148009367681499</v>
      </c>
      <c r="I13" s="62"/>
      <c r="J13" s="57">
        <f t="shared" si="4"/>
        <v>2021</v>
      </c>
      <c r="K13" s="60">
        <f>AVERAGEIFS(Dataset!S:S,Dataset!$B:$B,J13)</f>
        <v>124.41666666666667</v>
      </c>
      <c r="L13" s="85">
        <f t="shared" ref="L13:L14" si="11">K13/K12</f>
        <v>0.98094612352168209</v>
      </c>
      <c r="M13" s="62"/>
      <c r="N13" s="57">
        <f t="shared" si="6"/>
        <v>2021</v>
      </c>
      <c r="O13" s="60">
        <f>AVERAGEIFS(Dataset!T:T,Dataset!$B:$B,N13)</f>
        <v>3261</v>
      </c>
      <c r="P13" s="85">
        <f t="shared" ref="P13:P14" si="12">O13/O12</f>
        <v>1</v>
      </c>
      <c r="Q13" s="62"/>
      <c r="R13" s="57">
        <f t="shared" si="8"/>
        <v>2021</v>
      </c>
      <c r="S13" s="60">
        <f>AVERAGEIFS(Dataset!U:U,Dataset!$B:$B,N13)</f>
        <v>30</v>
      </c>
      <c r="T13" s="85">
        <f t="shared" ref="T13:T14" si="13">S13/S12</f>
        <v>1</v>
      </c>
    </row>
    <row r="14" spans="2:21">
      <c r="B14" s="57">
        <f t="shared" si="0"/>
        <v>2022</v>
      </c>
      <c r="C14" s="60">
        <f>AVERAGEIFS(Dataset!Q:Q,Dataset!$B:$B,B14)</f>
        <v>16651.916666666668</v>
      </c>
      <c r="D14" s="85">
        <f t="shared" si="10"/>
        <v>1.0140365478008901</v>
      </c>
      <c r="E14" s="62"/>
      <c r="F14" s="57">
        <f t="shared" si="2"/>
        <v>2022</v>
      </c>
      <c r="G14" s="60">
        <f>AVERAGEIFS(Dataset!R:R,Dataset!$B:$B,F14)</f>
        <v>1816.5</v>
      </c>
      <c r="H14" s="85">
        <f t="shared" ref="H14" si="14">G14/G13</f>
        <v>1.0060924951536971</v>
      </c>
      <c r="I14" s="62"/>
      <c r="J14" s="57">
        <f t="shared" si="4"/>
        <v>2022</v>
      </c>
      <c r="K14" s="60">
        <f>AVERAGEIFS(Dataset!S:S,Dataset!$B:$B,J14)</f>
        <v>124.91666666666667</v>
      </c>
      <c r="L14" s="85">
        <f t="shared" si="11"/>
        <v>1.0040187541862022</v>
      </c>
      <c r="M14" s="62"/>
      <c r="N14" s="57">
        <f t="shared" si="6"/>
        <v>2022</v>
      </c>
      <c r="O14" s="60">
        <f>AVERAGEIFS(Dataset!T:T,Dataset!$B:$B,N14)</f>
        <v>3264.75</v>
      </c>
      <c r="P14" s="85">
        <f t="shared" si="12"/>
        <v>1.00114995400184</v>
      </c>
      <c r="Q14" s="62"/>
      <c r="R14" s="57">
        <f t="shared" si="8"/>
        <v>2022</v>
      </c>
      <c r="S14" s="60">
        <f>AVERAGEIFS(Dataset!U:U,Dataset!$B:$B,N14)</f>
        <v>30</v>
      </c>
      <c r="T14" s="85">
        <f t="shared" si="13"/>
        <v>1</v>
      </c>
    </row>
    <row r="15" spans="2:21">
      <c r="B15" s="62">
        <f t="shared" si="0"/>
        <v>2023</v>
      </c>
      <c r="C15" s="64">
        <f>C14*D15</f>
        <v>16937.743548173312</v>
      </c>
      <c r="D15" s="118">
        <f>GEOMEAN(D6:D14)</f>
        <v>1.01716480374171</v>
      </c>
      <c r="E15" s="62"/>
      <c r="F15" s="62">
        <f t="shared" si="2"/>
        <v>2023</v>
      </c>
      <c r="G15" s="64">
        <f>G14*H15</f>
        <v>1830.2617658015215</v>
      </c>
      <c r="H15" s="118">
        <f>GEOMEAN(H6:H14)</f>
        <v>1.0075759789713854</v>
      </c>
      <c r="I15" s="62"/>
      <c r="J15" s="62">
        <f t="shared" si="4"/>
        <v>2023</v>
      </c>
      <c r="K15" s="64">
        <f>K14*L15</f>
        <v>125.53833941816359</v>
      </c>
      <c r="L15" s="118">
        <f>GEOMEAN(L6:L14)</f>
        <v>1.0049766998118499</v>
      </c>
      <c r="M15" s="62"/>
      <c r="N15" s="62">
        <f t="shared" si="6"/>
        <v>2023</v>
      </c>
      <c r="O15" s="64">
        <f>O14*P15</f>
        <v>3287.7627634470487</v>
      </c>
      <c r="P15" s="118">
        <f>GEOMEAN(P6:P14)</f>
        <v>1.0070488593145106</v>
      </c>
      <c r="Q15" s="62"/>
      <c r="R15" s="62">
        <f t="shared" si="8"/>
        <v>2023</v>
      </c>
      <c r="S15" s="209">
        <v>30</v>
      </c>
      <c r="T15" s="118">
        <f>GEOMEAN(T6:T14)</f>
        <v>0.99696029880977244</v>
      </c>
      <c r="U15" s="208"/>
    </row>
    <row r="16" spans="2:21">
      <c r="G16" s="88"/>
      <c r="O16" s="88"/>
    </row>
    <row r="17" spans="1:22">
      <c r="A17" s="58" t="s">
        <v>118</v>
      </c>
      <c r="G17" s="88"/>
      <c r="K17" s="65"/>
      <c r="O17" s="88"/>
      <c r="V17" s="180"/>
    </row>
    <row r="18" spans="1:22">
      <c r="B18" s="204">
        <v>2022</v>
      </c>
      <c r="C18" s="205">
        <f>AVERAGE(C22:C33)</f>
        <v>16651.916666666668</v>
      </c>
      <c r="D18" s="206">
        <f>C18/C13</f>
        <v>1.0140365478008901</v>
      </c>
      <c r="E18" s="207"/>
      <c r="F18" s="204">
        <v>2022</v>
      </c>
      <c r="G18" s="205">
        <f>AVERAGE(G22:G33)</f>
        <v>1816.5</v>
      </c>
      <c r="H18" s="206">
        <f>G18/G13</f>
        <v>1.0060924951536971</v>
      </c>
      <c r="I18" s="207"/>
      <c r="J18" s="204">
        <v>2022</v>
      </c>
      <c r="K18" s="205">
        <f>AVERAGE(K22:K33)</f>
        <v>124.91666666666667</v>
      </c>
      <c r="L18" s="206">
        <f>K18/K13</f>
        <v>1.0040187541862022</v>
      </c>
      <c r="M18" s="207"/>
      <c r="N18" s="204">
        <v>2022</v>
      </c>
      <c r="O18" s="205">
        <f>AVERAGE(O22:O33)</f>
        <v>3264.75</v>
      </c>
      <c r="P18" s="206">
        <f>O18/O13</f>
        <v>1.00114995400184</v>
      </c>
      <c r="Q18" s="207"/>
      <c r="R18" s="204">
        <v>2022</v>
      </c>
      <c r="S18" s="205">
        <f>AVERAGE(S22:S33)</f>
        <v>30</v>
      </c>
      <c r="T18" s="206">
        <f>S18/S13</f>
        <v>1</v>
      </c>
      <c r="V18" s="180"/>
    </row>
    <row r="19" spans="1:22">
      <c r="B19" s="66">
        <v>2023</v>
      </c>
      <c r="C19" s="87">
        <f>AVERAGE(C34:C45)</f>
        <v>16937.700000000008</v>
      </c>
      <c r="D19" s="67">
        <f>C19/C18</f>
        <v>1.0171621885368556</v>
      </c>
      <c r="F19" s="66">
        <v>2023</v>
      </c>
      <c r="G19" s="89">
        <f>AVERAGE(G34:G45)</f>
        <v>1830.3</v>
      </c>
      <c r="H19" s="67">
        <f>G19/G18</f>
        <v>1.0075970272502064</v>
      </c>
      <c r="J19" s="66">
        <v>2023</v>
      </c>
      <c r="K19" s="87">
        <f>AVERAGE(K34:K45)</f>
        <v>125.49999999999999</v>
      </c>
      <c r="L19" s="67">
        <f>K19/K18</f>
        <v>1.0046697798532354</v>
      </c>
      <c r="N19" s="66">
        <v>2023</v>
      </c>
      <c r="O19" s="89">
        <f>AVERAGE(O34:O45)</f>
        <v>3287.8000000000006</v>
      </c>
      <c r="P19" s="67">
        <f>O19/O18</f>
        <v>1.0070602649513747</v>
      </c>
      <c r="R19" s="66">
        <v>2023</v>
      </c>
      <c r="S19" s="87">
        <f>AVERAGE(S34:S45)</f>
        <v>29.958181134657792</v>
      </c>
      <c r="T19" s="67">
        <f>S19/S18</f>
        <v>0.99860603782192636</v>
      </c>
    </row>
    <row r="20" spans="1:22">
      <c r="C20" s="136" t="str">
        <f>IF(ROUND(C15,1)=ROUND(C19,1),"Okay","Check")</f>
        <v>Okay</v>
      </c>
      <c r="D20" s="136"/>
      <c r="E20" s="136"/>
      <c r="F20" s="136"/>
      <c r="G20" s="136" t="str">
        <f>IF(ROUND(G15,1)=ROUND(G19,1),"Okay","Check")</f>
        <v>Okay</v>
      </c>
      <c r="H20" s="136"/>
      <c r="I20" s="136"/>
      <c r="J20" s="136"/>
      <c r="K20" s="136" t="str">
        <f>IF(ROUND(K15,1)=ROUND(K19,1),"Okay","Check")</f>
        <v>Okay</v>
      </c>
      <c r="L20" s="136"/>
      <c r="M20" s="136"/>
      <c r="N20" s="136"/>
      <c r="O20" s="136" t="str">
        <f>IF(ROUND(O15,1)=ROUND(O19,1),"Okay","Check")</f>
        <v>Okay</v>
      </c>
      <c r="P20" s="136"/>
      <c r="Q20" s="136"/>
      <c r="R20" s="136"/>
      <c r="S20" s="136" t="str">
        <f>IF(ROUND(S15,1)=ROUND(S19,1),"Okay","Check")</f>
        <v>Okay</v>
      </c>
      <c r="T20" s="137"/>
    </row>
    <row r="21" spans="1:22">
      <c r="H21" s="68"/>
      <c r="L21" s="68"/>
    </row>
    <row r="22" spans="1:22">
      <c r="A22" s="58">
        <v>2022</v>
      </c>
      <c r="B22" s="58" t="s">
        <v>38</v>
      </c>
      <c r="C22" s="69">
        <f>Dataset!Q122</f>
        <v>16503</v>
      </c>
      <c r="G22" s="69">
        <f>Dataset!R122</f>
        <v>1816</v>
      </c>
      <c r="K22" s="69">
        <f>Dataset!S122</f>
        <v>120</v>
      </c>
      <c r="O22" s="69">
        <f>Dataset!T122</f>
        <v>3261</v>
      </c>
      <c r="S22" s="69">
        <f>Dataset!U122</f>
        <v>30</v>
      </c>
    </row>
    <row r="23" spans="1:22">
      <c r="B23" s="58" t="s">
        <v>39</v>
      </c>
      <c r="C23" s="69">
        <f>Dataset!Q123</f>
        <v>16635</v>
      </c>
      <c r="D23" s="70">
        <f>C23/C22</f>
        <v>1.0079985457189602</v>
      </c>
      <c r="G23" s="69">
        <f>Dataset!R123</f>
        <v>1815</v>
      </c>
      <c r="H23" s="70">
        <f>G23/G22</f>
        <v>0.99944933920704848</v>
      </c>
      <c r="K23" s="69">
        <f>Dataset!S123</f>
        <v>125</v>
      </c>
      <c r="L23" s="70">
        <f>K23/K22</f>
        <v>1.0416666666666667</v>
      </c>
      <c r="O23" s="69">
        <f>Dataset!T123</f>
        <v>3261</v>
      </c>
      <c r="P23" s="70">
        <f>O23/O22</f>
        <v>1</v>
      </c>
      <c r="S23" s="69">
        <f>Dataset!U123</f>
        <v>30</v>
      </c>
      <c r="T23" s="70">
        <f>S23/S22</f>
        <v>1</v>
      </c>
    </row>
    <row r="24" spans="1:22">
      <c r="B24" s="58" t="s">
        <v>40</v>
      </c>
      <c r="C24" s="69">
        <f>Dataset!Q124</f>
        <v>16660</v>
      </c>
      <c r="D24" s="70">
        <f t="shared" ref="D24:D29" si="15">C24/C23</f>
        <v>1.001502855425308</v>
      </c>
      <c r="G24" s="69">
        <f>Dataset!R124</f>
        <v>1816</v>
      </c>
      <c r="H24" s="70">
        <f t="shared" ref="H24:H29" si="16">G24/G23</f>
        <v>1.0005509641873278</v>
      </c>
      <c r="K24" s="69">
        <f>Dataset!S124</f>
        <v>125</v>
      </c>
      <c r="L24" s="70">
        <f t="shared" ref="L24:L29" si="17">K24/K23</f>
        <v>1</v>
      </c>
      <c r="O24" s="69">
        <f>Dataset!T124</f>
        <v>3261</v>
      </c>
      <c r="P24" s="70">
        <f t="shared" ref="P24:P29" si="18">O24/O23</f>
        <v>1</v>
      </c>
      <c r="S24" s="69">
        <f>Dataset!U124</f>
        <v>30</v>
      </c>
      <c r="T24" s="70">
        <f t="shared" ref="T24:T29" si="19">S24/S23</f>
        <v>1</v>
      </c>
    </row>
    <row r="25" spans="1:22">
      <c r="B25" s="58" t="s">
        <v>41</v>
      </c>
      <c r="C25" s="69">
        <f>Dataset!Q125</f>
        <v>16541</v>
      </c>
      <c r="D25" s="70">
        <f t="shared" si="15"/>
        <v>0.99285714285714288</v>
      </c>
      <c r="G25" s="69">
        <f>Dataset!R125</f>
        <v>1815</v>
      </c>
      <c r="H25" s="70">
        <f t="shared" si="16"/>
        <v>0.99944933920704848</v>
      </c>
      <c r="K25" s="69">
        <f>Dataset!S125</f>
        <v>125</v>
      </c>
      <c r="L25" s="70">
        <f t="shared" si="17"/>
        <v>1</v>
      </c>
      <c r="O25" s="69">
        <f>Dataset!T125</f>
        <v>3261</v>
      </c>
      <c r="P25" s="70">
        <f t="shared" si="18"/>
        <v>1</v>
      </c>
      <c r="S25" s="69">
        <f>Dataset!U125</f>
        <v>30</v>
      </c>
      <c r="T25" s="70">
        <f t="shared" si="19"/>
        <v>1</v>
      </c>
    </row>
    <row r="26" spans="1:22">
      <c r="B26" s="58" t="s">
        <v>42</v>
      </c>
      <c r="C26" s="69">
        <f>Dataset!Q126</f>
        <v>16626</v>
      </c>
      <c r="D26" s="70">
        <f t="shared" si="15"/>
        <v>1.0051387461459405</v>
      </c>
      <c r="G26" s="69">
        <f>Dataset!R126</f>
        <v>1814</v>
      </c>
      <c r="H26" s="70">
        <f t="shared" si="16"/>
        <v>0.99944903581267219</v>
      </c>
      <c r="K26" s="69">
        <f>Dataset!S126</f>
        <v>125</v>
      </c>
      <c r="L26" s="70">
        <f t="shared" si="17"/>
        <v>1</v>
      </c>
      <c r="O26" s="69">
        <f>Dataset!T126</f>
        <v>3261</v>
      </c>
      <c r="P26" s="70">
        <f t="shared" si="18"/>
        <v>1</v>
      </c>
      <c r="S26" s="69">
        <f>Dataset!U126</f>
        <v>30</v>
      </c>
      <c r="T26" s="70">
        <f t="shared" si="19"/>
        <v>1</v>
      </c>
    </row>
    <row r="27" spans="1:22">
      <c r="B27" s="58" t="s">
        <v>77</v>
      </c>
      <c r="C27" s="69">
        <f>Dataset!Q127</f>
        <v>16647</v>
      </c>
      <c r="D27" s="70">
        <f t="shared" si="15"/>
        <v>1.0012630819198844</v>
      </c>
      <c r="G27" s="69">
        <f>Dataset!R127</f>
        <v>1815</v>
      </c>
      <c r="H27" s="70">
        <f t="shared" si="16"/>
        <v>1.0005512679162072</v>
      </c>
      <c r="K27" s="69">
        <f>Dataset!S127</f>
        <v>125</v>
      </c>
      <c r="L27" s="70">
        <f t="shared" si="17"/>
        <v>1</v>
      </c>
      <c r="O27" s="69">
        <f>Dataset!T127</f>
        <v>3261</v>
      </c>
      <c r="P27" s="70">
        <f t="shared" si="18"/>
        <v>1</v>
      </c>
      <c r="S27" s="69">
        <f>Dataset!U127</f>
        <v>30</v>
      </c>
      <c r="T27" s="70">
        <f t="shared" si="19"/>
        <v>1</v>
      </c>
    </row>
    <row r="28" spans="1:22">
      <c r="B28" s="58" t="s">
        <v>78</v>
      </c>
      <c r="C28" s="69">
        <f>Dataset!Q128</f>
        <v>16670</v>
      </c>
      <c r="D28" s="70">
        <f t="shared" si="15"/>
        <v>1.0013816303237821</v>
      </c>
      <c r="G28" s="69">
        <f>Dataset!R128</f>
        <v>1818</v>
      </c>
      <c r="H28" s="70">
        <f t="shared" si="16"/>
        <v>1.0016528925619834</v>
      </c>
      <c r="K28" s="69">
        <f>Dataset!S128</f>
        <v>125</v>
      </c>
      <c r="L28" s="70">
        <f t="shared" si="17"/>
        <v>1</v>
      </c>
      <c r="O28" s="69">
        <f>Dataset!T128</f>
        <v>3261</v>
      </c>
      <c r="P28" s="70">
        <f t="shared" si="18"/>
        <v>1</v>
      </c>
      <c r="S28" s="69">
        <f>Dataset!U128</f>
        <v>30</v>
      </c>
      <c r="T28" s="70">
        <f t="shared" si="19"/>
        <v>1</v>
      </c>
    </row>
    <row r="29" spans="1:22">
      <c r="B29" s="58" t="s">
        <v>79</v>
      </c>
      <c r="C29" s="69">
        <f>Dataset!Q129</f>
        <v>16679</v>
      </c>
      <c r="D29" s="70">
        <f t="shared" si="15"/>
        <v>1.0005398920215958</v>
      </c>
      <c r="E29" s="71"/>
      <c r="F29" s="71"/>
      <c r="G29" s="69">
        <f>Dataset!R129</f>
        <v>1818</v>
      </c>
      <c r="H29" s="70">
        <f t="shared" si="16"/>
        <v>1</v>
      </c>
      <c r="I29" s="71"/>
      <c r="J29" s="71"/>
      <c r="K29" s="69">
        <f>Dataset!S129</f>
        <v>125</v>
      </c>
      <c r="L29" s="70">
        <f t="shared" si="17"/>
        <v>1</v>
      </c>
      <c r="M29" s="71"/>
      <c r="N29" s="71"/>
      <c r="O29" s="69">
        <f>Dataset!T129</f>
        <v>3270</v>
      </c>
      <c r="P29" s="70">
        <f t="shared" si="18"/>
        <v>1.0027598896044159</v>
      </c>
      <c r="Q29" s="71"/>
      <c r="R29" s="71"/>
      <c r="S29" s="69">
        <f>Dataset!U129</f>
        <v>30</v>
      </c>
      <c r="T29" s="70">
        <f t="shared" si="19"/>
        <v>1</v>
      </c>
    </row>
    <row r="30" spans="1:22">
      <c r="B30" s="58" t="s">
        <v>80</v>
      </c>
      <c r="C30" s="69">
        <f>Dataset!Q130</f>
        <v>16722</v>
      </c>
      <c r="D30" s="70">
        <f t="shared" ref="D30:D33" si="20">C30/C29</f>
        <v>1.0025780922117633</v>
      </c>
      <c r="G30" s="69">
        <f>Dataset!R130</f>
        <v>1814</v>
      </c>
      <c r="H30" s="70">
        <f t="shared" ref="H30:H33" si="21">G30/G29</f>
        <v>0.99779977997799785</v>
      </c>
      <c r="K30" s="69">
        <f>Dataset!S130</f>
        <v>126</v>
      </c>
      <c r="L30" s="70">
        <f t="shared" ref="L30:L33" si="22">K30/K29</f>
        <v>1.008</v>
      </c>
      <c r="O30" s="69">
        <f>Dataset!T130</f>
        <v>3270</v>
      </c>
      <c r="P30" s="70">
        <f t="shared" ref="P30:P33" si="23">O30/O29</f>
        <v>1</v>
      </c>
      <c r="S30" s="69">
        <f>Dataset!U130</f>
        <v>30</v>
      </c>
      <c r="T30" s="70">
        <f t="shared" ref="T30:T33" si="24">S30/S29</f>
        <v>1</v>
      </c>
    </row>
    <row r="31" spans="1:22">
      <c r="B31" s="58" t="s">
        <v>47</v>
      </c>
      <c r="C31" s="69">
        <f>Dataset!Q131</f>
        <v>16696</v>
      </c>
      <c r="D31" s="70">
        <f t="shared" si="20"/>
        <v>0.99844516206195433</v>
      </c>
      <c r="E31" s="71"/>
      <c r="F31" s="71"/>
      <c r="G31" s="69">
        <f>Dataset!R131</f>
        <v>1817</v>
      </c>
      <c r="H31" s="70">
        <f t="shared" si="21"/>
        <v>1.0016538037486218</v>
      </c>
      <c r="I31" s="71"/>
      <c r="J31" s="71"/>
      <c r="K31" s="69">
        <f>Dataset!S131</f>
        <v>126</v>
      </c>
      <c r="L31" s="70">
        <f t="shared" si="22"/>
        <v>1</v>
      </c>
      <c r="M31" s="71"/>
      <c r="N31" s="71"/>
      <c r="O31" s="69">
        <f>Dataset!T131</f>
        <v>3270</v>
      </c>
      <c r="P31" s="70">
        <f t="shared" si="23"/>
        <v>1</v>
      </c>
      <c r="Q31" s="71"/>
      <c r="R31" s="71"/>
      <c r="S31" s="69">
        <f>Dataset!U131</f>
        <v>30</v>
      </c>
      <c r="T31" s="70">
        <f t="shared" si="24"/>
        <v>1</v>
      </c>
    </row>
    <row r="32" spans="1:22">
      <c r="B32" s="58" t="s">
        <v>48</v>
      </c>
      <c r="C32" s="69">
        <f>Dataset!Q132</f>
        <v>16694</v>
      </c>
      <c r="D32" s="70">
        <f t="shared" si="20"/>
        <v>0.99988021082894107</v>
      </c>
      <c r="G32" s="69">
        <f>Dataset!R132</f>
        <v>1819</v>
      </c>
      <c r="H32" s="70">
        <f t="shared" si="21"/>
        <v>1.0011007154650522</v>
      </c>
      <c r="K32" s="69">
        <f>Dataset!S132</f>
        <v>126</v>
      </c>
      <c r="L32" s="70">
        <f t="shared" si="22"/>
        <v>1</v>
      </c>
      <c r="O32" s="69">
        <f>Dataset!T132</f>
        <v>3270</v>
      </c>
      <c r="P32" s="70">
        <f t="shared" si="23"/>
        <v>1</v>
      </c>
      <c r="S32" s="69">
        <f>Dataset!U132</f>
        <v>30</v>
      </c>
      <c r="T32" s="70">
        <f t="shared" si="24"/>
        <v>1</v>
      </c>
    </row>
    <row r="33" spans="1:20">
      <c r="B33" s="58" t="s">
        <v>49</v>
      </c>
      <c r="C33" s="69">
        <f>Dataset!Q133</f>
        <v>16750</v>
      </c>
      <c r="D33" s="70">
        <f t="shared" si="20"/>
        <v>1.0033544986222596</v>
      </c>
      <c r="E33" s="71"/>
      <c r="F33" s="71"/>
      <c r="G33" s="69">
        <f>Dataset!R133</f>
        <v>1821</v>
      </c>
      <c r="H33" s="70">
        <f t="shared" si="21"/>
        <v>1.0010995052226499</v>
      </c>
      <c r="I33" s="71"/>
      <c r="J33" s="71"/>
      <c r="K33" s="69">
        <f>Dataset!S133</f>
        <v>126</v>
      </c>
      <c r="L33" s="70">
        <f t="shared" si="22"/>
        <v>1</v>
      </c>
      <c r="M33" s="71"/>
      <c r="N33" s="71"/>
      <c r="O33" s="69">
        <f>Dataset!T133</f>
        <v>3270</v>
      </c>
      <c r="P33" s="70">
        <f t="shared" si="23"/>
        <v>1</v>
      </c>
      <c r="Q33" s="71"/>
      <c r="R33" s="71"/>
      <c r="S33" s="69">
        <f>Dataset!U133</f>
        <v>30</v>
      </c>
      <c r="T33" s="70">
        <f t="shared" si="24"/>
        <v>1</v>
      </c>
    </row>
    <row r="34" spans="1:20">
      <c r="A34" s="58">
        <v>2023</v>
      </c>
      <c r="B34" s="58" t="s">
        <v>38</v>
      </c>
      <c r="C34" s="178">
        <v>16805.890948775152</v>
      </c>
      <c r="D34" s="179"/>
      <c r="E34" s="66"/>
      <c r="F34" s="66"/>
      <c r="G34" s="178">
        <v>1823.9751984462328</v>
      </c>
      <c r="H34" s="179"/>
      <c r="I34" s="66"/>
      <c r="J34" s="66"/>
      <c r="K34" s="178">
        <v>125.21464298224848</v>
      </c>
      <c r="L34" s="179"/>
      <c r="M34" s="66"/>
      <c r="N34" s="66"/>
      <c r="O34" s="178">
        <v>3277.2256060929813</v>
      </c>
      <c r="P34" s="179"/>
      <c r="Q34" s="66"/>
      <c r="R34" s="66"/>
      <c r="S34" s="178">
        <v>30</v>
      </c>
      <c r="T34" s="179"/>
    </row>
    <row r="35" spans="1:20">
      <c r="B35" s="58" t="s">
        <v>39</v>
      </c>
      <c r="C35" s="178">
        <f>D35*C34</f>
        <v>16829.743027935099</v>
      </c>
      <c r="D35" s="179">
        <f>D15^(1/12)</f>
        <v>1.001419268947576</v>
      </c>
      <c r="E35" s="66"/>
      <c r="F35" s="66"/>
      <c r="G35" s="178">
        <f>H35*G34</f>
        <v>1825.1227523433251</v>
      </c>
      <c r="H35" s="179">
        <f>H15^(1/12)</f>
        <v>1.0006291499457174</v>
      </c>
      <c r="I35" s="66"/>
      <c r="J35" s="66"/>
      <c r="K35" s="178">
        <f>L35*K34</f>
        <v>125.26645454749885</v>
      </c>
      <c r="L35" s="179">
        <f>L15^(1/12)</f>
        <v>1.0004137819987853</v>
      </c>
      <c r="M35" s="66"/>
      <c r="N35" s="66"/>
      <c r="O35" s="178">
        <f>P35*O34</f>
        <v>3279.1444731392644</v>
      </c>
      <c r="P35" s="179">
        <f>P15^(1/12)</f>
        <v>1.0005855157004497</v>
      </c>
      <c r="Q35" s="66"/>
      <c r="R35" s="66"/>
      <c r="S35" s="178">
        <f>T35*S34</f>
        <v>29.992390139166247</v>
      </c>
      <c r="T35" s="179">
        <f>T15^(1/12)</f>
        <v>0.99974633797220824</v>
      </c>
    </row>
    <row r="36" spans="1:20">
      <c r="B36" s="58" t="s">
        <v>40</v>
      </c>
      <c r="C36" s="178">
        <f t="shared" ref="C36:C45" si="25">D36*C35</f>
        <v>16853.628959610331</v>
      </c>
      <c r="D36" s="179">
        <f t="shared" ref="D36:D45" si="26">D35</f>
        <v>1.001419268947576</v>
      </c>
      <c r="E36" s="66"/>
      <c r="F36" s="66"/>
      <c r="G36" s="178">
        <f t="shared" ref="G36:G45" si="27">H36*G35</f>
        <v>1826.2710282238895</v>
      </c>
      <c r="H36" s="179">
        <f t="shared" ref="H36:H45" si="28">H35</f>
        <v>1.0006291499457174</v>
      </c>
      <c r="I36" s="66"/>
      <c r="J36" s="66"/>
      <c r="K36" s="178">
        <f t="shared" ref="K36:K45" si="29">L36*K35</f>
        <v>125.31828755144227</v>
      </c>
      <c r="L36" s="179">
        <f t="shared" ref="L36:L45" si="30">L35</f>
        <v>1.0004137819987853</v>
      </c>
      <c r="M36" s="66"/>
      <c r="N36" s="66"/>
      <c r="O36" s="178">
        <f t="shared" ref="O36:O45" si="31">P36*O35</f>
        <v>3281.0644637123305</v>
      </c>
      <c r="P36" s="179">
        <f t="shared" ref="P36:P45" si="32">P35</f>
        <v>1.0005855157004497</v>
      </c>
      <c r="Q36" s="66"/>
      <c r="R36" s="66"/>
      <c r="S36" s="178">
        <f t="shared" ref="S36:S45" si="33">T36*S35</f>
        <v>29.984782208665223</v>
      </c>
      <c r="T36" s="179">
        <f t="shared" ref="T36:T45" si="34">T35</f>
        <v>0.99974633797220824</v>
      </c>
    </row>
    <row r="37" spans="1:20">
      <c r="B37" s="58" t="s">
        <v>41</v>
      </c>
      <c r="C37" s="178">
        <f t="shared" si="25"/>
        <v>16877.548791846675</v>
      </c>
      <c r="D37" s="179">
        <f t="shared" si="26"/>
        <v>1.001419268947576</v>
      </c>
      <c r="E37" s="66"/>
      <c r="F37" s="66"/>
      <c r="G37" s="178">
        <f t="shared" si="27"/>
        <v>1827.4200265421618</v>
      </c>
      <c r="H37" s="179">
        <f t="shared" si="28"/>
        <v>1.0006291499457174</v>
      </c>
      <c r="I37" s="66"/>
      <c r="J37" s="66"/>
      <c r="K37" s="178">
        <f t="shared" si="29"/>
        <v>125.37014200294965</v>
      </c>
      <c r="L37" s="179">
        <f t="shared" si="30"/>
        <v>1.0004137819987853</v>
      </c>
      <c r="M37" s="66"/>
      <c r="N37" s="66"/>
      <c r="O37" s="178">
        <f t="shared" si="31"/>
        <v>3282.9855784700217</v>
      </c>
      <c r="P37" s="179">
        <f t="shared" si="32"/>
        <v>1.0005855157004497</v>
      </c>
      <c r="Q37" s="66"/>
      <c r="R37" s="66"/>
      <c r="S37" s="178">
        <f t="shared" si="33"/>
        <v>29.977176208007279</v>
      </c>
      <c r="T37" s="179">
        <f t="shared" si="34"/>
        <v>0.99974633797220824</v>
      </c>
    </row>
    <row r="38" spans="1:20">
      <c r="B38" s="58" t="s">
        <v>42</v>
      </c>
      <c r="C38" s="178">
        <f t="shared" si="25"/>
        <v>16901.502572758141</v>
      </c>
      <c r="D38" s="179">
        <f t="shared" si="26"/>
        <v>1.001419268947576</v>
      </c>
      <c r="E38" s="66"/>
      <c r="F38" s="66"/>
      <c r="G38" s="178">
        <f t="shared" si="27"/>
        <v>1828.5697477526637</v>
      </c>
      <c r="H38" s="179">
        <f t="shared" si="28"/>
        <v>1.0006291499457174</v>
      </c>
      <c r="I38" s="66"/>
      <c r="J38" s="66"/>
      <c r="K38" s="178">
        <f t="shared" si="29"/>
        <v>125.42201791089562</v>
      </c>
      <c r="L38" s="179">
        <f t="shared" si="30"/>
        <v>1.0004137819987853</v>
      </c>
      <c r="M38" s="66"/>
      <c r="N38" s="66"/>
      <c r="O38" s="178">
        <f t="shared" si="31"/>
        <v>3284.907818070566</v>
      </c>
      <c r="P38" s="179">
        <f t="shared" si="32"/>
        <v>1.0005855157004497</v>
      </c>
      <c r="Q38" s="66"/>
      <c r="R38" s="66"/>
      <c r="S38" s="178">
        <f t="shared" si="33"/>
        <v>29.969572136702887</v>
      </c>
      <c r="T38" s="179">
        <f t="shared" si="34"/>
        <v>0.99974633797220824</v>
      </c>
    </row>
    <row r="39" spans="1:20">
      <c r="B39" s="58" t="s">
        <v>77</v>
      </c>
      <c r="C39" s="178">
        <f t="shared" si="25"/>
        <v>16925.490350527034</v>
      </c>
      <c r="D39" s="179">
        <f t="shared" si="26"/>
        <v>1.001419268947576</v>
      </c>
      <c r="E39" s="66"/>
      <c r="F39" s="66"/>
      <c r="G39" s="178">
        <f t="shared" si="27"/>
        <v>1829.7201923102027</v>
      </c>
      <c r="H39" s="179">
        <f t="shared" si="28"/>
        <v>1.0006291499457174</v>
      </c>
      <c r="I39" s="66"/>
      <c r="J39" s="66"/>
      <c r="K39" s="178">
        <f t="shared" si="29"/>
        <v>125.47391528415847</v>
      </c>
      <c r="L39" s="179">
        <f t="shared" si="30"/>
        <v>1.0004137819987853</v>
      </c>
      <c r="M39" s="66"/>
      <c r="N39" s="66"/>
      <c r="O39" s="178">
        <f t="shared" si="31"/>
        <v>3286.8311831725764</v>
      </c>
      <c r="P39" s="179">
        <f t="shared" si="32"/>
        <v>1.0005855157004497</v>
      </c>
      <c r="Q39" s="66"/>
      <c r="R39" s="66"/>
      <c r="S39" s="178">
        <f t="shared" si="33"/>
        <v>29.961969994262638</v>
      </c>
      <c r="T39" s="179">
        <f t="shared" si="34"/>
        <v>0.99974633797220824</v>
      </c>
    </row>
    <row r="40" spans="1:20">
      <c r="B40" s="58" t="s">
        <v>78</v>
      </c>
      <c r="C40" s="178">
        <f t="shared" si="25"/>
        <v>16949.512173404037</v>
      </c>
      <c r="D40" s="179">
        <f t="shared" si="26"/>
        <v>1.001419268947576</v>
      </c>
      <c r="E40" s="66"/>
      <c r="F40" s="66"/>
      <c r="G40" s="178">
        <f t="shared" si="27"/>
        <v>1830.8713606698727</v>
      </c>
      <c r="H40" s="179">
        <f t="shared" si="28"/>
        <v>1.0006291499457174</v>
      </c>
      <c r="I40" s="66"/>
      <c r="J40" s="66"/>
      <c r="K40" s="178">
        <f t="shared" si="29"/>
        <v>125.52583413162016</v>
      </c>
      <c r="L40" s="179">
        <f t="shared" si="30"/>
        <v>1.0004137819987853</v>
      </c>
      <c r="M40" s="66"/>
      <c r="N40" s="66"/>
      <c r="O40" s="178">
        <f t="shared" si="31"/>
        <v>3288.7556744350518</v>
      </c>
      <c r="P40" s="179">
        <f t="shared" si="32"/>
        <v>1.0005855157004497</v>
      </c>
      <c r="Q40" s="66"/>
      <c r="R40" s="66"/>
      <c r="S40" s="178">
        <f t="shared" si="33"/>
        <v>29.954369780197258</v>
      </c>
      <c r="T40" s="179">
        <f t="shared" si="34"/>
        <v>0.99974633797220824</v>
      </c>
    </row>
    <row r="41" spans="1:20">
      <c r="B41" s="58" t="s">
        <v>79</v>
      </c>
      <c r="C41" s="178">
        <f t="shared" si="25"/>
        <v>16973.568089708311</v>
      </c>
      <c r="D41" s="179">
        <f t="shared" si="26"/>
        <v>1.001419268947576</v>
      </c>
      <c r="E41" s="66"/>
      <c r="F41" s="66"/>
      <c r="G41" s="178">
        <f t="shared" si="27"/>
        <v>1832.0232532870536</v>
      </c>
      <c r="H41" s="179">
        <f t="shared" si="28"/>
        <v>1.0006291499457174</v>
      </c>
      <c r="I41" s="66"/>
      <c r="J41" s="66"/>
      <c r="K41" s="178">
        <f t="shared" si="29"/>
        <v>125.57777446216633</v>
      </c>
      <c r="L41" s="179">
        <f t="shared" si="30"/>
        <v>1.0004137819987853</v>
      </c>
      <c r="M41" s="66"/>
      <c r="N41" s="66"/>
      <c r="O41" s="178">
        <f t="shared" si="31"/>
        <v>3290.6812925173767</v>
      </c>
      <c r="P41" s="179">
        <f t="shared" si="32"/>
        <v>1.0005855157004497</v>
      </c>
      <c r="Q41" s="66"/>
      <c r="R41" s="66"/>
      <c r="S41" s="178">
        <f t="shared" si="33"/>
        <v>29.94677149401759</v>
      </c>
      <c r="T41" s="179">
        <f t="shared" si="34"/>
        <v>0.99974633797220824</v>
      </c>
    </row>
    <row r="42" spans="1:20">
      <c r="B42" s="58" t="s">
        <v>80</v>
      </c>
      <c r="C42" s="178">
        <f t="shared" si="25"/>
        <v>16997.658147827602</v>
      </c>
      <c r="D42" s="179">
        <f t="shared" si="26"/>
        <v>1.001419268947576</v>
      </c>
      <c r="E42" s="66"/>
      <c r="F42" s="66"/>
      <c r="G42" s="178">
        <f t="shared" si="27"/>
        <v>1833.1758706174121</v>
      </c>
      <c r="H42" s="179">
        <f t="shared" si="28"/>
        <v>1.0006291499457174</v>
      </c>
      <c r="I42" s="66"/>
      <c r="J42" s="66"/>
      <c r="K42" s="178">
        <f t="shared" si="29"/>
        <v>125.62973628468629</v>
      </c>
      <c r="L42" s="179">
        <f t="shared" si="30"/>
        <v>1.0004137819987853</v>
      </c>
      <c r="M42" s="66"/>
      <c r="N42" s="66"/>
      <c r="O42" s="178">
        <f t="shared" si="31"/>
        <v>3292.6080380793219</v>
      </c>
      <c r="P42" s="179">
        <f t="shared" si="32"/>
        <v>1.0005855157004497</v>
      </c>
      <c r="Q42" s="66"/>
      <c r="R42" s="66"/>
      <c r="S42" s="178">
        <f t="shared" si="33"/>
        <v>29.939175135234599</v>
      </c>
      <c r="T42" s="179">
        <f t="shared" si="34"/>
        <v>0.99974633797220824</v>
      </c>
    </row>
    <row r="43" spans="1:20">
      <c r="B43" s="58" t="s">
        <v>47</v>
      </c>
      <c r="C43" s="178">
        <f t="shared" si="25"/>
        <v>17021.782396218328</v>
      </c>
      <c r="D43" s="179">
        <f t="shared" si="26"/>
        <v>1.001419268947576</v>
      </c>
      <c r="E43" s="66"/>
      <c r="F43" s="66"/>
      <c r="G43" s="178">
        <f t="shared" si="27"/>
        <v>1834.3292131169014</v>
      </c>
      <c r="H43" s="179">
        <f t="shared" si="28"/>
        <v>1.0006291499457174</v>
      </c>
      <c r="I43" s="66"/>
      <c r="J43" s="66"/>
      <c r="K43" s="178">
        <f t="shared" si="29"/>
        <v>125.68171960807304</v>
      </c>
      <c r="L43" s="179">
        <f t="shared" si="30"/>
        <v>1.0004137819987853</v>
      </c>
      <c r="M43" s="66"/>
      <c r="N43" s="66"/>
      <c r="O43" s="178">
        <f t="shared" si="31"/>
        <v>3294.5359117810444</v>
      </c>
      <c r="P43" s="179">
        <f t="shared" si="32"/>
        <v>1.0005855157004497</v>
      </c>
      <c r="Q43" s="66"/>
      <c r="R43" s="66"/>
      <c r="S43" s="178">
        <f t="shared" si="33"/>
        <v>29.931580703359383</v>
      </c>
      <c r="T43" s="179">
        <f t="shared" si="34"/>
        <v>0.99974633797220824</v>
      </c>
    </row>
    <row r="44" spans="1:20">
      <c r="B44" s="58" t="s">
        <v>48</v>
      </c>
      <c r="C44" s="178">
        <f t="shared" si="25"/>
        <v>17045.940883405678</v>
      </c>
      <c r="D44" s="179">
        <f t="shared" si="26"/>
        <v>1.001419268947576</v>
      </c>
      <c r="E44" s="66"/>
      <c r="F44" s="66"/>
      <c r="G44" s="178">
        <f t="shared" si="27"/>
        <v>1835.4832812417617</v>
      </c>
      <c r="H44" s="179">
        <f t="shared" si="28"/>
        <v>1.0006291499457174</v>
      </c>
      <c r="I44" s="66"/>
      <c r="J44" s="66"/>
      <c r="K44" s="178">
        <f t="shared" si="29"/>
        <v>125.73372444122323</v>
      </c>
      <c r="L44" s="179">
        <f t="shared" si="30"/>
        <v>1.0004137819987853</v>
      </c>
      <c r="M44" s="66"/>
      <c r="N44" s="66"/>
      <c r="O44" s="178">
        <f t="shared" si="31"/>
        <v>3296.4649142830876</v>
      </c>
      <c r="P44" s="179">
        <f t="shared" si="32"/>
        <v>1.0005855157004497</v>
      </c>
      <c r="Q44" s="66"/>
      <c r="R44" s="66"/>
      <c r="S44" s="178">
        <f t="shared" si="33"/>
        <v>29.923988197903157</v>
      </c>
      <c r="T44" s="179">
        <f t="shared" si="34"/>
        <v>0.99974633797220824</v>
      </c>
    </row>
    <row r="45" spans="1:20">
      <c r="B45" s="58" t="s">
        <v>49</v>
      </c>
      <c r="C45" s="178">
        <f t="shared" si="25"/>
        <v>17070.133657983712</v>
      </c>
      <c r="D45" s="179">
        <f t="shared" si="26"/>
        <v>1.001419268947576</v>
      </c>
      <c r="E45" s="66"/>
      <c r="F45" s="66"/>
      <c r="G45" s="178">
        <f t="shared" si="27"/>
        <v>1836.6380754485201</v>
      </c>
      <c r="H45" s="179">
        <f t="shared" si="28"/>
        <v>1.0006291499457174</v>
      </c>
      <c r="I45" s="66"/>
      <c r="J45" s="66"/>
      <c r="K45" s="178">
        <f t="shared" si="29"/>
        <v>125.78575079303724</v>
      </c>
      <c r="L45" s="179">
        <f t="shared" si="30"/>
        <v>1.0004137819987853</v>
      </c>
      <c r="M45" s="66"/>
      <c r="N45" s="66"/>
      <c r="O45" s="178">
        <f t="shared" si="31"/>
        <v>3298.3950462463822</v>
      </c>
      <c r="P45" s="179">
        <f t="shared" si="32"/>
        <v>1.0005855157004497</v>
      </c>
      <c r="Q45" s="66"/>
      <c r="R45" s="66"/>
      <c r="S45" s="178">
        <f t="shared" si="33"/>
        <v>29.91639761837726</v>
      </c>
      <c r="T45" s="179">
        <f t="shared" si="34"/>
        <v>0.99974633797220824</v>
      </c>
    </row>
    <row r="48" spans="1:20">
      <c r="D48" s="72"/>
    </row>
    <row r="49" spans="4:17">
      <c r="D49" s="65"/>
    </row>
    <row r="51" spans="4:17">
      <c r="Q51" s="73"/>
    </row>
  </sheetData>
  <mergeCells count="10">
    <mergeCell ref="T2:T3"/>
    <mergeCell ref="B2:C2"/>
    <mergeCell ref="D2:D3"/>
    <mergeCell ref="F2:G2"/>
    <mergeCell ref="H2:H3"/>
    <mergeCell ref="J2:K2"/>
    <mergeCell ref="L2:L3"/>
    <mergeCell ref="N2:O2"/>
    <mergeCell ref="P2:P3"/>
    <mergeCell ref="R2:S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A4C8-E4B6-4BBC-A199-B1EFF8275561}">
  <dimension ref="A2:P54"/>
  <sheetViews>
    <sheetView topLeftCell="A13" zoomScaleNormal="100" workbookViewId="0">
      <selection activeCell="N10" sqref="N10"/>
    </sheetView>
  </sheetViews>
  <sheetFormatPr defaultRowHeight="12.75"/>
  <cols>
    <col min="1" max="2" width="9.140625" style="58"/>
    <col min="3" max="3" width="15" style="58" bestFit="1" customWidth="1"/>
    <col min="4" max="4" width="13.140625" style="58" customWidth="1"/>
    <col min="5" max="5" width="11" style="58" customWidth="1"/>
    <col min="6" max="6" width="9.7109375" style="58" bestFit="1" customWidth="1"/>
    <col min="7" max="8" width="9.140625" style="58"/>
    <col min="9" max="9" width="12.5703125" style="58" customWidth="1"/>
    <col min="10" max="10" width="13.85546875" style="58" customWidth="1"/>
    <col min="11" max="11" width="13.5703125" style="58" customWidth="1"/>
    <col min="12" max="12" width="9.42578125" style="58" customWidth="1"/>
    <col min="13" max="13" width="9.140625" style="58"/>
    <col min="14" max="14" width="8" style="58" customWidth="1"/>
    <col min="15" max="15" width="9.140625" style="58" bestFit="1"/>
    <col min="16" max="16384" width="9.140625" style="58"/>
  </cols>
  <sheetData>
    <row r="2" spans="1:15">
      <c r="C2" s="246" t="s">
        <v>92</v>
      </c>
      <c r="D2" s="246"/>
      <c r="E2" s="246"/>
      <c r="H2" s="246" t="s">
        <v>96</v>
      </c>
      <c r="I2" s="246"/>
      <c r="J2" s="246"/>
      <c r="K2" s="246"/>
      <c r="L2" s="246"/>
    </row>
    <row r="3" spans="1:15">
      <c r="A3" s="74"/>
      <c r="B3" s="74"/>
      <c r="C3" s="75" t="s">
        <v>97</v>
      </c>
      <c r="D3" s="75" t="s">
        <v>98</v>
      </c>
      <c r="E3" s="75" t="s">
        <v>99</v>
      </c>
      <c r="F3" s="75" t="s">
        <v>100</v>
      </c>
      <c r="H3" s="74"/>
      <c r="I3" s="75" t="s">
        <v>97</v>
      </c>
      <c r="J3" s="75" t="s">
        <v>98</v>
      </c>
      <c r="K3" s="75" t="s">
        <v>99</v>
      </c>
      <c r="L3" s="75" t="s">
        <v>100</v>
      </c>
      <c r="N3" s="74"/>
      <c r="O3" s="75"/>
    </row>
    <row r="4" spans="1:15">
      <c r="A4" s="74"/>
      <c r="B4" s="74"/>
      <c r="C4" s="74" t="s">
        <v>101</v>
      </c>
      <c r="D4" s="74" t="s">
        <v>102</v>
      </c>
      <c r="E4" s="74" t="s">
        <v>103</v>
      </c>
      <c r="F4" s="75"/>
      <c r="H4" s="74"/>
      <c r="I4" s="74"/>
      <c r="J4" s="75"/>
      <c r="K4" s="75"/>
      <c r="L4" s="75"/>
      <c r="N4" s="74"/>
      <c r="O4" s="75"/>
    </row>
    <row r="5" spans="1:15">
      <c r="A5" s="57"/>
      <c r="B5" s="57">
        <v>2012</v>
      </c>
      <c r="C5" s="60">
        <f>'Normalized Annual Summary'!U5</f>
        <v>135049591.48066023</v>
      </c>
      <c r="D5" s="60">
        <f>SUMIFS(Dataset!O:O,Dataset!B:B,B5)</f>
        <v>325040.65999999997</v>
      </c>
      <c r="E5" s="76">
        <f t="shared" ref="E5:E12" si="0">D5/C5</f>
        <v>2.4068244593434952E-3</v>
      </c>
      <c r="F5" s="73"/>
      <c r="H5" s="57">
        <v>2012</v>
      </c>
      <c r="I5" s="60">
        <f>'Normalized Annual Summary'!AG5</f>
        <v>2183242.595704949</v>
      </c>
      <c r="J5" s="60">
        <f>SUMIFS(Dataset!P:P,Dataset!B:B,H5)</f>
        <v>6094.44</v>
      </c>
      <c r="K5" s="76">
        <f t="shared" ref="K5:K13" si="1">J5/I5</f>
        <v>2.7914625758903174E-3</v>
      </c>
      <c r="L5" s="73"/>
      <c r="M5" s="73"/>
      <c r="N5" s="57"/>
      <c r="O5" s="60"/>
    </row>
    <row r="6" spans="1:15">
      <c r="A6" s="57"/>
      <c r="B6" s="57">
        <f t="shared" ref="B6:B15" si="2">B5+1</f>
        <v>2013</v>
      </c>
      <c r="C6" s="60">
        <f>'Normalized Annual Summary'!U6</f>
        <v>117856754.09007391</v>
      </c>
      <c r="D6" s="60">
        <f>SUMIFS(Dataset!O:O,Dataset!B:B,B6)</f>
        <v>295818.72000000003</v>
      </c>
      <c r="E6" s="76">
        <f t="shared" si="0"/>
        <v>2.5099852976938073E-3</v>
      </c>
      <c r="F6" s="73">
        <f>AVERAGE(E5:E6)</f>
        <v>2.458404878518651E-3</v>
      </c>
      <c r="H6" s="57">
        <f t="shared" ref="H6:H15" si="3">H5+1</f>
        <v>2013</v>
      </c>
      <c r="I6" s="60">
        <f>'Normalized Annual Summary'!AG6</f>
        <v>2179269.1623746273</v>
      </c>
      <c r="J6" s="60">
        <f>SUMIFS(Dataset!P:P,Dataset!B:B,H6)</f>
        <v>6103.8</v>
      </c>
      <c r="K6" s="76">
        <f t="shared" si="1"/>
        <v>2.8008472314402099E-3</v>
      </c>
      <c r="L6" s="73">
        <f>AVERAGE(K5:K6)</f>
        <v>2.7961549036652636E-3</v>
      </c>
      <c r="M6" s="73"/>
      <c r="N6" s="57"/>
      <c r="O6" s="60"/>
    </row>
    <row r="7" spans="1:15">
      <c r="A7" s="57"/>
      <c r="B7" s="57">
        <f t="shared" si="2"/>
        <v>2014</v>
      </c>
      <c r="C7" s="60">
        <f>'Normalized Annual Summary'!U7</f>
        <v>118492869.73550032</v>
      </c>
      <c r="D7" s="60">
        <f>SUMIFS(Dataset!O:O,Dataset!B:B,B7)</f>
        <v>296660.12</v>
      </c>
      <c r="E7" s="76">
        <f t="shared" si="0"/>
        <v>2.5036115731031281E-3</v>
      </c>
      <c r="F7" s="73">
        <f>AVERAGE(E5:E7)</f>
        <v>2.4734737767134769E-3</v>
      </c>
      <c r="H7" s="57">
        <f t="shared" si="3"/>
        <v>2014</v>
      </c>
      <c r="I7" s="60">
        <f>'Normalized Annual Summary'!AG7</f>
        <v>2180854.5378151261</v>
      </c>
      <c r="J7" s="60">
        <f>SUMIFS(Dataset!P:P,Dataset!B:B,H7)</f>
        <v>6127.5400000000009</v>
      </c>
      <c r="K7" s="76">
        <f t="shared" si="1"/>
        <v>2.8096967925879341E-3</v>
      </c>
      <c r="L7" s="73">
        <f t="shared" ref="L7:L10" si="4">AVERAGE(K5:K7)</f>
        <v>2.8006688666394873E-3</v>
      </c>
      <c r="M7" s="73"/>
      <c r="N7" s="57"/>
      <c r="O7" s="60"/>
    </row>
    <row r="8" spans="1:15">
      <c r="A8" s="57"/>
      <c r="B8" s="57">
        <f t="shared" si="2"/>
        <v>2015</v>
      </c>
      <c r="C8" s="60">
        <f>'Normalized Annual Summary'!U8</f>
        <v>125361860.30083103</v>
      </c>
      <c r="D8" s="60">
        <f>SUMIFS(Dataset!O:O,Dataset!B:B,B8)</f>
        <v>308805.24000000005</v>
      </c>
      <c r="E8" s="76">
        <f t="shared" si="0"/>
        <v>2.4633109245424381E-3</v>
      </c>
      <c r="F8" s="73">
        <f t="shared" ref="F8:F13" si="5">AVERAGE(E6:E8)</f>
        <v>2.4923025984464578E-3</v>
      </c>
      <c r="H8" s="57">
        <f t="shared" si="3"/>
        <v>2015</v>
      </c>
      <c r="I8" s="60">
        <f>'Normalized Annual Summary'!AG8</f>
        <v>2184356.0317460322</v>
      </c>
      <c r="J8" s="60">
        <f>SUMIFS(Dataset!P:P,Dataset!B:B,H8)</f>
        <v>5686.0600000000013</v>
      </c>
      <c r="K8" s="76">
        <f t="shared" si="1"/>
        <v>2.6030829761094095E-3</v>
      </c>
      <c r="L8" s="73">
        <f t="shared" si="4"/>
        <v>2.737875666712518E-3</v>
      </c>
      <c r="M8" s="73"/>
      <c r="N8" s="57"/>
      <c r="O8" s="60"/>
    </row>
    <row r="9" spans="1:15">
      <c r="A9" s="57"/>
      <c r="B9" s="57">
        <f t="shared" si="2"/>
        <v>2016</v>
      </c>
      <c r="C9" s="60">
        <f>'Normalized Annual Summary'!U9</f>
        <v>129434913.97257897</v>
      </c>
      <c r="D9" s="60">
        <f>SUMIFS(Dataset!O:O,Dataset!B:B,B9)</f>
        <v>317291.69</v>
      </c>
      <c r="E9" s="76">
        <f t="shared" si="0"/>
        <v>2.4513609215765296E-3</v>
      </c>
      <c r="F9" s="73">
        <f t="shared" si="5"/>
        <v>2.4727611397406986E-3</v>
      </c>
      <c r="H9" s="57">
        <f t="shared" si="3"/>
        <v>2016</v>
      </c>
      <c r="I9" s="60">
        <f>'Normalized Annual Summary'!AG9</f>
        <v>2060755.9669889463</v>
      </c>
      <c r="J9" s="60">
        <f>SUMIFS(Dataset!P:P,Dataset!B:B,H9)</f>
        <v>5824.64</v>
      </c>
      <c r="K9" s="76">
        <f t="shared" si="1"/>
        <v>2.8264579083134315E-3</v>
      </c>
      <c r="L9" s="73">
        <f t="shared" si="4"/>
        <v>2.7464125590035914E-3</v>
      </c>
      <c r="M9" s="73"/>
      <c r="N9" s="57"/>
      <c r="O9" s="60"/>
    </row>
    <row r="10" spans="1:15">
      <c r="A10" s="57"/>
      <c r="B10" s="57">
        <f t="shared" si="2"/>
        <v>2017</v>
      </c>
      <c r="C10" s="60">
        <f>'Normalized Annual Summary'!U10</f>
        <v>125361028.46165898</v>
      </c>
      <c r="D10" s="60">
        <f>SUMIFS(Dataset!O:O,Dataset!B:B,B10)</f>
        <v>308322.29000000004</v>
      </c>
      <c r="E10" s="76">
        <f t="shared" si="0"/>
        <v>2.4594747967810332E-3</v>
      </c>
      <c r="F10" s="73">
        <f t="shared" si="5"/>
        <v>2.4580488809666668E-3</v>
      </c>
      <c r="H10" s="57">
        <f t="shared" si="3"/>
        <v>2017</v>
      </c>
      <c r="I10" s="60">
        <f>'Normalized Annual Summary'!AG10</f>
        <v>1230929.4006204633</v>
      </c>
      <c r="J10" s="60">
        <f>SUMIFS(Dataset!P:P,Dataset!B:B,H10)</f>
        <v>3777.5200000000013</v>
      </c>
      <c r="K10" s="76">
        <f t="shared" si="1"/>
        <v>3.0688356278563999E-3</v>
      </c>
      <c r="L10" s="73">
        <f t="shared" si="4"/>
        <v>2.8327921707597468E-3</v>
      </c>
      <c r="M10" s="73"/>
      <c r="N10" s="57"/>
      <c r="O10" s="60"/>
    </row>
    <row r="11" spans="1:15">
      <c r="A11" s="57"/>
      <c r="B11" s="57">
        <f t="shared" si="2"/>
        <v>2018</v>
      </c>
      <c r="C11" s="60">
        <f>'Normalized Annual Summary'!U11</f>
        <v>130990632.90670583</v>
      </c>
      <c r="D11" s="60">
        <f>SUMIFS(Dataset!O:O,Dataset!B:B,B11)</f>
        <v>320420.02</v>
      </c>
      <c r="E11" s="76">
        <f t="shared" si="0"/>
        <v>2.4461292604655909E-3</v>
      </c>
      <c r="F11" s="73">
        <f t="shared" si="5"/>
        <v>2.4523216596077182E-3</v>
      </c>
      <c r="H11" s="57">
        <f t="shared" si="3"/>
        <v>2018</v>
      </c>
      <c r="I11" s="60">
        <f>'Normalized Annual Summary'!AG11</f>
        <v>1204476.4371555073</v>
      </c>
      <c r="J11" s="60">
        <f>SUMIFS(Dataset!P:P,Dataset!B:B,H11)</f>
        <v>3393.8000000000006</v>
      </c>
      <c r="K11" s="76">
        <f t="shared" si="1"/>
        <v>2.8176557841304078E-3</v>
      </c>
      <c r="L11" s="73">
        <f>AVERAGE(K9:K10)</f>
        <v>2.9476467680849159E-3</v>
      </c>
      <c r="M11" s="73"/>
      <c r="N11" s="57"/>
      <c r="O11" s="60"/>
    </row>
    <row r="12" spans="1:15">
      <c r="A12" s="57"/>
      <c r="B12" s="57">
        <f t="shared" si="2"/>
        <v>2019</v>
      </c>
      <c r="C12" s="60">
        <f>'Normalized Annual Summary'!U12</f>
        <v>126777959.96350293</v>
      </c>
      <c r="D12" s="60">
        <f>SUMIFS(Dataset!O:O,Dataset!B:B,B12)</f>
        <v>305981.37</v>
      </c>
      <c r="E12" s="76">
        <f t="shared" si="0"/>
        <v>2.4135217989632147E-3</v>
      </c>
      <c r="F12" s="73">
        <f t="shared" si="5"/>
        <v>2.4397086187366128E-3</v>
      </c>
      <c r="H12" s="57">
        <f t="shared" si="3"/>
        <v>2019</v>
      </c>
      <c r="I12" s="60">
        <f>'Normalized Annual Summary'!AG12</f>
        <v>1202687.0979789766</v>
      </c>
      <c r="J12" s="60">
        <f>SUMIFS(Dataset!P:P,Dataset!B:B,H12)</f>
        <v>3373.1799999999989</v>
      </c>
      <c r="K12" s="76">
        <f t="shared" si="1"/>
        <v>2.8047029070723127E-3</v>
      </c>
      <c r="L12" s="73">
        <f>AVERAGE(K10,K12)</f>
        <v>2.9367692674643563E-3</v>
      </c>
      <c r="M12" s="73"/>
      <c r="N12" s="57"/>
      <c r="O12" s="60"/>
    </row>
    <row r="13" spans="1:15">
      <c r="A13" s="57"/>
      <c r="B13" s="57">
        <f t="shared" si="2"/>
        <v>2020</v>
      </c>
      <c r="C13" s="60">
        <f>'Normalized Annual Summary'!U13</f>
        <v>115931845.39301684</v>
      </c>
      <c r="D13" s="60">
        <f>SUMIFS(Dataset!O:O,Dataset!B:B,B13)</f>
        <v>289744.00000000012</v>
      </c>
      <c r="E13" s="76">
        <f>D13/C13</f>
        <v>2.4992615188497019E-3</v>
      </c>
      <c r="F13" s="73">
        <f t="shared" si="5"/>
        <v>2.4529708594261692E-3</v>
      </c>
      <c r="H13" s="57">
        <f t="shared" si="3"/>
        <v>2020</v>
      </c>
      <c r="I13" s="60">
        <f>'Normalized Annual Summary'!AG13</f>
        <v>1224244.7245564894</v>
      </c>
      <c r="J13" s="60">
        <f>SUMIFS(Dataset!P:P,Dataset!B:B,H13)</f>
        <v>3430.1999999999994</v>
      </c>
      <c r="K13" s="76">
        <f t="shared" si="1"/>
        <v>2.8018907749369046E-3</v>
      </c>
      <c r="L13" s="73">
        <f>AVERAGE(K12:K13)</f>
        <v>2.8032968410046087E-3</v>
      </c>
      <c r="M13" s="73"/>
      <c r="N13" s="57"/>
      <c r="O13" s="60"/>
    </row>
    <row r="14" spans="1:15">
      <c r="A14" s="57"/>
      <c r="B14" s="57">
        <f t="shared" si="2"/>
        <v>2021</v>
      </c>
      <c r="C14" s="60">
        <f>'Normalized Annual Summary'!U14</f>
        <v>122344797.93287337</v>
      </c>
      <c r="D14" s="60">
        <f>SUMIFS(Dataset!O:O,Dataset!B:B,B14)</f>
        <v>296776.15000000002</v>
      </c>
      <c r="E14" s="76">
        <f>D14/C14</f>
        <v>2.4257357485917095E-3</v>
      </c>
      <c r="F14" s="73">
        <f t="shared" ref="F14" si="6">AVERAGE(E12:E14)</f>
        <v>2.4461730221348754E-3</v>
      </c>
      <c r="H14" s="57">
        <f t="shared" si="3"/>
        <v>2021</v>
      </c>
      <c r="I14" s="60">
        <f>'Normalized Annual Summary'!AG14</f>
        <v>1221562.7077497665</v>
      </c>
      <c r="J14" s="60">
        <f>SUMIFS(Dataset!P:P,Dataset!B:B,H14)</f>
        <v>3430.1999999999994</v>
      </c>
      <c r="K14" s="76">
        <f t="shared" ref="K14:K15" si="7">J14/I14</f>
        <v>2.8080425001830241E-3</v>
      </c>
      <c r="L14" s="73">
        <f>AVERAGE(K13:K14)</f>
        <v>2.8049666375599643E-3</v>
      </c>
      <c r="M14" s="73"/>
      <c r="N14" s="57"/>
      <c r="O14" s="60"/>
    </row>
    <row r="15" spans="1:15">
      <c r="B15" s="57">
        <f t="shared" si="2"/>
        <v>2022</v>
      </c>
      <c r="C15" s="60">
        <f>'Normalized Annual Summary'!U15</f>
        <v>124653717.41209906</v>
      </c>
      <c r="D15" s="60">
        <f>SUMIFS(Dataset!O:O,Dataset!B:B,B15)</f>
        <v>312124.84000000008</v>
      </c>
      <c r="E15" s="76">
        <f>D15/C15</f>
        <v>2.5039352734915294E-3</v>
      </c>
      <c r="F15" s="73">
        <f>AVERAGE(E13:E15)</f>
        <v>2.4763108469776471E-3</v>
      </c>
      <c r="H15" s="57">
        <f t="shared" si="3"/>
        <v>2022</v>
      </c>
      <c r="I15" s="60">
        <f>'Normalized Annual Summary'!AG15</f>
        <v>1223161.4104996838</v>
      </c>
      <c r="J15" s="60">
        <f>SUMIFS(Dataset!P:P,Dataset!B:B,H15)</f>
        <v>3435.4399999999991</v>
      </c>
      <c r="K15" s="76">
        <f t="shared" si="7"/>
        <v>2.8086562987599153E-3</v>
      </c>
      <c r="L15" s="73">
        <f>AVERAGE(K14:K15)</f>
        <v>2.8083493994714697E-3</v>
      </c>
    </row>
    <row r="16" spans="1:15">
      <c r="C16" s="60"/>
      <c r="D16" s="60"/>
      <c r="E16" s="76"/>
      <c r="F16" s="73"/>
      <c r="H16" s="57"/>
      <c r="I16" s="60"/>
      <c r="J16" s="60"/>
      <c r="K16" s="76"/>
      <c r="L16" s="73"/>
    </row>
    <row r="17" spans="1:16">
      <c r="B17" s="57"/>
      <c r="C17" s="57" t="s">
        <v>104</v>
      </c>
      <c r="D17" s="77" t="s">
        <v>105</v>
      </c>
      <c r="E17" s="58" t="s">
        <v>196</v>
      </c>
      <c r="F17" s="58" t="s">
        <v>107</v>
      </c>
      <c r="H17" s="57"/>
      <c r="I17" s="57" t="s">
        <v>104</v>
      </c>
      <c r="J17" s="77" t="s">
        <v>105</v>
      </c>
      <c r="K17" s="58" t="s">
        <v>106</v>
      </c>
      <c r="L17" s="58" t="s">
        <v>108</v>
      </c>
      <c r="N17" s="57"/>
      <c r="O17" s="57"/>
    </row>
    <row r="18" spans="1:16">
      <c r="B18" s="74"/>
      <c r="C18" s="74" t="s">
        <v>109</v>
      </c>
      <c r="D18" s="78" t="s">
        <v>110</v>
      </c>
      <c r="E18" s="79" t="s">
        <v>111</v>
      </c>
      <c r="F18" s="58" t="s">
        <v>112</v>
      </c>
      <c r="H18" s="74"/>
      <c r="I18" s="74" t="s">
        <v>109</v>
      </c>
      <c r="J18" s="78" t="s">
        <v>113</v>
      </c>
      <c r="K18" s="79" t="s">
        <v>111</v>
      </c>
      <c r="L18" s="58" t="s">
        <v>112</v>
      </c>
      <c r="N18" s="74"/>
      <c r="O18" s="74"/>
    </row>
    <row r="19" spans="1:16">
      <c r="B19" s="62">
        <v>2022</v>
      </c>
      <c r="C19" s="64">
        <f ca="1">'Normalized Annual Summary'!AA15</f>
        <v>127786204.1886313</v>
      </c>
      <c r="D19" s="133">
        <f ca="1">C19*E19</f>
        <v>315329.41752225615</v>
      </c>
      <c r="E19" s="80">
        <f>AVERAGE(E6:E15)</f>
        <v>2.4676327114058682E-3</v>
      </c>
      <c r="F19" s="119">
        <f>TREND($F$11:$F$14,$B$11:$B$14,B19)</f>
        <v>2.4464976220441009E-3</v>
      </c>
      <c r="H19" s="62">
        <v>2022</v>
      </c>
      <c r="I19" s="64">
        <f>'Normalized Annual Summary'!AG15</f>
        <v>1223161.4104996838</v>
      </c>
      <c r="J19" s="133">
        <f t="shared" ref="J19:J24" si="8">I19*K19</f>
        <v>3443.1833228489172</v>
      </c>
      <c r="K19" s="80">
        <f>AVERAGE(K6:K15)</f>
        <v>2.8149868801389949E-3</v>
      </c>
      <c r="L19" s="119">
        <f>TREND($L$11:$L$14,$H$11:$H$14,H19)</f>
        <v>2.7327916740198244E-3</v>
      </c>
      <c r="N19" s="62"/>
      <c r="O19" s="64"/>
    </row>
    <row r="20" spans="1:16">
      <c r="B20" s="62">
        <v>2023</v>
      </c>
      <c r="C20" s="64">
        <f ca="1">'Normalized Annual Summary'!AA16</f>
        <v>128482533.9416412</v>
      </c>
      <c r="D20" s="133">
        <f t="shared" ref="D20:D24" ca="1" si="9">C20*E20</f>
        <v>317047.70359870855</v>
      </c>
      <c r="E20" s="80">
        <f>E19</f>
        <v>2.4676327114058682E-3</v>
      </c>
      <c r="F20" s="119">
        <f>TREND($F$12:$F$15,$B$12:$B$15,B20)</f>
        <v>2.4795430486767786E-3</v>
      </c>
      <c r="H20" s="62">
        <v>2023</v>
      </c>
      <c r="I20" s="64">
        <f>'Normalized Annual Summary'!AG16</f>
        <v>1231783.3032012344</v>
      </c>
      <c r="J20" s="133">
        <f t="shared" si="8"/>
        <v>3467.4538376857486</v>
      </c>
      <c r="K20" s="80">
        <f>K19</f>
        <v>2.8149868801389949E-3</v>
      </c>
      <c r="L20" s="119">
        <f>TREND($L$12:$L$15,$H$12:$H$15,H20)</f>
        <v>2.7424480845192889E-3</v>
      </c>
      <c r="N20" s="62"/>
      <c r="O20" s="64"/>
    </row>
    <row r="21" spans="1:16">
      <c r="B21" s="62">
        <v>2024</v>
      </c>
      <c r="C21" s="64">
        <f ca="1">'Normalized Annual Summary'!AA17</f>
        <v>130050274.25948837</v>
      </c>
      <c r="D21" s="133">
        <f t="shared" ca="1" si="9"/>
        <v>320916.31089001807</v>
      </c>
      <c r="E21" s="80">
        <f t="shared" ref="E21:E24" si="10">E20</f>
        <v>2.4676327114058682E-3</v>
      </c>
      <c r="F21" s="119">
        <f t="shared" ref="F21" si="11">TREND($F$12:$F$15,$B$12:$B$15,B21)</f>
        <v>2.4898439334199614E-3</v>
      </c>
      <c r="H21" s="62">
        <v>2024</v>
      </c>
      <c r="I21" s="64">
        <f>'Normalized Annual Summary'!AG17</f>
        <v>1233199.7973401505</v>
      </c>
      <c r="J21" s="133">
        <f t="shared" si="8"/>
        <v>3471.4412501025909</v>
      </c>
      <c r="K21" s="80">
        <f t="shared" ref="K21:K24" si="12">K20</f>
        <v>2.8149868801389949E-3</v>
      </c>
      <c r="L21" s="119">
        <f t="shared" ref="L21:L24" si="13">TREND($L$12:$L$15,$H$12:$H$15,H21)</f>
        <v>2.7040891037769521E-3</v>
      </c>
      <c r="N21" s="62"/>
      <c r="O21" s="64"/>
    </row>
    <row r="22" spans="1:16">
      <c r="B22" s="62">
        <v>2025</v>
      </c>
      <c r="C22" s="64">
        <f ca="1">'Normalized Annual Summary'!AA18</f>
        <v>131160044.00423916</v>
      </c>
      <c r="D22" s="133">
        <f t="shared" ca="1" si="9"/>
        <v>323654.81501429365</v>
      </c>
      <c r="E22" s="80">
        <f t="shared" si="10"/>
        <v>2.4676327114058682E-3</v>
      </c>
      <c r="F22" s="119">
        <f>TREND($F$12:$F$15,$B$12:$B$15,B22)</f>
        <v>2.5001448181631407E-3</v>
      </c>
      <c r="H22" s="62">
        <v>2025</v>
      </c>
      <c r="I22" s="64">
        <f>'Normalized Annual Summary'!AG18</f>
        <v>1234617.92038217</v>
      </c>
      <c r="J22" s="133">
        <f t="shared" si="8"/>
        <v>3475.4332478602987</v>
      </c>
      <c r="K22" s="80">
        <f t="shared" si="12"/>
        <v>2.8149868801389949E-3</v>
      </c>
      <c r="L22" s="119">
        <f t="shared" si="13"/>
        <v>2.6657301230346153E-3</v>
      </c>
      <c r="N22" s="62"/>
      <c r="O22" s="64"/>
    </row>
    <row r="23" spans="1:16">
      <c r="B23" s="62">
        <v>2026</v>
      </c>
      <c r="C23" s="64">
        <f ca="1">'Normalized Annual Summary'!AA19</f>
        <v>132547031.02874008</v>
      </c>
      <c r="D23" s="133">
        <f t="shared" ca="1" si="9"/>
        <v>327077.38956624764</v>
      </c>
      <c r="E23" s="80">
        <f t="shared" si="10"/>
        <v>2.4676327114058682E-3</v>
      </c>
      <c r="F23" s="119">
        <f>TREND($F$12:$F$15,$B$12:$B$15,B23)</f>
        <v>2.5104457029063235E-3</v>
      </c>
      <c r="H23" s="62">
        <v>2026</v>
      </c>
      <c r="I23" s="64">
        <f>'Normalized Annual Summary'!AG19</f>
        <v>1236037.6742004571</v>
      </c>
      <c r="J23" s="133">
        <f t="shared" si="8"/>
        <v>3479.4298362318041</v>
      </c>
      <c r="K23" s="80">
        <f t="shared" si="12"/>
        <v>2.8149868801389949E-3</v>
      </c>
      <c r="L23" s="119">
        <f t="shared" si="13"/>
        <v>2.6273711422922924E-3</v>
      </c>
      <c r="N23" s="62"/>
      <c r="O23" s="64"/>
    </row>
    <row r="24" spans="1:16">
      <c r="B24" s="62">
        <v>2027</v>
      </c>
      <c r="C24" s="64">
        <f ca="1">'Normalized Annual Summary'!AA20</f>
        <v>133967031.5833246</v>
      </c>
      <c r="D24" s="133">
        <f t="shared" ca="1" si="9"/>
        <v>330581.42938495486</v>
      </c>
      <c r="E24" s="80">
        <f t="shared" si="10"/>
        <v>2.4676327114058682E-3</v>
      </c>
      <c r="F24" s="119">
        <f>TREND($F$12:$F$15,$B$12:$B$15,B24)</f>
        <v>2.5207465876495028E-3</v>
      </c>
      <c r="H24" s="62">
        <v>2027</v>
      </c>
      <c r="I24" s="64">
        <f>'Normalized Annual Summary'!AG20</f>
        <v>1237459.0606703288</v>
      </c>
      <c r="J24" s="133">
        <f t="shared" si="8"/>
        <v>3483.4310204961002</v>
      </c>
      <c r="K24" s="80">
        <f t="shared" si="12"/>
        <v>2.8149868801389949E-3</v>
      </c>
      <c r="L24" s="119">
        <f t="shared" si="13"/>
        <v>2.5890121615499556E-3</v>
      </c>
      <c r="N24" s="62"/>
      <c r="O24" s="64"/>
    </row>
    <row r="25" spans="1:16">
      <c r="B25" s="62"/>
      <c r="C25" s="64"/>
      <c r="D25" s="133"/>
      <c r="E25" s="80"/>
      <c r="F25" s="119"/>
      <c r="H25" s="62"/>
      <c r="I25" s="64"/>
      <c r="J25" s="133"/>
      <c r="K25" s="80"/>
      <c r="L25" s="119"/>
      <c r="N25" s="62"/>
      <c r="O25" s="64"/>
      <c r="P25" s="65"/>
    </row>
    <row r="27" spans="1:16">
      <c r="A27" s="57"/>
      <c r="B27" s="57"/>
      <c r="C27" s="81" t="s">
        <v>97</v>
      </c>
      <c r="D27" s="82" t="s">
        <v>98</v>
      </c>
      <c r="E27" s="76" t="s">
        <v>114</v>
      </c>
      <c r="F27" s="57"/>
      <c r="G27" s="57"/>
      <c r="H27" s="57"/>
      <c r="I27" s="81" t="s">
        <v>97</v>
      </c>
      <c r="J27" s="82" t="s">
        <v>98</v>
      </c>
      <c r="K27" s="76" t="s">
        <v>114</v>
      </c>
    </row>
    <row r="28" spans="1:16">
      <c r="A28" s="57" t="s">
        <v>115</v>
      </c>
      <c r="B28" s="57"/>
      <c r="C28" s="83">
        <f>C15/C10-1</f>
        <v>-5.642192459965778E-3</v>
      </c>
      <c r="D28" s="83">
        <f>D15/D10-1</f>
        <v>1.2333036317289992E-2</v>
      </c>
      <c r="E28" s="84">
        <f>D28-C28</f>
        <v>1.797522877725577E-2</v>
      </c>
      <c r="F28" s="57"/>
      <c r="G28" s="57"/>
      <c r="H28" s="57"/>
      <c r="I28" s="83">
        <f>I15/I10-1</f>
        <v>-6.3106707150417662E-3</v>
      </c>
      <c r="J28" s="83">
        <f>J15/J10-1</f>
        <v>-9.0556767402952709E-2</v>
      </c>
      <c r="K28" s="84">
        <f>J28-I28</f>
        <v>-8.4246096687910943E-2</v>
      </c>
    </row>
    <row r="29" spans="1:16">
      <c r="A29" s="57" t="s">
        <v>116</v>
      </c>
      <c r="B29" s="57"/>
      <c r="C29" s="83">
        <f>C15/C6-1</f>
        <v>5.7671394181028068E-2</v>
      </c>
      <c r="D29" s="83">
        <f>D15/D6-1</f>
        <v>5.51220017448526E-2</v>
      </c>
      <c r="E29" s="84">
        <f>D29-C29</f>
        <v>-2.5493924361754683E-3</v>
      </c>
      <c r="F29" s="57"/>
      <c r="G29" s="57"/>
      <c r="H29" s="57"/>
      <c r="I29" s="83">
        <f>I15/I6-1</f>
        <v>-0.43872861984295985</v>
      </c>
      <c r="J29" s="83">
        <f>J15/J6-1</f>
        <v>-0.43716373406730247</v>
      </c>
      <c r="K29" s="84">
        <f>J29-I29</f>
        <v>1.5648857756573875E-3</v>
      </c>
    </row>
    <row r="30" spans="1:1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6">
      <c r="A31" s="57"/>
      <c r="B31" s="57"/>
      <c r="C31" s="57"/>
      <c r="D31" s="57" t="s">
        <v>69</v>
      </c>
      <c r="E31" s="57"/>
      <c r="G31" s="57"/>
      <c r="H31" s="57"/>
      <c r="I31" s="57"/>
      <c r="J31" s="57" t="s">
        <v>69</v>
      </c>
      <c r="K31" s="57"/>
    </row>
    <row r="54" spans="5:5">
      <c r="E54" s="65"/>
    </row>
  </sheetData>
  <mergeCells count="2">
    <mergeCell ref="C2:E2"/>
    <mergeCell ref="H2:L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FBF7-F594-4F4F-866B-2F809261D9C4}">
  <dimension ref="B2:AB87"/>
  <sheetViews>
    <sheetView topLeftCell="B13" workbookViewId="0">
      <selection activeCell="P45" sqref="P45"/>
    </sheetView>
  </sheetViews>
  <sheetFormatPr defaultRowHeight="12.75"/>
  <cols>
    <col min="2" max="2" width="26" bestFit="1" customWidth="1"/>
    <col min="3" max="3" width="16" customWidth="1"/>
    <col min="4" max="7" width="16" bestFit="1" customWidth="1"/>
    <col min="8" max="8" width="16.140625" bestFit="1" customWidth="1"/>
    <col min="9" max="9" width="17.5703125" bestFit="1" customWidth="1"/>
    <col min="10" max="10" width="5.42578125" customWidth="1"/>
    <col min="11" max="11" width="26" bestFit="1" customWidth="1"/>
    <col min="12" max="12" width="12.85546875" customWidth="1"/>
    <col min="13" max="13" width="16.140625" customWidth="1"/>
    <col min="14" max="14" width="13" bestFit="1" customWidth="1"/>
    <col min="15" max="15" width="11" customWidth="1"/>
    <col min="16" max="18" width="12.85546875" bestFit="1" customWidth="1"/>
    <col min="21" max="21" width="26" bestFit="1" customWidth="1"/>
    <col min="22" max="22" width="10.28515625" customWidth="1"/>
    <col min="23" max="28" width="10.28515625" bestFit="1" customWidth="1"/>
  </cols>
  <sheetData>
    <row r="2" spans="2:28" ht="15.75">
      <c r="B2" s="36"/>
      <c r="C2" s="138" t="s">
        <v>197</v>
      </c>
      <c r="D2" s="138"/>
      <c r="E2" s="138"/>
      <c r="F2" s="138"/>
      <c r="G2" s="36"/>
      <c r="H2" s="36"/>
      <c r="L2" s="139" t="s">
        <v>197</v>
      </c>
      <c r="M2" s="139"/>
      <c r="N2" s="139"/>
      <c r="O2" s="139"/>
      <c r="U2" s="139"/>
      <c r="V2" s="139"/>
      <c r="W2" s="139"/>
      <c r="X2" s="139"/>
      <c r="Y2" s="139"/>
    </row>
    <row r="3" spans="2:28" ht="15.75">
      <c r="B3" s="36"/>
      <c r="C3" s="138">
        <v>2021</v>
      </c>
      <c r="D3" s="138">
        <v>2022</v>
      </c>
      <c r="E3" s="138">
        <v>2023</v>
      </c>
      <c r="F3" s="138">
        <v>2024</v>
      </c>
      <c r="G3" s="36"/>
      <c r="H3" s="36"/>
      <c r="L3" s="139">
        <v>2021</v>
      </c>
      <c r="M3" s="139">
        <v>2022</v>
      </c>
      <c r="N3" s="139">
        <v>2023</v>
      </c>
      <c r="O3" s="139">
        <v>2024</v>
      </c>
      <c r="P3" s="139">
        <v>2025</v>
      </c>
      <c r="Q3" s="139">
        <v>2026</v>
      </c>
      <c r="R3" s="139">
        <v>2027</v>
      </c>
      <c r="U3" s="139"/>
      <c r="V3" s="139"/>
      <c r="W3" s="139"/>
      <c r="X3" s="139"/>
      <c r="Y3" s="139"/>
      <c r="Z3" s="139"/>
      <c r="AA3" s="139"/>
      <c r="AB3" s="139"/>
    </row>
    <row r="4" spans="2:28">
      <c r="B4" s="36" t="s">
        <v>198</v>
      </c>
      <c r="C4" s="36">
        <v>354.3</v>
      </c>
      <c r="D4" s="36">
        <v>337.8</v>
      </c>
      <c r="E4" s="36">
        <v>217.2</v>
      </c>
      <c r="F4" s="36">
        <v>217.2</v>
      </c>
      <c r="G4" s="140">
        <f>$H$25</f>
        <v>2.3062076303693659E-3</v>
      </c>
      <c r="H4" s="141" t="s">
        <v>199</v>
      </c>
      <c r="J4" s="141"/>
      <c r="K4" t="s">
        <v>198</v>
      </c>
      <c r="L4" s="29">
        <f>C4*$G4*1000000</f>
        <v>817089.36343986634</v>
      </c>
      <c r="M4" s="29">
        <f>D4*$G4*1000000</f>
        <v>779036.93753877177</v>
      </c>
      <c r="N4" s="29">
        <f t="shared" ref="N4:O10" si="0">E4*$G4*1000000</f>
        <v>500908.29731622624</v>
      </c>
      <c r="O4" s="29">
        <f t="shared" si="0"/>
        <v>500908.29731622624</v>
      </c>
      <c r="P4" s="1">
        <f>O4</f>
        <v>500908.29731622624</v>
      </c>
      <c r="Q4" s="1">
        <f t="shared" ref="Q4:R4" si="1">P4</f>
        <v>500908.29731622624</v>
      </c>
      <c r="R4" s="1">
        <f t="shared" si="1"/>
        <v>500908.29731622624</v>
      </c>
      <c r="U4" s="29"/>
      <c r="V4" s="29"/>
      <c r="W4" s="29"/>
      <c r="X4" s="29"/>
      <c r="Y4" s="29"/>
      <c r="Z4" s="29"/>
      <c r="AA4" s="29"/>
      <c r="AB4" s="29"/>
    </row>
    <row r="5" spans="2:28">
      <c r="B5" s="142" t="s">
        <v>200</v>
      </c>
      <c r="C5" s="142">
        <v>40.200000000000003</v>
      </c>
      <c r="D5" s="142">
        <v>28.5</v>
      </c>
      <c r="E5" s="142">
        <v>14.3</v>
      </c>
      <c r="F5" s="142">
        <v>15.3</v>
      </c>
      <c r="G5" s="140">
        <f t="shared" ref="G5:G8" si="2">$H$25</f>
        <v>2.3062076303693659E-3</v>
      </c>
      <c r="H5" s="37" t="str">
        <f>H4</f>
        <v>% of provincial kWh</v>
      </c>
      <c r="J5" s="37"/>
      <c r="K5" s="6" t="s">
        <v>200</v>
      </c>
      <c r="L5" s="29">
        <f t="shared" ref="L5:M11" si="3">C5*$G5*1000000</f>
        <v>92709.546740848513</v>
      </c>
      <c r="M5" s="29">
        <f>D5*$G5*1000000</f>
        <v>65726.917465526931</v>
      </c>
      <c r="N5" s="29">
        <f t="shared" si="0"/>
        <v>32978.769114281939</v>
      </c>
      <c r="O5" s="29">
        <f t="shared" si="0"/>
        <v>35284.9767446513</v>
      </c>
      <c r="P5" s="1">
        <f t="shared" ref="P5:R11" si="4">O5</f>
        <v>35284.9767446513</v>
      </c>
      <c r="Q5" s="1">
        <f t="shared" si="4"/>
        <v>35284.9767446513</v>
      </c>
      <c r="R5" s="1">
        <f t="shared" si="4"/>
        <v>35284.9767446513</v>
      </c>
      <c r="U5" s="29"/>
      <c r="V5" s="29"/>
      <c r="W5" s="29"/>
      <c r="X5" s="29"/>
      <c r="Y5" s="29"/>
      <c r="Z5" s="29"/>
      <c r="AA5" s="29"/>
      <c r="AB5" s="29"/>
    </row>
    <row r="6" spans="2:28">
      <c r="B6" s="36" t="s">
        <v>201</v>
      </c>
      <c r="C6" s="36">
        <v>21.8</v>
      </c>
      <c r="D6" s="36">
        <v>17.3</v>
      </c>
      <c r="E6" s="36">
        <v>34.1</v>
      </c>
      <c r="F6" s="36">
        <v>35.6</v>
      </c>
      <c r="G6" s="140">
        <f t="shared" si="2"/>
        <v>2.3062076303693659E-3</v>
      </c>
      <c r="H6" s="37" t="str">
        <f>H5</f>
        <v>% of provincial kWh</v>
      </c>
      <c r="J6" s="37"/>
      <c r="K6" t="s">
        <v>201</v>
      </c>
      <c r="L6" s="29">
        <f t="shared" si="3"/>
        <v>50275.326342052183</v>
      </c>
      <c r="M6" s="29">
        <f>D6*$G6*1000000</f>
        <v>39897.392005390029</v>
      </c>
      <c r="N6" s="29">
        <f t="shared" si="0"/>
        <v>78641.680195595385</v>
      </c>
      <c r="O6" s="29">
        <f t="shared" si="0"/>
        <v>82100.99164114942</v>
      </c>
      <c r="P6" s="1">
        <f t="shared" si="4"/>
        <v>82100.99164114942</v>
      </c>
      <c r="Q6" s="1">
        <f t="shared" si="4"/>
        <v>82100.99164114942</v>
      </c>
      <c r="R6" s="1">
        <f t="shared" si="4"/>
        <v>82100.99164114942</v>
      </c>
      <c r="U6" s="29"/>
      <c r="V6" s="29"/>
      <c r="W6" s="29"/>
      <c r="X6" s="29"/>
      <c r="Y6" s="29"/>
      <c r="Z6" s="29"/>
      <c r="AA6" s="29"/>
      <c r="AB6" s="29"/>
    </row>
    <row r="7" spans="2:28">
      <c r="B7" s="142" t="s">
        <v>202</v>
      </c>
      <c r="C7" s="142">
        <v>16.399999999999999</v>
      </c>
      <c r="D7" s="142">
        <v>47.3</v>
      </c>
      <c r="E7" s="142">
        <v>115.2</v>
      </c>
      <c r="F7" s="142">
        <v>115.2</v>
      </c>
      <c r="G7" s="140">
        <f t="shared" si="2"/>
        <v>2.3062076303693659E-3</v>
      </c>
      <c r="H7" s="37" t="str">
        <f>H6</f>
        <v>% of provincial kWh</v>
      </c>
      <c r="J7" s="37"/>
      <c r="K7" s="6" t="s">
        <v>202</v>
      </c>
      <c r="L7" s="29">
        <f>C7*$G7*1000000</f>
        <v>37821.8051380576</v>
      </c>
      <c r="M7" s="29">
        <f t="shared" si="3"/>
        <v>109083.620916471</v>
      </c>
      <c r="N7" s="29">
        <f t="shared" si="0"/>
        <v>265675.11901855096</v>
      </c>
      <c r="O7" s="29">
        <f t="shared" si="0"/>
        <v>265675.11901855096</v>
      </c>
      <c r="P7" s="1">
        <f t="shared" si="4"/>
        <v>265675.11901855096</v>
      </c>
      <c r="Q7" s="1">
        <f t="shared" si="4"/>
        <v>265675.11901855096</v>
      </c>
      <c r="R7" s="1">
        <f t="shared" si="4"/>
        <v>265675.11901855096</v>
      </c>
      <c r="U7" s="29"/>
      <c r="V7" s="29"/>
      <c r="W7" s="29"/>
      <c r="X7" s="29"/>
      <c r="Y7" s="29"/>
      <c r="Z7" s="29"/>
      <c r="AA7" s="29"/>
      <c r="AB7" s="29"/>
    </row>
    <row r="8" spans="2:28">
      <c r="B8" s="36" t="s">
        <v>203</v>
      </c>
      <c r="C8" s="36">
        <v>0</v>
      </c>
      <c r="D8" s="36">
        <v>0</v>
      </c>
      <c r="E8" s="36">
        <v>325.7</v>
      </c>
      <c r="F8" s="36">
        <v>325.7</v>
      </c>
      <c r="G8" s="140">
        <f t="shared" si="2"/>
        <v>2.3062076303693659E-3</v>
      </c>
      <c r="H8" s="37" t="str">
        <f>H7</f>
        <v>% of provincial kWh</v>
      </c>
      <c r="J8" s="37"/>
      <c r="K8" t="s">
        <v>203</v>
      </c>
      <c r="L8" s="29">
        <f t="shared" si="3"/>
        <v>0</v>
      </c>
      <c r="M8" s="29">
        <f t="shared" si="3"/>
        <v>0</v>
      </c>
      <c r="N8" s="29">
        <f t="shared" si="0"/>
        <v>751131.82521130238</v>
      </c>
      <c r="O8" s="29">
        <f t="shared" si="0"/>
        <v>751131.82521130238</v>
      </c>
      <c r="P8" s="1">
        <f t="shared" si="4"/>
        <v>751131.82521130238</v>
      </c>
      <c r="Q8" s="1">
        <f t="shared" si="4"/>
        <v>751131.82521130238</v>
      </c>
      <c r="R8" s="1">
        <f t="shared" si="4"/>
        <v>751131.82521130238</v>
      </c>
      <c r="U8" s="29"/>
      <c r="V8" s="29"/>
      <c r="W8" s="29"/>
      <c r="X8" s="29"/>
      <c r="Y8" s="29"/>
      <c r="Z8" s="29"/>
      <c r="AA8" s="29"/>
      <c r="AB8" s="29"/>
    </row>
    <row r="9" spans="2:28">
      <c r="B9" s="142" t="s">
        <v>204</v>
      </c>
      <c r="C9" s="142">
        <v>52.4</v>
      </c>
      <c r="D9" s="142">
        <v>52.4</v>
      </c>
      <c r="E9" s="142">
        <v>62.9</v>
      </c>
      <c r="F9" s="142">
        <v>62.9</v>
      </c>
      <c r="G9" s="140">
        <v>0</v>
      </c>
      <c r="H9" s="37"/>
      <c r="J9" s="37"/>
      <c r="K9" s="6" t="s">
        <v>204</v>
      </c>
      <c r="L9" s="29">
        <f t="shared" si="3"/>
        <v>0</v>
      </c>
      <c r="M9" s="29">
        <f t="shared" si="3"/>
        <v>0</v>
      </c>
      <c r="N9" s="29">
        <f t="shared" si="0"/>
        <v>0</v>
      </c>
      <c r="O9" s="29">
        <f t="shared" si="0"/>
        <v>0</v>
      </c>
      <c r="P9" s="1">
        <f t="shared" si="4"/>
        <v>0</v>
      </c>
      <c r="Q9" s="1">
        <f t="shared" si="4"/>
        <v>0</v>
      </c>
      <c r="R9" s="1">
        <f t="shared" si="4"/>
        <v>0</v>
      </c>
      <c r="U9" s="29"/>
      <c r="V9" s="29"/>
      <c r="W9" s="29"/>
      <c r="X9" s="29"/>
      <c r="Y9" s="29"/>
      <c r="Z9" s="29"/>
      <c r="AA9" s="29"/>
      <c r="AB9" s="29"/>
    </row>
    <row r="10" spans="2:28">
      <c r="B10" s="36" t="s">
        <v>205</v>
      </c>
      <c r="C10" s="36">
        <v>47.6</v>
      </c>
      <c r="D10" s="36">
        <v>50.3</v>
      </c>
      <c r="E10" s="36">
        <v>52.3</v>
      </c>
      <c r="F10" s="36">
        <v>54</v>
      </c>
      <c r="G10" s="140">
        <f>$H$33</f>
        <v>1.4028611669795507E-3</v>
      </c>
      <c r="H10" s="141" t="s">
        <v>206</v>
      </c>
      <c r="J10" s="141"/>
      <c r="K10" t="s">
        <v>205</v>
      </c>
      <c r="L10" s="29">
        <f t="shared" si="3"/>
        <v>66776.191548226619</v>
      </c>
      <c r="M10" s="29">
        <f t="shared" si="3"/>
        <v>70563.916699071386</v>
      </c>
      <c r="N10" s="29">
        <f t="shared" si="0"/>
        <v>73369.6390330305</v>
      </c>
      <c r="O10" s="29">
        <f t="shared" si="0"/>
        <v>75754.503016895731</v>
      </c>
      <c r="P10" s="1">
        <f t="shared" si="4"/>
        <v>75754.503016895731</v>
      </c>
      <c r="Q10" s="1">
        <f t="shared" si="4"/>
        <v>75754.503016895731</v>
      </c>
      <c r="R10" s="1">
        <f t="shared" si="4"/>
        <v>75754.503016895731</v>
      </c>
      <c r="U10" s="29"/>
      <c r="V10" s="29"/>
      <c r="W10" s="29"/>
      <c r="X10" s="29"/>
      <c r="Y10" s="29"/>
      <c r="Z10" s="29"/>
      <c r="AA10" s="29"/>
      <c r="AB10" s="29"/>
    </row>
    <row r="11" spans="2:28">
      <c r="B11" s="142" t="s">
        <v>207</v>
      </c>
      <c r="C11" s="142">
        <v>10.3</v>
      </c>
      <c r="D11" s="142">
        <v>7.3</v>
      </c>
      <c r="E11" s="142">
        <v>7.3</v>
      </c>
      <c r="F11" s="142">
        <v>7.3</v>
      </c>
      <c r="G11" s="140">
        <v>0</v>
      </c>
      <c r="H11" s="37"/>
      <c r="J11" s="37"/>
      <c r="K11" s="6" t="s">
        <v>207</v>
      </c>
      <c r="L11" s="29">
        <f t="shared" si="3"/>
        <v>0</v>
      </c>
      <c r="M11" s="29">
        <f t="shared" si="3"/>
        <v>0</v>
      </c>
      <c r="N11" s="29">
        <f>F11*$G11*1000000</f>
        <v>0</v>
      </c>
      <c r="P11" s="1">
        <f t="shared" si="4"/>
        <v>0</v>
      </c>
      <c r="Q11" s="1">
        <f t="shared" si="4"/>
        <v>0</v>
      </c>
      <c r="R11" s="1">
        <f t="shared" si="4"/>
        <v>0</v>
      </c>
      <c r="U11" s="29"/>
      <c r="V11" s="29"/>
      <c r="W11" s="29"/>
      <c r="X11" s="29"/>
      <c r="Y11" s="29"/>
      <c r="Z11" s="29"/>
      <c r="AA11" s="29"/>
      <c r="AB11" s="29"/>
    </row>
    <row r="12" spans="2:28">
      <c r="B12" s="36"/>
      <c r="C12" s="36"/>
      <c r="D12" s="36"/>
      <c r="E12" s="36"/>
      <c r="F12" s="36"/>
      <c r="G12" s="36"/>
      <c r="H12" s="36"/>
      <c r="K12" s="10"/>
      <c r="L12" s="154">
        <f>SUM(L4:L11)</f>
        <v>1064672.2332090512</v>
      </c>
      <c r="M12" s="154">
        <f t="shared" ref="M12:R12" si="5">SUM(M4:M11)</f>
        <v>1064308.7846252311</v>
      </c>
      <c r="N12" s="154">
        <f t="shared" si="5"/>
        <v>1702705.3298889874</v>
      </c>
      <c r="O12" s="154">
        <f t="shared" si="5"/>
        <v>1710855.7129487759</v>
      </c>
      <c r="P12" s="154">
        <f t="shared" si="5"/>
        <v>1710855.7129487759</v>
      </c>
      <c r="Q12" s="154">
        <f t="shared" si="5"/>
        <v>1710855.7129487759</v>
      </c>
      <c r="R12" s="154">
        <f t="shared" si="5"/>
        <v>1710855.7129487759</v>
      </c>
      <c r="U12" s="154"/>
      <c r="V12" s="154"/>
      <c r="W12" s="154"/>
      <c r="X12" s="154"/>
      <c r="Y12" s="154"/>
      <c r="Z12" s="154"/>
      <c r="AA12" s="154"/>
      <c r="AB12" s="154"/>
    </row>
    <row r="13" spans="2:28">
      <c r="B13" s="36" t="s">
        <v>208</v>
      </c>
      <c r="C13" s="36" t="s">
        <v>209</v>
      </c>
      <c r="D13" s="36"/>
      <c r="E13" s="36"/>
      <c r="F13" s="36"/>
      <c r="G13" s="36"/>
      <c r="H13" s="36"/>
    </row>
    <row r="14" spans="2:28">
      <c r="B14" s="36"/>
      <c r="C14" s="36"/>
      <c r="D14" s="36"/>
      <c r="E14" s="36"/>
      <c r="F14" s="36"/>
      <c r="G14" s="36"/>
      <c r="H14" s="36"/>
      <c r="K14" s="219" t="s">
        <v>280</v>
      </c>
      <c r="L14" s="226"/>
      <c r="M14" s="226"/>
      <c r="N14" s="226"/>
      <c r="O14" s="226"/>
      <c r="P14" s="226"/>
      <c r="Q14" s="226"/>
      <c r="R14" s="221"/>
    </row>
    <row r="15" spans="2:28">
      <c r="B15" s="143"/>
      <c r="C15" s="144"/>
      <c r="D15" s="144"/>
      <c r="E15" s="144"/>
      <c r="F15" s="144"/>
      <c r="G15" s="144"/>
      <c r="H15" s="145"/>
      <c r="K15" s="95" t="str">
        <f>K4</f>
        <v>Retrofit</v>
      </c>
      <c r="L15" s="227">
        <f>L4</f>
        <v>817089.36343986634</v>
      </c>
      <c r="M15" s="227">
        <f t="shared" ref="M15:M22" si="6">M4+L4/2</f>
        <v>1187581.6192587051</v>
      </c>
      <c r="N15" s="227">
        <f>N4+M4+$L4/2</f>
        <v>1688489.9165749312</v>
      </c>
      <c r="O15" s="228">
        <f>O4/2+SUM($L4:N4)</f>
        <v>2347488.7469529775</v>
      </c>
      <c r="P15" s="228">
        <f>P4/2+SUM($L4:O4)</f>
        <v>2848397.0442692037</v>
      </c>
      <c r="Q15" s="228">
        <f>Q4/2+SUM($L4:P4)</f>
        <v>3349305.3415854299</v>
      </c>
      <c r="R15" s="229">
        <f>R4/2+SUM($L4:Q4)</f>
        <v>3850213.638901656</v>
      </c>
    </row>
    <row r="16" spans="2:28">
      <c r="B16" s="146"/>
      <c r="C16" s="36" t="s">
        <v>210</v>
      </c>
      <c r="D16" s="36" t="s">
        <v>224</v>
      </c>
      <c r="E16" s="36" t="s">
        <v>225</v>
      </c>
      <c r="F16" s="36"/>
      <c r="G16" s="36"/>
      <c r="H16" s="147"/>
      <c r="K16" s="95" t="str">
        <f t="shared" ref="K16:L22" si="7">K5</f>
        <v>Small Business</v>
      </c>
      <c r="L16" s="227">
        <f t="shared" si="7"/>
        <v>92709.546740848513</v>
      </c>
      <c r="M16" s="227">
        <f t="shared" si="6"/>
        <v>112081.69083595119</v>
      </c>
      <c r="N16" s="227">
        <f t="shared" ref="N16:N22" si="8">N5+M5+$L5/2</f>
        <v>145060.45995023311</v>
      </c>
      <c r="O16" s="228">
        <f>O5/2+SUM($L5:N5)</f>
        <v>209057.72169298306</v>
      </c>
      <c r="P16" s="228">
        <f>P5/2+SUM($L5:O5)</f>
        <v>244342.69843763433</v>
      </c>
      <c r="Q16" s="228">
        <f>Q5/2+SUM($L5:P5)</f>
        <v>279627.67518228566</v>
      </c>
      <c r="R16" s="229">
        <f>R5/2+SUM($L5:Q5)</f>
        <v>314912.65192693693</v>
      </c>
    </row>
    <row r="17" spans="2:18">
      <c r="B17" s="146" t="s">
        <v>89</v>
      </c>
      <c r="C17" s="148">
        <v>4801697</v>
      </c>
      <c r="D17" s="148">
        <v>16284</v>
      </c>
      <c r="E17" s="149">
        <f>D17/C17</f>
        <v>3.391301033780349E-3</v>
      </c>
      <c r="F17" s="36"/>
      <c r="G17" s="36"/>
      <c r="H17" s="147"/>
      <c r="K17" s="95" t="str">
        <f t="shared" si="7"/>
        <v>Energy Performance Program</v>
      </c>
      <c r="L17" s="227">
        <f>L6</f>
        <v>50275.326342052183</v>
      </c>
      <c r="M17" s="227">
        <f t="shared" si="6"/>
        <v>65035.055176416121</v>
      </c>
      <c r="N17" s="227">
        <f>N6+M6+$L6/2</f>
        <v>143676.73537201152</v>
      </c>
      <c r="O17" s="228">
        <f>O6/2+SUM($L6:N6)</f>
        <v>209864.89436361229</v>
      </c>
      <c r="P17" s="228">
        <f>P6/2+SUM($L6:O6)</f>
        <v>291965.88600476173</v>
      </c>
      <c r="Q17" s="228">
        <f>Q6/2+SUM($L6:P6)</f>
        <v>374066.87764591113</v>
      </c>
      <c r="R17" s="229">
        <f>R6/2+SUM($L6:Q6)</f>
        <v>456167.86928706057</v>
      </c>
    </row>
    <row r="18" spans="2:18">
      <c r="B18" s="146" t="s">
        <v>211</v>
      </c>
      <c r="C18" s="148">
        <v>446066</v>
      </c>
      <c r="D18" s="148">
        <v>1793</v>
      </c>
      <c r="E18" s="149">
        <f t="shared" ref="E18:E19" si="9">D18/C18</f>
        <v>4.0195845457847044E-3</v>
      </c>
      <c r="F18" s="36"/>
      <c r="G18" s="36"/>
      <c r="H18" s="147"/>
      <c r="K18" s="95" t="str">
        <f t="shared" si="7"/>
        <v>Energy Management</v>
      </c>
      <c r="L18" s="227">
        <f t="shared" si="7"/>
        <v>37821.8051380576</v>
      </c>
      <c r="M18" s="227">
        <f t="shared" si="6"/>
        <v>127994.5234854998</v>
      </c>
      <c r="N18" s="227">
        <f t="shared" si="8"/>
        <v>393669.64250405075</v>
      </c>
      <c r="O18" s="228">
        <f>O7/2+SUM($L7:N7)</f>
        <v>545418.10458235501</v>
      </c>
      <c r="P18" s="228">
        <f>P7/2+SUM($L7:O7)</f>
        <v>811093.22360090597</v>
      </c>
      <c r="Q18" s="228">
        <f>Q7/2+SUM($L7:P7)</f>
        <v>1076768.3426194568</v>
      </c>
      <c r="R18" s="229">
        <f>R7/2+SUM($L7:Q7)</f>
        <v>1342443.4616380078</v>
      </c>
    </row>
    <row r="19" spans="2:18">
      <c r="B19" s="146" t="s">
        <v>212</v>
      </c>
      <c r="C19" s="148">
        <v>54040</v>
      </c>
      <c r="D19" s="148">
        <v>126</v>
      </c>
      <c r="E19" s="149">
        <f t="shared" si="9"/>
        <v>2.3316062176165801E-3</v>
      </c>
      <c r="F19" s="36"/>
      <c r="G19" s="36"/>
      <c r="H19" s="147"/>
      <c r="K19" s="95" t="str">
        <f t="shared" si="7"/>
        <v>Customer Solutions</v>
      </c>
      <c r="L19" s="227">
        <f t="shared" si="7"/>
        <v>0</v>
      </c>
      <c r="M19" s="227">
        <f t="shared" si="6"/>
        <v>0</v>
      </c>
      <c r="N19" s="227">
        <f t="shared" si="8"/>
        <v>751131.82521130238</v>
      </c>
      <c r="O19" s="228">
        <f>O8/2+SUM($L8:N8)</f>
        <v>1126697.7378169536</v>
      </c>
      <c r="P19" s="228">
        <f>P8/2+SUM($L8:O8)</f>
        <v>1877829.5630282559</v>
      </c>
      <c r="Q19" s="228">
        <f>Q8/2+SUM($L8:P8)</f>
        <v>2628961.3882395583</v>
      </c>
      <c r="R19" s="229">
        <f>R8/2+SUM($L8:Q8)</f>
        <v>3380093.2134508607</v>
      </c>
    </row>
    <row r="20" spans="2:18">
      <c r="B20" s="146"/>
      <c r="C20" s="36"/>
      <c r="D20" s="36"/>
      <c r="E20" s="36"/>
      <c r="F20" s="36"/>
      <c r="G20" s="36"/>
      <c r="H20" s="147"/>
      <c r="K20" s="95" t="str">
        <f t="shared" si="7"/>
        <v>Local Initiatives</v>
      </c>
      <c r="L20" s="227">
        <f t="shared" si="7"/>
        <v>0</v>
      </c>
      <c r="M20" s="227">
        <f t="shared" si="6"/>
        <v>0</v>
      </c>
      <c r="N20" s="227">
        <f t="shared" si="8"/>
        <v>0</v>
      </c>
      <c r="O20" s="228">
        <f>O9/2+SUM($L9:N9)</f>
        <v>0</v>
      </c>
      <c r="P20" s="228">
        <f>P9/2+SUM($L9:O9)</f>
        <v>0</v>
      </c>
      <c r="Q20" s="228">
        <f>Q9/2+SUM($L9:P9)</f>
        <v>0</v>
      </c>
      <c r="R20" s="229">
        <f>R9/2+SUM($L9:Q9)</f>
        <v>0</v>
      </c>
    </row>
    <row r="21" spans="2:18">
      <c r="B21" s="146"/>
      <c r="C21" s="36"/>
      <c r="D21" s="36"/>
      <c r="E21" s="36"/>
      <c r="F21" s="36"/>
      <c r="G21" s="36"/>
      <c r="H21" s="147"/>
      <c r="K21" s="95" t="str">
        <f t="shared" si="7"/>
        <v>Energy Affordability Program</v>
      </c>
      <c r="L21" s="227">
        <f t="shared" si="7"/>
        <v>66776.191548226619</v>
      </c>
      <c r="M21" s="227">
        <f t="shared" si="6"/>
        <v>103952.0124731847</v>
      </c>
      <c r="N21" s="227">
        <f t="shared" si="8"/>
        <v>177321.65150621522</v>
      </c>
      <c r="O21" s="228">
        <f>O10/2+SUM($L10:N10)</f>
        <v>248586.99878877634</v>
      </c>
      <c r="P21" s="228">
        <f>P10/2+SUM($L10:O10)</f>
        <v>324341.50180567207</v>
      </c>
      <c r="Q21" s="228">
        <f>Q10/2+SUM($L10:P10)</f>
        <v>400096.0048225678</v>
      </c>
      <c r="R21" s="229">
        <f>R10/2+SUM($L10:Q10)</f>
        <v>475850.50783946353</v>
      </c>
    </row>
    <row r="22" spans="2:18">
      <c r="B22" s="146" t="s">
        <v>213</v>
      </c>
      <c r="C22" s="150">
        <v>2016</v>
      </c>
      <c r="D22" s="150">
        <v>2017</v>
      </c>
      <c r="E22" s="150">
        <v>2018</v>
      </c>
      <c r="F22" s="150">
        <v>2019</v>
      </c>
      <c r="G22" s="150">
        <v>2020</v>
      </c>
      <c r="H22" s="151" t="s">
        <v>214</v>
      </c>
      <c r="I22" s="134"/>
      <c r="J22" s="134"/>
      <c r="K22" s="95" t="str">
        <f t="shared" si="7"/>
        <v>First Nations Program</v>
      </c>
      <c r="L22" s="227">
        <f t="shared" si="7"/>
        <v>0</v>
      </c>
      <c r="M22" s="227">
        <f t="shared" si="6"/>
        <v>0</v>
      </c>
      <c r="N22" s="227">
        <f t="shared" si="8"/>
        <v>0</v>
      </c>
      <c r="O22" s="228">
        <f>O11/2+SUM($L11:N11)</f>
        <v>0</v>
      </c>
      <c r="P22" s="228">
        <f>P11/2+SUM($L11:O11)</f>
        <v>0</v>
      </c>
      <c r="Q22" s="228">
        <f>Q11/2+SUM($L11:P11)</f>
        <v>0</v>
      </c>
      <c r="R22" s="229">
        <f>R11/2+SUM($L11:Q11)</f>
        <v>0</v>
      </c>
    </row>
    <row r="23" spans="2:18">
      <c r="B23" s="146" t="s">
        <v>210</v>
      </c>
      <c r="C23" s="152">
        <v>135092458977</v>
      </c>
      <c r="D23" s="152">
        <v>131507457610.90997</v>
      </c>
      <c r="E23" s="152">
        <v>137831974214.90002</v>
      </c>
      <c r="F23" s="152">
        <v>135053462090.45892</v>
      </c>
      <c r="G23" s="152">
        <v>133510137227.58061</v>
      </c>
      <c r="H23" s="153">
        <f t="shared" ref="H23:H24" si="10">AVERAGE(E23:G23)</f>
        <v>135465191177.64653</v>
      </c>
      <c r="I23" s="154"/>
      <c r="J23" s="154"/>
      <c r="K23" s="223" t="s">
        <v>146</v>
      </c>
      <c r="L23" s="224">
        <f>SUM(L15:L22)</f>
        <v>1064672.2332090512</v>
      </c>
      <c r="M23" s="224">
        <f t="shared" ref="M23:R23" si="11">SUM(M15:M22)</f>
        <v>1596644.9012297569</v>
      </c>
      <c r="N23" s="224">
        <f t="shared" si="11"/>
        <v>3299350.2311187442</v>
      </c>
      <c r="O23" s="224">
        <f t="shared" si="11"/>
        <v>4687114.2041976582</v>
      </c>
      <c r="P23" s="224">
        <f t="shared" si="11"/>
        <v>6397969.917146435</v>
      </c>
      <c r="Q23" s="224">
        <f t="shared" si="11"/>
        <v>8108825.6300952109</v>
      </c>
      <c r="R23" s="225">
        <f t="shared" si="11"/>
        <v>9819681.3430439848</v>
      </c>
    </row>
    <row r="24" spans="2:18">
      <c r="B24" s="146" t="s">
        <v>224</v>
      </c>
      <c r="C24" s="155">
        <v>318832369</v>
      </c>
      <c r="D24" s="155">
        <v>309356000.38</v>
      </c>
      <c r="E24" s="155">
        <v>317405455.72000003</v>
      </c>
      <c r="F24" s="155">
        <v>311498207.91000003</v>
      </c>
      <c r="G24" s="155">
        <v>308328909</v>
      </c>
      <c r="H24" s="153">
        <f t="shared" si="10"/>
        <v>312410857.54333335</v>
      </c>
      <c r="I24" s="154"/>
      <c r="J24" s="154"/>
    </row>
    <row r="25" spans="2:18">
      <c r="B25" s="146" t="s">
        <v>226</v>
      </c>
      <c r="C25" s="149">
        <f>C24/C23</f>
        <v>2.3601048601408787E-3</v>
      </c>
      <c r="D25" s="149">
        <f t="shared" ref="D25:G25" si="12">D24/D23</f>
        <v>2.3523837050769322E-3</v>
      </c>
      <c r="E25" s="149">
        <f t="shared" si="12"/>
        <v>2.3028434260480004E-3</v>
      </c>
      <c r="F25" s="149">
        <f t="shared" si="12"/>
        <v>2.306480730581777E-3</v>
      </c>
      <c r="G25" s="149">
        <f t="shared" si="12"/>
        <v>2.3094044797094646E-3</v>
      </c>
      <c r="H25" s="156">
        <f>H24/H23</f>
        <v>2.3062076303693659E-3</v>
      </c>
      <c r="I25" s="157"/>
      <c r="J25" s="157"/>
      <c r="K25" s="185" t="s">
        <v>253</v>
      </c>
      <c r="L25" s="183"/>
      <c r="M25" s="183"/>
      <c r="N25" s="183"/>
      <c r="O25" s="183"/>
    </row>
    <row r="26" spans="2:18">
      <c r="B26" s="146"/>
      <c r="C26" s="36"/>
      <c r="D26" s="36"/>
      <c r="E26" s="36"/>
      <c r="F26" s="36"/>
      <c r="G26" s="36"/>
      <c r="H26" s="158"/>
      <c r="I26" s="10"/>
      <c r="J26" s="10"/>
    </row>
    <row r="27" spans="2:18">
      <c r="B27" s="146" t="s">
        <v>208</v>
      </c>
      <c r="C27" s="36" t="s">
        <v>215</v>
      </c>
      <c r="D27" s="36"/>
      <c r="E27" s="36"/>
      <c r="F27" s="36"/>
      <c r="G27" s="36"/>
      <c r="H27" s="147"/>
      <c r="K27" s="219" t="s">
        <v>281</v>
      </c>
      <c r="L27" s="220"/>
      <c r="M27" s="220"/>
      <c r="N27" s="220"/>
      <c r="O27" s="220"/>
      <c r="P27" s="220"/>
      <c r="Q27" s="220"/>
      <c r="R27" s="221"/>
    </row>
    <row r="28" spans="2:18">
      <c r="B28" s="146"/>
      <c r="C28" s="36"/>
      <c r="D28" s="36"/>
      <c r="E28" s="36"/>
      <c r="F28" s="36"/>
      <c r="G28" s="36"/>
      <c r="H28" s="147"/>
      <c r="K28" s="95" t="str">
        <f>'Summary Tables'!B12</f>
        <v>Residential</v>
      </c>
      <c r="L28" s="1">
        <f>$K$46*L$15+$K$47*L$16+$K$48*L$17+$K$49*L$18+$K$50*L$19+$K$51*L$20+$K$52*L$21</f>
        <v>66776.191548226619</v>
      </c>
      <c r="M28" s="1">
        <f>$K$46*M$15+$K$47*M$16+$K$48*M$17+$K$49*M$18+$K$50*M$19+$K$51*M$20+$K$52*M$21</f>
        <v>103952.0124731847</v>
      </c>
      <c r="N28" s="1">
        <f>$K$46*N$15+$K$47*N$16+$K$48*N$17+$K$49*N$18+$K$50*N$19+$K$51*N$20+$K$52*N$21</f>
        <v>177321.65150621522</v>
      </c>
      <c r="O28" s="1">
        <f t="shared" ref="O28:R28" si="13">$K$46*O$15+$K$47*O$16+$K$48*O$17+$K$49*O$18+$K$50*O$19+$K$51*O$20+$K$52*O$21</f>
        <v>248586.99878877634</v>
      </c>
      <c r="P28" s="1">
        <f t="shared" si="13"/>
        <v>324341.50180567207</v>
      </c>
      <c r="Q28" s="1">
        <f t="shared" si="13"/>
        <v>400096.0048225678</v>
      </c>
      <c r="R28" s="222">
        <f t="shared" si="13"/>
        <v>475850.50783946353</v>
      </c>
    </row>
    <row r="29" spans="2:18">
      <c r="B29" s="143"/>
      <c r="C29" s="144"/>
      <c r="D29" s="144"/>
      <c r="E29" s="144"/>
      <c r="F29" s="144"/>
      <c r="G29" s="144"/>
      <c r="H29" s="145"/>
      <c r="K29" s="95" t="str">
        <f>'Summary Tables'!B13</f>
        <v>GS &lt; 50</v>
      </c>
      <c r="L29" s="1">
        <f>$L$46*L$15+$L$47*L$16+$L$48*L$17+$L$49*L$18+$L$50*L$19+$L$51*L$20+$L$52*L$21</f>
        <v>287710.93292673025</v>
      </c>
      <c r="M29" s="1">
        <f>$L$46*M$15+$L$47*M$16+$L$48*M$17+$L$49*M$18+$L$50*M$19+$L$51*M$20+$L$52*M$21</f>
        <v>397768.92656703235</v>
      </c>
      <c r="N29" s="1">
        <f t="shared" ref="N29:R29" si="14">$L$46*N$15+$L$47*N$16+$L$48*N$17+$L$49*N$18+$L$50*N$19+$L$51*N$20+$L$52*N$21</f>
        <v>740459.84940176818</v>
      </c>
      <c r="O29" s="1">
        <f t="shared" si="14"/>
        <v>1056698.5707161676</v>
      </c>
      <c r="P29" s="1">
        <f t="shared" si="14"/>
        <v>1401465.0804182356</v>
      </c>
      <c r="Q29" s="1">
        <f t="shared" si="14"/>
        <v>1746231.5901203044</v>
      </c>
      <c r="R29" s="222">
        <f t="shared" si="14"/>
        <v>2090998.0998223722</v>
      </c>
    </row>
    <row r="30" spans="2:18">
      <c r="B30" s="146" t="s">
        <v>216</v>
      </c>
      <c r="C30" s="36">
        <f>C22</f>
        <v>2016</v>
      </c>
      <c r="D30" s="36">
        <f t="shared" ref="D30:F30" si="15">D22</f>
        <v>2017</v>
      </c>
      <c r="E30" s="36">
        <f t="shared" si="15"/>
        <v>2018</v>
      </c>
      <c r="F30" s="36">
        <f t="shared" si="15"/>
        <v>2019</v>
      </c>
      <c r="G30" s="36"/>
      <c r="H30" s="147" t="s">
        <v>217</v>
      </c>
      <c r="K30" s="95" t="str">
        <f>'Summary Tables'!B14</f>
        <v>GS &gt; 50</v>
      </c>
      <c r="L30" s="1">
        <f t="shared" ref="L30:R30" si="16">$M$46*L$15+$M$47*L$16+$M$48*L$17+$M$49*L$18+$M$50*L$19+$M$51*L$20+$M$52*L$21</f>
        <v>710185.10873409442</v>
      </c>
      <c r="M30" s="1">
        <f t="shared" si="16"/>
        <v>1094923.96218954</v>
      </c>
      <c r="N30" s="1">
        <f t="shared" si="16"/>
        <v>2381568.7302107606</v>
      </c>
      <c r="O30" s="1">
        <f t="shared" si="16"/>
        <v>3381828.6346927136</v>
      </c>
      <c r="P30" s="1">
        <f t="shared" si="16"/>
        <v>4672163.334922526</v>
      </c>
      <c r="Q30" s="1">
        <f t="shared" si="16"/>
        <v>5962498.0351523375</v>
      </c>
      <c r="R30" s="222">
        <f t="shared" si="16"/>
        <v>7252832.735382149</v>
      </c>
    </row>
    <row r="31" spans="2:18" ht="26.25" customHeight="1">
      <c r="B31" s="146" t="s">
        <v>210</v>
      </c>
      <c r="C31" s="159">
        <v>1286980</v>
      </c>
      <c r="D31" s="159">
        <v>1329050</v>
      </c>
      <c r="E31" s="159">
        <v>1358300</v>
      </c>
      <c r="F31" s="159">
        <v>1400400</v>
      </c>
      <c r="G31" s="247" t="s">
        <v>218</v>
      </c>
      <c r="H31" s="160">
        <f>AVERAGE(C31:F31)</f>
        <v>1343682.5</v>
      </c>
      <c r="K31" s="95" t="str">
        <f>'Summary Tables'!B15</f>
        <v>Street Light</v>
      </c>
      <c r="L31" s="1"/>
      <c r="M31" s="1"/>
      <c r="N31" s="1"/>
      <c r="O31" s="1"/>
      <c r="P31" s="1"/>
      <c r="Q31" s="1"/>
      <c r="R31" s="222"/>
    </row>
    <row r="32" spans="2:18">
      <c r="B32" s="146" t="s">
        <v>185</v>
      </c>
      <c r="C32" s="159">
        <v>1860</v>
      </c>
      <c r="D32" s="159">
        <v>1890</v>
      </c>
      <c r="E32" s="159">
        <v>1830</v>
      </c>
      <c r="F32" s="159">
        <v>1960</v>
      </c>
      <c r="G32" s="247"/>
      <c r="H32" s="160">
        <f>AVERAGE(C32:F32)</f>
        <v>1885</v>
      </c>
      <c r="K32" s="95" t="str">
        <f>'Summary Tables'!B16</f>
        <v>USL</v>
      </c>
      <c r="L32" s="1"/>
      <c r="R32" s="96"/>
    </row>
    <row r="33" spans="2:18">
      <c r="B33" s="146"/>
      <c r="C33" s="161">
        <f>C32/C31</f>
        <v>1.4452439043341778E-3</v>
      </c>
      <c r="D33" s="161">
        <f t="shared" ref="D33:F33" si="17">D32/D31</f>
        <v>1.4220683947180318E-3</v>
      </c>
      <c r="E33" s="161">
        <f t="shared" si="17"/>
        <v>1.3472723257012442E-3</v>
      </c>
      <c r="F33" s="161">
        <f t="shared" si="17"/>
        <v>1.3996001142530705E-3</v>
      </c>
      <c r="G33" s="36"/>
      <c r="H33" s="156">
        <f>H32/H31</f>
        <v>1.4028611669795507E-3</v>
      </c>
      <c r="K33" s="223" t="s">
        <v>146</v>
      </c>
      <c r="L33" s="224">
        <f>SUM(L28:L32)</f>
        <v>1064672.2332090512</v>
      </c>
      <c r="M33" s="224">
        <f t="shared" ref="M33:R33" si="18">SUM(M28:M32)</f>
        <v>1596644.9012297571</v>
      </c>
      <c r="N33" s="224">
        <f t="shared" si="18"/>
        <v>3299350.2311187442</v>
      </c>
      <c r="O33" s="224">
        <f t="shared" si="18"/>
        <v>4687114.2041976573</v>
      </c>
      <c r="P33" s="224">
        <f t="shared" si="18"/>
        <v>6397969.9171464331</v>
      </c>
      <c r="Q33" s="224">
        <f t="shared" si="18"/>
        <v>8108825.6300952099</v>
      </c>
      <c r="R33" s="225">
        <f t="shared" si="18"/>
        <v>9819681.3430439848</v>
      </c>
    </row>
    <row r="34" spans="2:18">
      <c r="B34" s="146"/>
      <c r="C34" s="36"/>
      <c r="D34" s="36"/>
      <c r="E34" s="36"/>
      <c r="F34" s="36"/>
      <c r="G34" s="36"/>
      <c r="H34" s="147"/>
    </row>
    <row r="35" spans="2:18">
      <c r="B35" s="146" t="s">
        <v>208</v>
      </c>
      <c r="C35" s="36" t="s">
        <v>219</v>
      </c>
      <c r="D35" s="36"/>
      <c r="E35" s="36"/>
      <c r="F35" s="36"/>
      <c r="G35" s="36"/>
      <c r="H35" s="147"/>
      <c r="K35" s="219" t="s">
        <v>279</v>
      </c>
      <c r="L35" s="226"/>
      <c r="M35" s="226"/>
      <c r="N35" s="226"/>
      <c r="O35" s="226"/>
      <c r="P35" s="226"/>
      <c r="Q35" s="226"/>
      <c r="R35" s="221"/>
    </row>
    <row r="36" spans="2:18">
      <c r="B36" s="146"/>
      <c r="C36" s="36" t="s">
        <v>220</v>
      </c>
      <c r="D36" s="36"/>
      <c r="E36" s="36"/>
      <c r="F36" s="36"/>
      <c r="G36" s="36"/>
      <c r="H36" s="147"/>
      <c r="K36" s="95" t="str">
        <f>K28</f>
        <v>Residential</v>
      </c>
      <c r="L36" s="1">
        <f>$K$46*L$4+$K$47*L$5+$K$48*L$6+$K$49*L$7+$K$50*L$8+$K$51*L$9+$K$52*L$10</f>
        <v>66776.191548226619</v>
      </c>
      <c r="M36" s="1">
        <f>$K$46*M$4+$K$47*M$5+$K$48*M$6+$K$49*M$7+$K$50*M$8+$K$51*M$9+$K$52*M$10</f>
        <v>70563.916699071386</v>
      </c>
      <c r="N36" s="1">
        <f t="shared" ref="N36:R36" si="19">$K$46*N$4+$K$47*N$5+$K$48*N$6+$K$49*N$7+$K$50*N$8+$K$51*N$9+$K$52*N$10</f>
        <v>73369.6390330305</v>
      </c>
      <c r="O36" s="1">
        <f t="shared" si="19"/>
        <v>75754.503016895731</v>
      </c>
      <c r="P36" s="1">
        <f t="shared" si="19"/>
        <v>75754.503016895731</v>
      </c>
      <c r="Q36" s="1">
        <f t="shared" si="19"/>
        <v>75754.503016895731</v>
      </c>
      <c r="R36" s="222">
        <f t="shared" si="19"/>
        <v>75754.503016895731</v>
      </c>
    </row>
    <row r="37" spans="2:18">
      <c r="B37" s="162"/>
      <c r="C37" s="163"/>
      <c r="D37" s="163"/>
      <c r="E37" s="163"/>
      <c r="F37" s="163"/>
      <c r="G37" s="163"/>
      <c r="H37" s="164"/>
      <c r="K37" s="95" t="str">
        <f>K29</f>
        <v>GS &lt; 50</v>
      </c>
      <c r="L37" s="1">
        <f>$L$46*L$4+$L$47*L$5+$L$48*L$6+$L$49*L$7+$L$50*L$8+$L$51*L$9+$L$52*L$10</f>
        <v>287710.93292673025</v>
      </c>
      <c r="M37" s="1">
        <f>$L$46*M$4+$L$47*M$5+$L$48*M$6+$L$49*M$7+$L$50*M$8+$L$51*M$9+$L$52*M$10</f>
        <v>253913.46010366717</v>
      </c>
      <c r="N37" s="1">
        <f t="shared" ref="N37:R37" si="20">$L$46*N$4+$L$47*N$5+$L$48*N$6+$L$49*N$7+$L$50*N$8+$L$51*N$9+$L$52*N$10</f>
        <v>342690.92283473589</v>
      </c>
      <c r="O37" s="1">
        <f t="shared" si="20"/>
        <v>344766.50970206829</v>
      </c>
      <c r="P37" s="1">
        <f t="shared" si="20"/>
        <v>344766.50970206829</v>
      </c>
      <c r="Q37" s="1">
        <f t="shared" si="20"/>
        <v>344766.50970206829</v>
      </c>
      <c r="R37" s="222">
        <f t="shared" si="20"/>
        <v>344766.50970206829</v>
      </c>
    </row>
    <row r="38" spans="2:18">
      <c r="K38" s="95" t="str">
        <f>K30</f>
        <v>GS &gt; 50</v>
      </c>
      <c r="L38" s="1">
        <f t="shared" ref="L38:R38" si="21">$M$46*L$4+$M$47*L$5+$M$48*L$6+$M$49*L$7+$M$50*L$8+$M$51*L$9+$M$52*L$10</f>
        <v>710185.10873409442</v>
      </c>
      <c r="M38" s="1">
        <f t="shared" si="21"/>
        <v>739831.40782249253</v>
      </c>
      <c r="N38" s="1">
        <f t="shared" si="21"/>
        <v>1286644.768021221</v>
      </c>
      <c r="O38" s="1">
        <f t="shared" si="21"/>
        <v>1290334.7002298119</v>
      </c>
      <c r="P38" s="1">
        <f t="shared" si="21"/>
        <v>1290334.7002298119</v>
      </c>
      <c r="Q38" s="1">
        <f t="shared" si="21"/>
        <v>1290334.7002298119</v>
      </c>
      <c r="R38" s="222">
        <f t="shared" si="21"/>
        <v>1290334.7002298119</v>
      </c>
    </row>
    <row r="39" spans="2:18">
      <c r="K39" s="95" t="str">
        <f>K31</f>
        <v>Street Light</v>
      </c>
      <c r="L39" s="1"/>
      <c r="M39" s="1"/>
      <c r="N39" s="1"/>
      <c r="O39" s="1"/>
      <c r="P39" s="1"/>
      <c r="Q39" s="1"/>
      <c r="R39" s="222"/>
    </row>
    <row r="40" spans="2:18">
      <c r="K40" s="95" t="str">
        <f>K32</f>
        <v>USL</v>
      </c>
      <c r="L40" s="1"/>
      <c r="R40" s="96"/>
    </row>
    <row r="41" spans="2:18">
      <c r="K41" s="223" t="s">
        <v>146</v>
      </c>
      <c r="L41" s="224">
        <f>SUM(L36:L40)</f>
        <v>1064672.2332090512</v>
      </c>
      <c r="M41" s="224">
        <f t="shared" ref="M41:R41" si="22">SUM(M36:M40)</f>
        <v>1064308.7846252311</v>
      </c>
      <c r="N41" s="224">
        <f t="shared" si="22"/>
        <v>1702705.3298889874</v>
      </c>
      <c r="O41" s="224">
        <f t="shared" si="22"/>
        <v>1710855.7129487759</v>
      </c>
      <c r="P41" s="224">
        <f t="shared" si="22"/>
        <v>1710855.7129487759</v>
      </c>
      <c r="Q41" s="224">
        <f t="shared" si="22"/>
        <v>1710855.7129487759</v>
      </c>
      <c r="R41" s="225">
        <f t="shared" si="22"/>
        <v>1710855.7129487759</v>
      </c>
    </row>
    <row r="42" spans="2:18">
      <c r="B42" s="36"/>
      <c r="C42" s="138" t="s">
        <v>197</v>
      </c>
      <c r="D42" s="138"/>
      <c r="E42" s="138"/>
      <c r="F42" s="138"/>
    </row>
    <row r="43" spans="2:18">
      <c r="B43" s="36"/>
      <c r="C43" s="165">
        <v>2021</v>
      </c>
      <c r="D43" s="165">
        <v>2022</v>
      </c>
      <c r="E43" s="165">
        <v>2023</v>
      </c>
      <c r="F43" s="165">
        <v>2024</v>
      </c>
      <c r="G43" s="36" t="s">
        <v>221</v>
      </c>
      <c r="K43" s="143" t="s">
        <v>89</v>
      </c>
      <c r="L43" s="230" t="s">
        <v>222</v>
      </c>
      <c r="M43" s="230" t="s">
        <v>92</v>
      </c>
      <c r="N43" s="221"/>
      <c r="P43" s="1"/>
    </row>
    <row r="44" spans="2:18">
      <c r="B44" s="36" t="s">
        <v>223</v>
      </c>
      <c r="C44" s="186">
        <v>0</v>
      </c>
      <c r="D44" s="186">
        <v>0.5</v>
      </c>
      <c r="E44" s="186">
        <v>0.5</v>
      </c>
      <c r="F44" s="166">
        <v>0</v>
      </c>
      <c r="K44" s="95"/>
      <c r="N44" s="96"/>
      <c r="P44" s="1"/>
    </row>
    <row r="45" spans="2:18">
      <c r="B45" s="36"/>
      <c r="C45" s="138"/>
      <c r="D45" s="138"/>
      <c r="E45" s="138"/>
      <c r="F45" s="138"/>
      <c r="K45" s="95"/>
      <c r="N45" s="96"/>
      <c r="P45" s="1"/>
      <c r="Q45" s="217"/>
    </row>
    <row r="46" spans="2:18">
      <c r="B46" s="36" t="s">
        <v>198</v>
      </c>
      <c r="C46" s="167">
        <f t="shared" ref="C46:F52" si="23">C$44*L4</f>
        <v>0</v>
      </c>
      <c r="D46" s="167">
        <f t="shared" si="23"/>
        <v>389518.46876938589</v>
      </c>
      <c r="E46" s="167">
        <f t="shared" si="23"/>
        <v>250454.14865811312</v>
      </c>
      <c r="F46" s="167">
        <f t="shared" si="23"/>
        <v>0</v>
      </c>
      <c r="G46" s="1">
        <f>SUM(C46:F46)</f>
        <v>639972.61742749903</v>
      </c>
      <c r="K46" s="95"/>
      <c r="L46" s="181">
        <v>0.25</v>
      </c>
      <c r="M46" s="181">
        <v>0.75</v>
      </c>
      <c r="N46" s="231">
        <f>SUM(K46:M46)</f>
        <v>1</v>
      </c>
    </row>
    <row r="47" spans="2:18">
      <c r="B47" s="142" t="s">
        <v>200</v>
      </c>
      <c r="C47" s="168">
        <f t="shared" si="23"/>
        <v>0</v>
      </c>
      <c r="D47" s="168">
        <f t="shared" si="23"/>
        <v>32863.458732763465</v>
      </c>
      <c r="E47" s="168">
        <f t="shared" si="23"/>
        <v>16489.384557140969</v>
      </c>
      <c r="F47" s="168">
        <f t="shared" si="23"/>
        <v>0</v>
      </c>
      <c r="G47" s="1">
        <f t="shared" ref="G47:G53" si="24">SUM(C47:F47)</f>
        <v>49352.843289904435</v>
      </c>
      <c r="K47" s="95"/>
      <c r="L47" s="181">
        <v>0.9</v>
      </c>
      <c r="M47" s="181">
        <v>0.1</v>
      </c>
      <c r="N47" s="231">
        <f>SUM(K47:M47)</f>
        <v>1</v>
      </c>
      <c r="P47" s="1"/>
    </row>
    <row r="48" spans="2:18">
      <c r="B48" s="36" t="s">
        <v>201</v>
      </c>
      <c r="C48" s="167">
        <f t="shared" si="23"/>
        <v>0</v>
      </c>
      <c r="D48" s="167">
        <f t="shared" si="23"/>
        <v>19948.696002695015</v>
      </c>
      <c r="E48" s="167">
        <f t="shared" si="23"/>
        <v>39320.840097797693</v>
      </c>
      <c r="F48" s="167">
        <f t="shared" si="23"/>
        <v>0</v>
      </c>
      <c r="G48" s="1">
        <f t="shared" si="24"/>
        <v>59269.536100492711</v>
      </c>
      <c r="K48" s="95"/>
      <c r="L48" s="181">
        <v>0</v>
      </c>
      <c r="M48" s="181">
        <v>1</v>
      </c>
      <c r="N48" s="231">
        <f>SUM(K48:M48)</f>
        <v>1</v>
      </c>
      <c r="P48" s="1"/>
    </row>
    <row r="49" spans="2:16">
      <c r="B49" s="142" t="s">
        <v>202</v>
      </c>
      <c r="C49" s="168">
        <f t="shared" si="23"/>
        <v>0</v>
      </c>
      <c r="D49" s="168">
        <f t="shared" si="23"/>
        <v>54541.810458235501</v>
      </c>
      <c r="E49" s="168">
        <f t="shared" si="23"/>
        <v>132837.55950927548</v>
      </c>
      <c r="F49" s="168">
        <f t="shared" si="23"/>
        <v>0</v>
      </c>
      <c r="G49" s="1">
        <f t="shared" si="24"/>
        <v>187379.36996751098</v>
      </c>
      <c r="K49" s="95"/>
      <c r="L49" s="181">
        <f>L48</f>
        <v>0</v>
      </c>
      <c r="M49" s="181">
        <f>M48</f>
        <v>1</v>
      </c>
      <c r="N49" s="231">
        <f>SUM(K49:M49)</f>
        <v>1</v>
      </c>
      <c r="P49" s="1"/>
    </row>
    <row r="50" spans="2:16">
      <c r="B50" s="36" t="s">
        <v>203</v>
      </c>
      <c r="C50" s="167">
        <f t="shared" si="23"/>
        <v>0</v>
      </c>
      <c r="D50" s="167">
        <f t="shared" si="23"/>
        <v>0</v>
      </c>
      <c r="E50" s="167">
        <f t="shared" si="23"/>
        <v>375565.91260565119</v>
      </c>
      <c r="F50" s="167">
        <f t="shared" si="23"/>
        <v>0</v>
      </c>
      <c r="G50" s="1">
        <f t="shared" si="24"/>
        <v>375565.91260565119</v>
      </c>
      <c r="K50" s="95"/>
      <c r="L50" s="181">
        <f>L46</f>
        <v>0.25</v>
      </c>
      <c r="M50" s="181">
        <f t="shared" ref="M50" si="25">M46</f>
        <v>0.75</v>
      </c>
      <c r="N50" s="231">
        <f>SUM(K50:M50)</f>
        <v>1</v>
      </c>
    </row>
    <row r="51" spans="2:16">
      <c r="B51" s="142" t="s">
        <v>204</v>
      </c>
      <c r="C51" s="168">
        <f t="shared" si="23"/>
        <v>0</v>
      </c>
      <c r="D51" s="168">
        <f t="shared" si="23"/>
        <v>0</v>
      </c>
      <c r="E51" s="168">
        <f t="shared" si="23"/>
        <v>0</v>
      </c>
      <c r="F51" s="168">
        <f t="shared" si="23"/>
        <v>0</v>
      </c>
      <c r="G51" s="1">
        <f t="shared" si="24"/>
        <v>0</v>
      </c>
      <c r="K51" s="95"/>
      <c r="N51" s="231"/>
    </row>
    <row r="52" spans="2:16">
      <c r="B52" s="36" t="s">
        <v>205</v>
      </c>
      <c r="C52" s="167">
        <f t="shared" si="23"/>
        <v>0</v>
      </c>
      <c r="D52" s="167">
        <f t="shared" si="23"/>
        <v>35281.958349535693</v>
      </c>
      <c r="E52" s="167">
        <f t="shared" si="23"/>
        <v>36684.81951651525</v>
      </c>
      <c r="F52" s="167">
        <f t="shared" si="23"/>
        <v>0</v>
      </c>
      <c r="G52" s="1">
        <f t="shared" si="24"/>
        <v>71966.77786605095</v>
      </c>
      <c r="K52" s="232">
        <v>1</v>
      </c>
      <c r="N52" s="231">
        <f>SUM(K52:M52)</f>
        <v>1</v>
      </c>
    </row>
    <row r="53" spans="2:16">
      <c r="B53" s="142" t="s">
        <v>207</v>
      </c>
      <c r="C53" s="168">
        <f>C$44*L11</f>
        <v>0</v>
      </c>
      <c r="D53" s="168">
        <f>D$44*M11</f>
        <v>0</v>
      </c>
      <c r="E53" s="168">
        <f>E$44*N11</f>
        <v>0</v>
      </c>
      <c r="F53" s="168">
        <f>F$44*N11</f>
        <v>0</v>
      </c>
      <c r="G53" s="1">
        <f t="shared" si="24"/>
        <v>0</v>
      </c>
      <c r="K53" s="95"/>
      <c r="N53" s="96"/>
    </row>
    <row r="54" spans="2:16">
      <c r="K54" s="95"/>
      <c r="N54" s="96"/>
    </row>
    <row r="55" spans="2:16">
      <c r="G55" s="1">
        <f>SUM(G46:G53)</f>
        <v>1383507.0572571093</v>
      </c>
      <c r="K55" s="97"/>
      <c r="L55" s="98"/>
      <c r="M55" s="98"/>
      <c r="N55" s="99"/>
    </row>
    <row r="57" spans="2:16">
      <c r="K57" s="92" t="str">
        <f>K43</f>
        <v>Residential</v>
      </c>
      <c r="L57" s="226" t="str">
        <f t="shared" ref="L57:M57" si="26">L43</f>
        <v>GS&lt; 50</v>
      </c>
      <c r="M57" s="226" t="str">
        <f t="shared" si="26"/>
        <v>GS &gt; 50</v>
      </c>
      <c r="N57" s="221"/>
    </row>
    <row r="58" spans="2:16">
      <c r="I58" t="str">
        <f>B46</f>
        <v>Retrofit</v>
      </c>
      <c r="K58" s="233">
        <f>K46*$G46</f>
        <v>0</v>
      </c>
      <c r="L58" s="1">
        <f t="shared" ref="L58:M58" si="27">L46*$G46</f>
        <v>159993.15435687476</v>
      </c>
      <c r="M58" s="1">
        <f t="shared" si="27"/>
        <v>479979.46307062428</v>
      </c>
      <c r="N58" s="222">
        <f t="shared" ref="N58:N64" si="28">SUM(K58:M58)</f>
        <v>639972.61742749903</v>
      </c>
    </row>
    <row r="59" spans="2:16">
      <c r="I59" t="str">
        <f t="shared" ref="I59:I65" si="29">B47</f>
        <v>Small Business</v>
      </c>
      <c r="K59" s="233">
        <f t="shared" ref="K59:M64" si="30">K47*$G47</f>
        <v>0</v>
      </c>
      <c r="L59" s="1">
        <f t="shared" si="30"/>
        <v>44417.558960913993</v>
      </c>
      <c r="M59" s="1">
        <f t="shared" si="30"/>
        <v>4935.284328990444</v>
      </c>
      <c r="N59" s="222">
        <f t="shared" si="28"/>
        <v>49352.843289904435</v>
      </c>
    </row>
    <row r="60" spans="2:16">
      <c r="I60" t="str">
        <f t="shared" si="29"/>
        <v>Energy Performance Program</v>
      </c>
      <c r="K60" s="233">
        <f t="shared" si="30"/>
        <v>0</v>
      </c>
      <c r="L60" s="1">
        <f t="shared" si="30"/>
        <v>0</v>
      </c>
      <c r="M60" s="1">
        <f t="shared" si="30"/>
        <v>59269.536100492711</v>
      </c>
      <c r="N60" s="222">
        <f t="shared" si="28"/>
        <v>59269.536100492711</v>
      </c>
    </row>
    <row r="61" spans="2:16">
      <c r="I61" t="str">
        <f t="shared" si="29"/>
        <v>Energy Management</v>
      </c>
      <c r="K61" s="233">
        <f t="shared" si="30"/>
        <v>0</v>
      </c>
      <c r="L61" s="1">
        <f t="shared" si="30"/>
        <v>0</v>
      </c>
      <c r="M61" s="1">
        <f t="shared" si="30"/>
        <v>187379.36996751098</v>
      </c>
      <c r="N61" s="222">
        <f t="shared" si="28"/>
        <v>187379.36996751098</v>
      </c>
    </row>
    <row r="62" spans="2:16">
      <c r="I62" t="str">
        <f t="shared" si="29"/>
        <v>Customer Solutions</v>
      </c>
      <c r="K62" s="233">
        <f t="shared" si="30"/>
        <v>0</v>
      </c>
      <c r="L62" s="1">
        <f t="shared" si="30"/>
        <v>93891.478151412797</v>
      </c>
      <c r="M62" s="1">
        <f t="shared" si="30"/>
        <v>281674.43445423839</v>
      </c>
      <c r="N62" s="222">
        <f t="shared" si="28"/>
        <v>375565.91260565119</v>
      </c>
    </row>
    <row r="63" spans="2:16">
      <c r="I63" t="str">
        <f t="shared" si="29"/>
        <v>Local Initiatives</v>
      </c>
      <c r="K63" s="233">
        <f t="shared" si="30"/>
        <v>0</v>
      </c>
      <c r="L63" s="1">
        <f t="shared" si="30"/>
        <v>0</v>
      </c>
      <c r="M63" s="1">
        <f t="shared" si="30"/>
        <v>0</v>
      </c>
      <c r="N63" s="222">
        <f t="shared" si="28"/>
        <v>0</v>
      </c>
    </row>
    <row r="64" spans="2:16">
      <c r="I64" t="str">
        <f t="shared" si="29"/>
        <v>Energy Affordability Program</v>
      </c>
      <c r="K64" s="233">
        <f t="shared" si="30"/>
        <v>71966.77786605095</v>
      </c>
      <c r="L64" s="1">
        <f t="shared" si="30"/>
        <v>0</v>
      </c>
      <c r="M64" s="1">
        <f t="shared" si="30"/>
        <v>0</v>
      </c>
      <c r="N64" s="222">
        <f t="shared" si="28"/>
        <v>71966.77786605095</v>
      </c>
    </row>
    <row r="65" spans="2:14">
      <c r="I65" t="str">
        <f t="shared" si="29"/>
        <v>First Nations Program</v>
      </c>
      <c r="K65" s="233"/>
      <c r="L65" s="1"/>
      <c r="M65" s="1"/>
      <c r="N65" s="96"/>
    </row>
    <row r="66" spans="2:14">
      <c r="J66" s="10" t="s">
        <v>146</v>
      </c>
      <c r="K66" s="234">
        <f>SUM(K58:K64)</f>
        <v>71966.77786605095</v>
      </c>
      <c r="L66" s="224">
        <f t="shared" ref="L66:M66" si="31">SUM(L58:L64)</f>
        <v>298302.19146920159</v>
      </c>
      <c r="M66" s="224">
        <f t="shared" si="31"/>
        <v>1013238.0879218568</v>
      </c>
      <c r="N66" s="225">
        <f>SUM(K66:M66)</f>
        <v>1383507.0572571093</v>
      </c>
    </row>
    <row r="67" spans="2:14">
      <c r="K67" s="1"/>
      <c r="L67" s="1"/>
      <c r="M67" s="1"/>
    </row>
    <row r="68" spans="2:14">
      <c r="K68" s="1"/>
      <c r="L68" s="1"/>
      <c r="M68" s="1"/>
    </row>
    <row r="73" spans="2:14">
      <c r="B73" s="36" t="s">
        <v>245</v>
      </c>
    </row>
    <row r="75" spans="2:14">
      <c r="C75" s="36" t="s">
        <v>246</v>
      </c>
      <c r="D75" s="36" t="s">
        <v>247</v>
      </c>
    </row>
    <row r="76" spans="2:14">
      <c r="B76">
        <v>2011</v>
      </c>
      <c r="C76" s="2">
        <v>603.48916260623798</v>
      </c>
      <c r="D76" s="2">
        <v>208339.57566311152</v>
      </c>
    </row>
    <row r="77" spans="2:14">
      <c r="B77">
        <f>B76+1</f>
        <v>2012</v>
      </c>
      <c r="C77" s="2">
        <v>2117.1805103361776</v>
      </c>
      <c r="D77" s="2">
        <v>900164.43934726948</v>
      </c>
    </row>
    <row r="78" spans="2:14">
      <c r="B78">
        <f t="shared" ref="B78:B85" si="32">B77+1</f>
        <v>2013</v>
      </c>
      <c r="C78" s="2">
        <v>1305.8977095307812</v>
      </c>
      <c r="D78" s="2">
        <v>637603.43599714234</v>
      </c>
    </row>
    <row r="79" spans="2:14">
      <c r="B79">
        <f t="shared" si="32"/>
        <v>2014</v>
      </c>
      <c r="C79" s="2">
        <v>1078.1446196321965</v>
      </c>
      <c r="D79" s="2">
        <v>526606.06366741424</v>
      </c>
    </row>
    <row r="80" spans="2:14">
      <c r="B80">
        <f t="shared" si="32"/>
        <v>2015</v>
      </c>
      <c r="C80" s="2">
        <v>1276.9184299013132</v>
      </c>
      <c r="D80" s="2">
        <v>810328.22937218589</v>
      </c>
    </row>
    <row r="81" spans="2:5">
      <c r="B81">
        <f t="shared" si="32"/>
        <v>2016</v>
      </c>
      <c r="C81" s="2">
        <v>935.76241447752466</v>
      </c>
      <c r="D81" s="2">
        <v>532464.03661474865</v>
      </c>
    </row>
    <row r="82" spans="2:5">
      <c r="B82">
        <f t="shared" si="32"/>
        <v>2017</v>
      </c>
      <c r="C82" s="2">
        <v>3839.3389398490922</v>
      </c>
      <c r="D82" s="2">
        <v>2055466.8171984977</v>
      </c>
    </row>
    <row r="83" spans="2:5">
      <c r="B83">
        <f t="shared" si="32"/>
        <v>2018</v>
      </c>
      <c r="C83" s="2">
        <v>2973.9260772765961</v>
      </c>
      <c r="D83" s="2">
        <v>1145794.989144874</v>
      </c>
    </row>
    <row r="84" spans="2:5">
      <c r="B84">
        <f t="shared" si="32"/>
        <v>2019</v>
      </c>
      <c r="C84" s="2">
        <v>1536.6024000000002</v>
      </c>
      <c r="D84" s="2">
        <v>1193623.04</v>
      </c>
    </row>
    <row r="85" spans="2:5">
      <c r="B85">
        <f t="shared" si="32"/>
        <v>2020</v>
      </c>
      <c r="C85" s="2">
        <v>646.5744000000002</v>
      </c>
      <c r="D85" s="2">
        <v>298132.65000000002</v>
      </c>
    </row>
    <row r="86" spans="2:5">
      <c r="C86" s="2">
        <f>SUM(C76:C85)</f>
        <v>16313.834663609918</v>
      </c>
      <c r="D86" s="2">
        <f>SUM(D76:D85)</f>
        <v>8308523.277005244</v>
      </c>
      <c r="E86" s="210">
        <f>C86/D86</f>
        <v>1.9635059227384316E-3</v>
      </c>
    </row>
    <row r="87" spans="2:5">
      <c r="E87" s="36" t="s">
        <v>271</v>
      </c>
    </row>
  </sheetData>
  <mergeCells count="1">
    <mergeCell ref="G31:G3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7A83-1749-4307-A139-9000D7350F21}">
  <sheetPr>
    <tabColor rgb="FFFF0000"/>
  </sheetPr>
  <dimension ref="B1:X50"/>
  <sheetViews>
    <sheetView tabSelected="1" workbookViewId="0">
      <selection activeCell="K34" sqref="K34"/>
    </sheetView>
  </sheetViews>
  <sheetFormatPr defaultColWidth="7.85546875" defaultRowHeight="12.75"/>
  <cols>
    <col min="1" max="1" width="2.5703125" style="114" customWidth="1"/>
    <col min="2" max="2" width="16.7109375" style="114" customWidth="1"/>
    <col min="3" max="3" width="16" style="114" customWidth="1"/>
    <col min="4" max="4" width="12.85546875" style="114" customWidth="1"/>
    <col min="5" max="8" width="12.85546875" style="114" bestFit="1" customWidth="1"/>
    <col min="9" max="9" width="13.42578125" style="114" bestFit="1" customWidth="1"/>
    <col min="10" max="10" width="13.5703125" style="114" customWidth="1"/>
    <col min="11" max="11" width="13.42578125" style="114" bestFit="1" customWidth="1"/>
    <col min="12" max="12" width="14.140625" style="114" bestFit="1" customWidth="1"/>
    <col min="13" max="13" width="15.7109375" style="114" customWidth="1"/>
    <col min="14" max="14" width="15" style="114" bestFit="1" customWidth="1"/>
    <col min="15" max="25" width="12.7109375" style="114" customWidth="1"/>
    <col min="26" max="16384" width="7.85546875" style="114"/>
  </cols>
  <sheetData>
    <row r="1" spans="2:24" ht="16.5" thickBot="1">
      <c r="B1" s="120" t="s">
        <v>167</v>
      </c>
      <c r="C1" s="120"/>
    </row>
    <row r="2" spans="2:24">
      <c r="B2" s="121" t="s">
        <v>97</v>
      </c>
      <c r="C2" s="122" t="s">
        <v>168</v>
      </c>
      <c r="D2" s="122" t="s">
        <v>169</v>
      </c>
      <c r="E2" s="122" t="s">
        <v>170</v>
      </c>
      <c r="F2" s="122" t="s">
        <v>171</v>
      </c>
      <c r="G2" s="122" t="s">
        <v>176</v>
      </c>
      <c r="H2" s="122" t="s">
        <v>255</v>
      </c>
      <c r="I2" s="122" t="s">
        <v>270</v>
      </c>
      <c r="J2" s="122" t="s">
        <v>177</v>
      </c>
      <c r="K2" s="122" t="s">
        <v>227</v>
      </c>
      <c r="L2" s="122" t="s">
        <v>228</v>
      </c>
      <c r="M2" s="122" t="s">
        <v>229</v>
      </c>
      <c r="N2" s="123" t="s">
        <v>230</v>
      </c>
    </row>
    <row r="3" spans="2:24">
      <c r="B3" s="124" t="s">
        <v>89</v>
      </c>
      <c r="C3" s="115">
        <f ca="1">OFFSET('Normalized Annual Summary'!$C$9,COLUMN()-COLUMN($C$3),0)</f>
        <v>119372519.11609088</v>
      </c>
      <c r="D3" s="115">
        <f ca="1">OFFSET('Normalized Annual Summary'!$C$9,COLUMN()-COLUMN($C$3),0)</f>
        <v>116589912.08884086</v>
      </c>
      <c r="E3" s="115">
        <f ca="1">OFFSET('Normalized Annual Summary'!$C$9,COLUMN()-COLUMN($C$3),0)</f>
        <v>127042388.53964818</v>
      </c>
      <c r="F3" s="115">
        <f ca="1">OFFSET('Normalized Annual Summary'!$C$9,COLUMN()-COLUMN($C$3),0)</f>
        <v>125937193.66228408</v>
      </c>
      <c r="G3" s="115">
        <f ca="1">OFFSET('Normalized Annual Summary'!$C$9,COLUMN()-COLUMN($C$3),0)</f>
        <v>134775705.68352982</v>
      </c>
      <c r="H3" s="115">
        <f ca="1">OFFSET('Normalized Annual Summary'!$C$9,COLUMN()-COLUMN($C$3),0)</f>
        <v>136991339.41564736</v>
      </c>
      <c r="I3" s="115">
        <f ca="1">OFFSET('Normalized Annual Summary'!$C$9,COLUMN()-COLUMN($C$3),0)</f>
        <v>138751534.19665083</v>
      </c>
      <c r="J3" s="115">
        <f ca="1">OFFSET('Normalized Annual Summary'!$I$9,COLUMN()-COLUMN($C$3),0)</f>
        <v>136659279.50561309</v>
      </c>
      <c r="K3" s="115">
        <f ca="1">OFFSET('Normalized Annual Summary'!$I$9,COLUMN()-COLUMN($C$3),0)</f>
        <v>137179975.14859906</v>
      </c>
      <c r="L3" s="115">
        <f ca="1">OFFSET('Normalized Annual Summary'!$I$9,COLUMN()-COLUMN($C$3),0)</f>
        <v>139244342.13605782</v>
      </c>
      <c r="M3" s="115">
        <f ca="1">OFFSET('Normalized Annual Summary'!$I$9,COLUMN()-COLUMN($C$3),0)</f>
        <v>141638492.66990724</v>
      </c>
      <c r="N3" s="125">
        <f ca="1">OFFSET('Normalized Annual Summary'!$I$9,COLUMN()-COLUMN($C$3),0)</f>
        <v>144072940.14389008</v>
      </c>
    </row>
    <row r="4" spans="2:24">
      <c r="B4" s="126" t="s">
        <v>91</v>
      </c>
      <c r="C4" s="115">
        <f ca="1">OFFSET('Normalized Annual Summary'!$L$9,COLUMN()-COLUMN($C$3),0)</f>
        <v>46723063.147793487</v>
      </c>
      <c r="D4" s="115">
        <f ca="1">OFFSET('Normalized Annual Summary'!$L$9,COLUMN()-COLUMN($C$3),0)</f>
        <v>45198527.697477043</v>
      </c>
      <c r="E4" s="115">
        <f ca="1">OFFSET('Normalized Annual Summary'!$L$9,COLUMN()-COLUMN($C$3),0)</f>
        <v>47162012.796490081</v>
      </c>
      <c r="F4" s="115">
        <f ca="1">OFFSET('Normalized Annual Summary'!$L$9,COLUMN()-COLUMN($C$3),0)</f>
        <v>46524843.615444981</v>
      </c>
      <c r="G4" s="115">
        <f ca="1">OFFSET('Normalized Annual Summary'!$L$9,COLUMN()-COLUMN($C$3),0)</f>
        <v>42547308.685365744</v>
      </c>
      <c r="H4" s="115">
        <f ca="1">OFFSET('Normalized Annual Summary'!$L$9,COLUMN()-COLUMN($C$3),0)</f>
        <v>44543870.170515344</v>
      </c>
      <c r="I4" s="115">
        <f ca="1">OFFSET('Normalized Annual Summary'!$L$9,COLUMN()-COLUMN($C$3),0)</f>
        <v>46776015.317567527</v>
      </c>
      <c r="J4" s="115">
        <f ca="1">OFFSET('Normalized Annual Summary'!$R$9,COLUMN()-COLUMN($C$3),0)</f>
        <v>45318433.555117361</v>
      </c>
      <c r="K4" s="115">
        <f ca="1">OFFSET('Normalized Annual Summary'!$R$9,COLUMN()-COLUMN($C$3),0)</f>
        <v>46046041.732740819</v>
      </c>
      <c r="L4" s="115">
        <f ca="1">OFFSET('Normalized Annual Summary'!$R$9,COLUMN()-COLUMN($C$3),0)</f>
        <v>45922173.826656587</v>
      </c>
      <c r="M4" s="115">
        <f ca="1">OFFSET('Normalized Annual Summary'!$R$9,COLUMN()-COLUMN($C$3),0)</f>
        <v>45895848.330284514</v>
      </c>
      <c r="N4" s="125">
        <f ca="1">OFFSET('Normalized Annual Summary'!$R$9,COLUMN()-COLUMN($C$3),0)</f>
        <v>45869522.833912447</v>
      </c>
    </row>
    <row r="5" spans="2:24">
      <c r="B5" s="126" t="s">
        <v>92</v>
      </c>
      <c r="C5" s="115">
        <f ca="1">OFFSET('Normalized Annual Summary'!$U$9,COLUMN()-COLUMN($C$3),0)</f>
        <v>129434913.97257897</v>
      </c>
      <c r="D5" s="115">
        <f ca="1">OFFSET('Normalized Annual Summary'!$U$9,COLUMN()-COLUMN($C$3),0)</f>
        <v>125361028.46165898</v>
      </c>
      <c r="E5" s="115">
        <f ca="1">OFFSET('Normalized Annual Summary'!$U$9,COLUMN()-COLUMN($C$3),0)</f>
        <v>130990632.90670583</v>
      </c>
      <c r="F5" s="115">
        <f ca="1">OFFSET('Normalized Annual Summary'!$U$9,COLUMN()-COLUMN($C$3),0)</f>
        <v>126777959.96350293</v>
      </c>
      <c r="G5" s="115">
        <f ca="1">OFFSET('Normalized Annual Summary'!$U$9,COLUMN()-COLUMN($C$3),0)</f>
        <v>115931845.39301684</v>
      </c>
      <c r="H5" s="115">
        <f ca="1">OFFSET('Normalized Annual Summary'!$U$9,COLUMN()-COLUMN($C$3),0)</f>
        <v>122344797.93287337</v>
      </c>
      <c r="I5" s="115">
        <f ca="1">OFFSET('Normalized Annual Summary'!$U$9,COLUMN()-COLUMN($C$3),0)</f>
        <v>124653717.41209906</v>
      </c>
      <c r="J5" s="115">
        <f ca="1">OFFSET('Normalized Annual Summary'!$AA$9,COLUMN()-COLUMN($C$3),0)</f>
        <v>128482533.9416412</v>
      </c>
      <c r="K5" s="115">
        <f ca="1">OFFSET('Normalized Annual Summary'!$AA$9,COLUMN()-COLUMN($C$3),0)</f>
        <v>130050274.25948837</v>
      </c>
      <c r="L5" s="115">
        <f ca="1">OFFSET('Normalized Annual Summary'!$AA$9,COLUMN()-COLUMN($C$3),0)</f>
        <v>131160044.00423916</v>
      </c>
      <c r="M5" s="115">
        <f ca="1">OFFSET('Normalized Annual Summary'!$AA$9,COLUMN()-COLUMN($C$3),0)</f>
        <v>132547031.02874008</v>
      </c>
      <c r="N5" s="125">
        <f ca="1">OFFSET('Normalized Annual Summary'!$AA$9,COLUMN()-COLUMN($C$3),0)</f>
        <v>133967031.5833246</v>
      </c>
    </row>
    <row r="6" spans="2:24">
      <c r="B6" s="126" t="s">
        <v>172</v>
      </c>
      <c r="C6" s="115">
        <f ca="1">OFFSET('Normalized Annual Summary'!$AG$9,COLUMN()-COLUMN($C$3),0)</f>
        <v>2060755.9669889463</v>
      </c>
      <c r="D6" s="115">
        <f ca="1">OFFSET('Normalized Annual Summary'!$AG$9,COLUMN()-COLUMN($C$3),0)</f>
        <v>1230929.4006204633</v>
      </c>
      <c r="E6" s="115">
        <f ca="1">OFFSET('Normalized Annual Summary'!$AG$9,COLUMN()-COLUMN($C$3),0)</f>
        <v>1204476.4371555073</v>
      </c>
      <c r="F6" s="115">
        <f ca="1">OFFSET('Normalized Annual Summary'!$AG$9,COLUMN()-COLUMN($C$3),0)</f>
        <v>1202687.0979789766</v>
      </c>
      <c r="G6" s="115">
        <f ca="1">OFFSET('Normalized Annual Summary'!$AG$9,COLUMN()-COLUMN($C$3),0)</f>
        <v>1224244.7245564894</v>
      </c>
      <c r="H6" s="115">
        <f ca="1">OFFSET('Normalized Annual Summary'!$AG$9,COLUMN()-COLUMN($C$3),0)</f>
        <v>1221562.7077497665</v>
      </c>
      <c r="I6" s="115">
        <f ca="1">OFFSET('Normalized Annual Summary'!$AG$9,COLUMN()-COLUMN($C$3),0)</f>
        <v>1223161.4104996838</v>
      </c>
      <c r="J6" s="115">
        <f ca="1">OFFSET('Normalized Annual Summary'!$AG$9,COLUMN()-COLUMN($C$3),0)</f>
        <v>1231783.3032012344</v>
      </c>
      <c r="K6" s="115">
        <f ca="1">OFFSET('Normalized Annual Summary'!$AG$9,COLUMN()-COLUMN($C$3),0)</f>
        <v>1233199.7973401505</v>
      </c>
      <c r="L6" s="115">
        <f ca="1">OFFSET('Normalized Annual Summary'!$AG$9,COLUMN()-COLUMN($C$3),0)</f>
        <v>1234617.92038217</v>
      </c>
      <c r="M6" s="115">
        <f ca="1">OFFSET('Normalized Annual Summary'!$AG$9,COLUMN()-COLUMN($C$3),0)</f>
        <v>1236037.6742004571</v>
      </c>
      <c r="N6" s="125">
        <f ca="1">OFFSET('Normalized Annual Summary'!$AG$9,COLUMN()-COLUMN($C$3),0)</f>
        <v>1237459.0606703288</v>
      </c>
    </row>
    <row r="7" spans="2:24">
      <c r="B7" s="126" t="s">
        <v>93</v>
      </c>
      <c r="C7" s="115">
        <f ca="1">OFFSET('Normalized Annual Summary'!$AO$9,COLUMN()-COLUMN($C$3),0)</f>
        <v>399176.44803727948</v>
      </c>
      <c r="D7" s="115">
        <f ca="1">OFFSET('Normalized Annual Summary'!$AO$9,COLUMN()-COLUMN($C$3),0)</f>
        <v>400116.31481612264</v>
      </c>
      <c r="E7" s="115">
        <f ca="1">OFFSET('Normalized Annual Summary'!$AO$9,COLUMN()-COLUMN($C$3),0)</f>
        <v>397051.6081530652</v>
      </c>
      <c r="F7" s="115">
        <f ca="1">OFFSET('Normalized Annual Summary'!$AO$9,COLUMN()-COLUMN($C$3),0)</f>
        <v>394004.8908583041</v>
      </c>
      <c r="G7" s="115">
        <f ca="1">OFFSET('Normalized Annual Summary'!$AO$9,COLUMN()-COLUMN($C$3),0)</f>
        <v>396218.85414507356</v>
      </c>
      <c r="H7" s="115">
        <f ca="1">OFFSET('Normalized Annual Summary'!$AO$9,COLUMN()-COLUMN($C$3),0)</f>
        <v>396233.27731092443</v>
      </c>
      <c r="I7" s="115">
        <f ca="1">OFFSET('Normalized Annual Summary'!$AO$9,COLUMN()-COLUMN($C$3),0)</f>
        <v>395161.14936297113</v>
      </c>
      <c r="J7" s="115">
        <f ca="1">OFFSET('Normalized Annual Summary'!$AO$9,COLUMN()-COLUMN($C$3),0)</f>
        <v>395161.14936297113</v>
      </c>
      <c r="K7" s="115">
        <f ca="1">OFFSET('Normalized Annual Summary'!$AO$9,COLUMN()-COLUMN($C$3),0)</f>
        <v>395161.14936297113</v>
      </c>
      <c r="L7" s="115">
        <f ca="1">OFFSET('Normalized Annual Summary'!$AO$9,COLUMN()-COLUMN($C$3),0)</f>
        <v>395161.14936297113</v>
      </c>
      <c r="M7" s="115">
        <f ca="1">OFFSET('Normalized Annual Summary'!$AO$9,COLUMN()-COLUMN($C$3),0)</f>
        <v>395161.14936297113</v>
      </c>
      <c r="N7" s="125">
        <f ca="1">OFFSET('Normalized Annual Summary'!$AO$9,COLUMN()-COLUMN($C$3),0)</f>
        <v>395161.14936297113</v>
      </c>
    </row>
    <row r="8" spans="2:24" ht="13.5" thickBot="1">
      <c r="B8" s="127" t="s">
        <v>146</v>
      </c>
      <c r="C8" s="128">
        <f t="shared" ref="C8:J8" ca="1" si="0">SUM(C3:C7)</f>
        <v>297990428.6514895</v>
      </c>
      <c r="D8" s="128">
        <f t="shared" ca="1" si="0"/>
        <v>288780513.96341348</v>
      </c>
      <c r="E8" s="128">
        <f t="shared" ca="1" si="0"/>
        <v>306796562.28815264</v>
      </c>
      <c r="F8" s="128">
        <f t="shared" ca="1" si="0"/>
        <v>300836689.23006922</v>
      </c>
      <c r="G8" s="128">
        <f t="shared" ca="1" si="0"/>
        <v>294875323.34061396</v>
      </c>
      <c r="H8" s="128">
        <f t="shared" ref="H8" ca="1" si="1">SUM(H3:H7)</f>
        <v>305497803.50409675</v>
      </c>
      <c r="I8" s="128">
        <f t="shared" ca="1" si="0"/>
        <v>311799589.48618013</v>
      </c>
      <c r="J8" s="128">
        <f t="shared" ca="1" si="0"/>
        <v>312087191.45493591</v>
      </c>
      <c r="K8" s="128">
        <f t="shared" ref="K8:N8" ca="1" si="2">SUM(K3:K7)</f>
        <v>314904652.08753139</v>
      </c>
      <c r="L8" s="128">
        <f t="shared" ca="1" si="2"/>
        <v>317956339.0366987</v>
      </c>
      <c r="M8" s="128">
        <f t="shared" ca="1" si="2"/>
        <v>321712570.85249531</v>
      </c>
      <c r="N8" s="129">
        <f t="shared" ca="1" si="2"/>
        <v>325542114.77116042</v>
      </c>
    </row>
    <row r="10" spans="2:24" ht="16.5" thickBot="1">
      <c r="B10" s="120" t="s">
        <v>173</v>
      </c>
      <c r="C10" s="120"/>
      <c r="G10" s="115"/>
      <c r="H10" s="115"/>
    </row>
    <row r="11" spans="2:24" ht="38.25">
      <c r="B11" s="130" t="s">
        <v>97</v>
      </c>
      <c r="C11" s="131" t="s">
        <v>178</v>
      </c>
      <c r="D11" s="131" t="s">
        <v>174</v>
      </c>
      <c r="E11" s="132" t="s">
        <v>179</v>
      </c>
      <c r="G11" s="170" t="s">
        <v>231</v>
      </c>
      <c r="H11" s="131" t="s">
        <v>232</v>
      </c>
      <c r="I11" s="131" t="s">
        <v>233</v>
      </c>
      <c r="J11" s="132" t="s">
        <v>234</v>
      </c>
    </row>
    <row r="12" spans="2:24">
      <c r="B12" s="124" t="str">
        <f>B3</f>
        <v>Residential</v>
      </c>
      <c r="C12" s="115">
        <f ca="1">J3</f>
        <v>136659279.50561309</v>
      </c>
      <c r="D12" s="115">
        <f>'CDM Adjustment'!K66</f>
        <v>71966.77786605095</v>
      </c>
      <c r="E12" s="125">
        <f ca="1">C12-D12</f>
        <v>136587312.72774702</v>
      </c>
      <c r="G12" s="171">
        <f ca="1">K3-'CDM Adjustment'!O28</f>
        <v>136931388.14981028</v>
      </c>
      <c r="H12" s="115">
        <f ca="1">L3-'CDM Adjustment'!P28</f>
        <v>138920000.63425216</v>
      </c>
      <c r="I12" s="115">
        <f ca="1">M3-'CDM Adjustment'!Q28</f>
        <v>141238396.66508466</v>
      </c>
      <c r="J12" s="125">
        <f ca="1">N3-'CDM Adjustment'!R28</f>
        <v>143597089.63605061</v>
      </c>
      <c r="L12" s="115"/>
      <c r="M12" s="173"/>
      <c r="N12" s="248"/>
      <c r="P12" s="248"/>
      <c r="Q12" s="248"/>
      <c r="R12" s="248"/>
      <c r="S12" s="249"/>
      <c r="T12" s="250"/>
      <c r="V12" s="248"/>
      <c r="W12" s="248"/>
      <c r="X12" s="248"/>
    </row>
    <row r="13" spans="2:24">
      <c r="B13" s="126" t="str">
        <f>B4</f>
        <v>GS &lt; 50</v>
      </c>
      <c r="C13" s="115">
        <f ca="1">J4</f>
        <v>45318433.555117361</v>
      </c>
      <c r="D13" s="115">
        <f>'CDM Adjustment'!L66</f>
        <v>298302.19146920159</v>
      </c>
      <c r="E13" s="125">
        <f ca="1">C13-D13</f>
        <v>45020131.363648161</v>
      </c>
      <c r="G13" s="171">
        <f ca="1">K4-'CDM Adjustment'!O29</f>
        <v>44989343.162024654</v>
      </c>
      <c r="H13" s="115">
        <f ca="1">L4-'CDM Adjustment'!P29</f>
        <v>44520708.746238351</v>
      </c>
      <c r="I13" s="115">
        <f ca="1">M4-'CDM Adjustment'!Q29</f>
        <v>44149616.740164205</v>
      </c>
      <c r="J13" s="125">
        <f ca="1">N4-'CDM Adjustment'!R29</f>
        <v>43778524.734090075</v>
      </c>
      <c r="L13" s="115"/>
      <c r="M13" s="173"/>
      <c r="N13" s="248"/>
      <c r="P13" s="248"/>
      <c r="Q13" s="248"/>
      <c r="R13" s="248"/>
      <c r="S13" s="249"/>
      <c r="T13" s="250"/>
      <c r="V13" s="248"/>
      <c r="W13" s="248"/>
      <c r="X13" s="248"/>
    </row>
    <row r="14" spans="2:24">
      <c r="B14" s="126" t="str">
        <f>B5</f>
        <v>GS &gt; 50</v>
      </c>
      <c r="C14" s="115">
        <f ca="1">J5</f>
        <v>128482533.9416412</v>
      </c>
      <c r="D14" s="115">
        <f>'CDM Adjustment'!M66</f>
        <v>1013238.0879218568</v>
      </c>
      <c r="E14" s="125">
        <f t="shared" ref="E14:E15" ca="1" si="3">C14-D14</f>
        <v>127469295.85371934</v>
      </c>
      <c r="G14" s="171">
        <f ca="1">K5-'CDM Adjustment'!O30</f>
        <v>126668445.62479566</v>
      </c>
      <c r="H14" s="115">
        <f ca="1">L5-'CDM Adjustment'!P30</f>
        <v>126487880.66931663</v>
      </c>
      <c r="I14" s="115">
        <f ca="1">M5-'CDM Adjustment'!Q30</f>
        <v>126584532.99358775</v>
      </c>
      <c r="J14" s="125">
        <f ca="1">N5-'CDM Adjustment'!R30</f>
        <v>126714198.84794244</v>
      </c>
      <c r="M14" s="248"/>
      <c r="N14" s="248"/>
      <c r="O14" s="248"/>
      <c r="P14" s="248"/>
      <c r="Q14" s="251"/>
      <c r="R14" s="248"/>
      <c r="S14" s="249"/>
      <c r="T14" s="248"/>
      <c r="U14" s="248"/>
      <c r="V14" s="248"/>
      <c r="W14" s="248"/>
      <c r="X14" s="251"/>
    </row>
    <row r="15" spans="2:24">
      <c r="B15" s="126" t="str">
        <f>B6</f>
        <v>Street Light</v>
      </c>
      <c r="C15" s="115">
        <f ca="1">J6</f>
        <v>1231783.3032012344</v>
      </c>
      <c r="D15" s="115"/>
      <c r="E15" s="125">
        <f t="shared" ca="1" si="3"/>
        <v>1231783.3032012344</v>
      </c>
      <c r="G15" s="171">
        <f ca="1">K6-'CDM Adjustment'!O31</f>
        <v>1233199.7973401505</v>
      </c>
      <c r="H15" s="115">
        <f ca="1">L6-'CDM Adjustment'!P31</f>
        <v>1234617.92038217</v>
      </c>
      <c r="I15" s="115">
        <f ca="1">M6-'CDM Adjustment'!Q31</f>
        <v>1236037.6742004571</v>
      </c>
      <c r="J15" s="125">
        <f ca="1">N6-'CDM Adjustment'!R31</f>
        <v>1237459.0606703288</v>
      </c>
      <c r="L15" s="115"/>
      <c r="M15" s="173"/>
      <c r="N15" s="248"/>
      <c r="P15" s="248"/>
      <c r="Q15" s="248"/>
      <c r="R15" s="251"/>
      <c r="S15" s="249"/>
      <c r="T15" s="250"/>
      <c r="V15" s="248"/>
      <c r="W15" s="248"/>
      <c r="X15" s="248"/>
    </row>
    <row r="16" spans="2:24">
      <c r="B16" s="126" t="str">
        <f>B7</f>
        <v>USL</v>
      </c>
      <c r="C16" s="115">
        <f ca="1">J7</f>
        <v>395161.14936297113</v>
      </c>
      <c r="D16" s="115"/>
      <c r="E16" s="125">
        <f ca="1">C16-D16</f>
        <v>395161.14936297113</v>
      </c>
      <c r="G16" s="171">
        <f ca="1">K7-'CDM Adjustment'!O32</f>
        <v>395161.14936297113</v>
      </c>
      <c r="H16" s="115">
        <f ca="1">L7-'CDM Adjustment'!P32</f>
        <v>395161.14936297113</v>
      </c>
      <c r="I16" s="115">
        <f ca="1">M7-'CDM Adjustment'!Q32</f>
        <v>395161.14936297113</v>
      </c>
      <c r="J16" s="125">
        <f ca="1">N7-'CDM Adjustment'!R32</f>
        <v>395161.14936297113</v>
      </c>
      <c r="L16" s="115"/>
      <c r="M16" s="248"/>
      <c r="N16" s="248"/>
      <c r="O16" s="248"/>
      <c r="P16" s="248"/>
      <c r="Q16" s="248"/>
      <c r="R16" s="251"/>
      <c r="S16" s="249"/>
      <c r="T16" s="250"/>
      <c r="V16" s="248"/>
      <c r="W16" s="248"/>
      <c r="X16" s="248"/>
    </row>
    <row r="17" spans="2:24" ht="13.5" thickBot="1">
      <c r="B17" s="127" t="s">
        <v>146</v>
      </c>
      <c r="C17" s="128">
        <f ca="1">SUM(C12:C16)</f>
        <v>312087191.45493591</v>
      </c>
      <c r="D17" s="128">
        <f>SUM(D12:D16)</f>
        <v>1383507.0572571093</v>
      </c>
      <c r="E17" s="129">
        <f ca="1">SUM(E12:E16)</f>
        <v>310703684.39767879</v>
      </c>
      <c r="G17" s="172">
        <f t="shared" ref="G17:J17" ca="1" si="4">SUM(G12:G16)</f>
        <v>310217537.88333374</v>
      </c>
      <c r="H17" s="128">
        <f t="shared" ca="1" si="4"/>
        <v>311558369.11955225</v>
      </c>
      <c r="I17" s="128">
        <f t="shared" ca="1" si="4"/>
        <v>313603745.22240007</v>
      </c>
      <c r="J17" s="129">
        <f t="shared" ca="1" si="4"/>
        <v>315722433.42811644</v>
      </c>
      <c r="L17" s="173"/>
      <c r="M17" s="173"/>
      <c r="N17" s="248"/>
    </row>
    <row r="19" spans="2:24" ht="16.5" thickBot="1">
      <c r="B19" s="120" t="s">
        <v>167</v>
      </c>
      <c r="C19" s="120"/>
      <c r="P19" s="249"/>
      <c r="Q19" s="248"/>
      <c r="R19" s="248"/>
      <c r="S19" s="249"/>
      <c r="W19" s="248"/>
      <c r="X19" s="248"/>
    </row>
    <row r="20" spans="2:24">
      <c r="B20" s="121" t="s">
        <v>98</v>
      </c>
      <c r="C20" s="122" t="s">
        <v>168</v>
      </c>
      <c r="D20" s="122" t="s">
        <v>169</v>
      </c>
      <c r="E20" s="122" t="s">
        <v>170</v>
      </c>
      <c r="F20" s="122" t="s">
        <v>171</v>
      </c>
      <c r="G20" s="122" t="s">
        <v>176</v>
      </c>
      <c r="H20" s="122" t="s">
        <v>255</v>
      </c>
      <c r="I20" s="122" t="s">
        <v>270</v>
      </c>
      <c r="J20" s="122" t="s">
        <v>177</v>
      </c>
      <c r="K20" s="122" t="s">
        <v>227</v>
      </c>
      <c r="L20" s="122" t="s">
        <v>228</v>
      </c>
      <c r="M20" s="122" t="s">
        <v>229</v>
      </c>
      <c r="N20" s="123" t="s">
        <v>230</v>
      </c>
      <c r="P20" s="249"/>
      <c r="Q20" s="248"/>
      <c r="R20" s="248"/>
      <c r="S20" s="249"/>
      <c r="W20" s="248"/>
      <c r="X20" s="248"/>
    </row>
    <row r="21" spans="2:24">
      <c r="B21" s="126" t="s">
        <v>92</v>
      </c>
      <c r="C21" s="115">
        <f ca="1">OFFSET('kW Forecast'!$D$9,COLUMN()-COLUMN($C$21),0)</f>
        <v>317291.69</v>
      </c>
      <c r="D21" s="115">
        <f ca="1">OFFSET('kW Forecast'!$D$9,COLUMN()-COLUMN($C$21),0)</f>
        <v>308322.29000000004</v>
      </c>
      <c r="E21" s="115">
        <f ca="1">OFFSET('kW Forecast'!$D$9,COLUMN()-COLUMN($C$21),0)</f>
        <v>320420.02</v>
      </c>
      <c r="F21" s="115">
        <f ca="1">OFFSET('kW Forecast'!$D$9,COLUMN()-COLUMN($C$21),0)</f>
        <v>305981.37</v>
      </c>
      <c r="G21" s="115">
        <f ca="1">OFFSET('kW Forecast'!$D$9,COLUMN()-COLUMN($C$21),0)</f>
        <v>289744.00000000012</v>
      </c>
      <c r="H21" s="115">
        <f ca="1">OFFSET('kW Forecast'!$D$9,COLUMN()-COLUMN($C$21),0)</f>
        <v>296776.15000000002</v>
      </c>
      <c r="I21" s="115">
        <f ca="1">OFFSET('kW Forecast'!$D$9,COLUMN()-COLUMN($C$21),0)</f>
        <v>312124.84000000008</v>
      </c>
      <c r="J21" s="115">
        <f ca="1">OFFSET('kW Forecast'!$D$20,COLUMN()-COLUMN($J$21),0)</f>
        <v>317047.70359870855</v>
      </c>
      <c r="K21" s="115">
        <f ca="1">OFFSET('kW Forecast'!$D$20,COLUMN()-COLUMN($J$21),0)</f>
        <v>320916.31089001807</v>
      </c>
      <c r="L21" s="115">
        <f ca="1">OFFSET('kW Forecast'!$D$20,COLUMN()-COLUMN($J$21),0)</f>
        <v>323654.81501429365</v>
      </c>
      <c r="M21" s="115">
        <f ca="1">OFFSET('kW Forecast'!$D$20,COLUMN()-COLUMN($J$21),0)</f>
        <v>327077.38956624764</v>
      </c>
      <c r="N21" s="125">
        <f ca="1">OFFSET('kW Forecast'!$D$20,COLUMN()-COLUMN($J$21),0)</f>
        <v>330581.42938495486</v>
      </c>
      <c r="P21" s="115"/>
      <c r="Q21" s="248"/>
      <c r="R21" s="248"/>
      <c r="S21" s="249"/>
      <c r="W21" s="248"/>
      <c r="X21" s="248"/>
    </row>
    <row r="22" spans="2:24">
      <c r="B22" s="126" t="s">
        <v>172</v>
      </c>
      <c r="C22" s="115">
        <f ca="1">OFFSET('kW Forecast'!$J$9,COLUMN()-COLUMN($C$21),0)</f>
        <v>5824.64</v>
      </c>
      <c r="D22" s="115">
        <f ca="1">OFFSET('kW Forecast'!$J$9,COLUMN()-COLUMN($C$21),0)</f>
        <v>3777.5200000000013</v>
      </c>
      <c r="E22" s="115">
        <f ca="1">OFFSET('kW Forecast'!$J$9,COLUMN()-COLUMN($C$21),0)</f>
        <v>3393.8000000000006</v>
      </c>
      <c r="F22" s="115">
        <f ca="1">OFFSET('kW Forecast'!$J$9,COLUMN()-COLUMN($C$21),0)</f>
        <v>3373.1799999999989</v>
      </c>
      <c r="G22" s="115">
        <f ca="1">OFFSET('kW Forecast'!$J$9,COLUMN()-COLUMN($C$21),0)</f>
        <v>3430.1999999999994</v>
      </c>
      <c r="H22" s="115">
        <f ca="1">OFFSET('kW Forecast'!$J$9,COLUMN()-COLUMN($C$21),0)</f>
        <v>3430.1999999999994</v>
      </c>
      <c r="I22" s="115">
        <f ca="1">OFFSET('kW Forecast'!$J$9,COLUMN()-COLUMN($C$21),0)</f>
        <v>3435.4399999999991</v>
      </c>
      <c r="J22" s="115">
        <f ca="1">OFFSET('kW Forecast'!$J$20,COLUMN()-COLUMN($J$22),0)</f>
        <v>3467.4538376857486</v>
      </c>
      <c r="K22" s="115">
        <f ca="1">OFFSET('kW Forecast'!$J$20,COLUMN()-COLUMN($J$22),0)</f>
        <v>3471.4412501025909</v>
      </c>
      <c r="L22" s="115">
        <f ca="1">OFFSET('kW Forecast'!$J$20,COLUMN()-COLUMN($J$22),0)</f>
        <v>3475.4332478602987</v>
      </c>
      <c r="M22" s="115">
        <f ca="1">OFFSET('kW Forecast'!$J$20,COLUMN()-COLUMN($J$22),0)</f>
        <v>3479.4298362318041</v>
      </c>
      <c r="N22" s="125">
        <f ca="1">OFFSET('kW Forecast'!$J$20,COLUMN()-COLUMN($J$22),0)</f>
        <v>3483.4310204961002</v>
      </c>
      <c r="P22" s="115"/>
      <c r="Q22" s="248"/>
      <c r="R22" s="248"/>
      <c r="S22" s="249"/>
      <c r="W22" s="248"/>
      <c r="X22" s="248"/>
    </row>
    <row r="23" spans="2:24" ht="13.5" thickBot="1">
      <c r="B23" s="127" t="s">
        <v>146</v>
      </c>
      <c r="C23" s="128">
        <f t="shared" ref="C23:J23" ca="1" si="5">SUM(C18:C22)</f>
        <v>323116.33</v>
      </c>
      <c r="D23" s="128">
        <f t="shared" ca="1" si="5"/>
        <v>312099.81000000006</v>
      </c>
      <c r="E23" s="128">
        <f t="shared" ca="1" si="5"/>
        <v>323813.82</v>
      </c>
      <c r="F23" s="128">
        <f t="shared" ca="1" si="5"/>
        <v>309354.55</v>
      </c>
      <c r="G23" s="128">
        <f t="shared" ca="1" si="5"/>
        <v>293174.20000000013</v>
      </c>
      <c r="H23" s="128">
        <f t="shared" ref="H23" ca="1" si="6">SUM(H18:H22)</f>
        <v>300206.35000000003</v>
      </c>
      <c r="I23" s="128">
        <f t="shared" ca="1" si="5"/>
        <v>315560.28000000009</v>
      </c>
      <c r="J23" s="128">
        <f t="shared" ca="1" si="5"/>
        <v>320515.15743639431</v>
      </c>
      <c r="K23" s="128">
        <f t="shared" ref="K23:N23" ca="1" si="7">SUM(K18:K22)</f>
        <v>324387.75214012066</v>
      </c>
      <c r="L23" s="128">
        <f t="shared" ca="1" si="7"/>
        <v>327130.24826215394</v>
      </c>
      <c r="M23" s="128">
        <f t="shared" ca="1" si="7"/>
        <v>330556.81940247945</v>
      </c>
      <c r="N23" s="129">
        <f t="shared" ca="1" si="7"/>
        <v>334064.86040545098</v>
      </c>
      <c r="P23" s="115"/>
      <c r="Q23" s="248"/>
      <c r="R23" s="248"/>
      <c r="S23" s="249"/>
      <c r="W23" s="248"/>
      <c r="X23" s="248"/>
    </row>
    <row r="24" spans="2:24">
      <c r="Q24" s="248"/>
      <c r="R24" s="248"/>
    </row>
    <row r="25" spans="2:24" ht="16.5" thickBot="1">
      <c r="B25" s="120" t="s">
        <v>173</v>
      </c>
      <c r="C25" s="120"/>
    </row>
    <row r="26" spans="2:24" ht="38.25">
      <c r="B26" s="130" t="s">
        <v>98</v>
      </c>
      <c r="C26" s="131" t="s">
        <v>178</v>
      </c>
      <c r="D26" s="131" t="s">
        <v>174</v>
      </c>
      <c r="E26" s="132" t="s">
        <v>179</v>
      </c>
      <c r="G26" s="170" t="s">
        <v>231</v>
      </c>
      <c r="H26" s="131" t="s">
        <v>232</v>
      </c>
      <c r="I26" s="131" t="s">
        <v>233</v>
      </c>
      <c r="J26" s="132" t="s">
        <v>234</v>
      </c>
    </row>
    <row r="27" spans="2:24">
      <c r="B27" s="126" t="str">
        <f>B21</f>
        <v>GS &gt; 50</v>
      </c>
      <c r="C27" s="115">
        <f ca="1">J21</f>
        <v>317047.70359870855</v>
      </c>
      <c r="D27" s="115">
        <f>D14*'CDM Adjustment'!$E$86</f>
        <v>1989.4989867787294</v>
      </c>
      <c r="E27" s="125">
        <f ca="1">C27-D27</f>
        <v>315058.20461192983</v>
      </c>
      <c r="G27" s="171">
        <f ca="1">K21-'CDM Adjustment'!O30*'CDM Adjustment'!$E$86</f>
        <v>314276.07033611252</v>
      </c>
      <c r="H27" s="115">
        <f ca="1">L21-'CDM Adjustment'!P30*'CDM Adjustment'!$E$86</f>
        <v>314480.99463417195</v>
      </c>
      <c r="I27" s="115">
        <f ca="1">M21-'CDM Adjustment'!Q30*'CDM Adjustment'!$E$86</f>
        <v>315369.98935990978</v>
      </c>
      <c r="J27" s="125">
        <f ca="1">N21-'CDM Adjustment'!R30*'CDM Adjustment'!$E$86</f>
        <v>316340.44935240084</v>
      </c>
      <c r="L27" s="248"/>
      <c r="M27" s="248"/>
      <c r="N27" s="248"/>
      <c r="O27" s="249"/>
      <c r="P27" s="248"/>
      <c r="Q27" s="248"/>
      <c r="R27" s="248"/>
      <c r="W27" s="248"/>
      <c r="X27" s="248"/>
    </row>
    <row r="28" spans="2:24">
      <c r="B28" s="126" t="str">
        <f>B22</f>
        <v>Street Light</v>
      </c>
      <c r="C28" s="115">
        <f ca="1">J22</f>
        <v>3467.4538376857486</v>
      </c>
      <c r="D28" s="115"/>
      <c r="E28" s="125">
        <f t="shared" ref="E28" ca="1" si="8">C28-D28</f>
        <v>3467.4538376857486</v>
      </c>
      <c r="G28" s="171">
        <f ca="1">K22</f>
        <v>3471.4412501025909</v>
      </c>
      <c r="H28" s="115">
        <f t="shared" ref="H28:J28" ca="1" si="9">L22</f>
        <v>3475.4332478602987</v>
      </c>
      <c r="I28" s="115">
        <f t="shared" ca="1" si="9"/>
        <v>3479.4298362318041</v>
      </c>
      <c r="J28" s="125">
        <f t="shared" ca="1" si="9"/>
        <v>3483.4310204961002</v>
      </c>
      <c r="L28" s="115"/>
      <c r="M28" s="173"/>
    </row>
    <row r="29" spans="2:24" ht="13.5" thickBot="1">
      <c r="B29" s="127" t="s">
        <v>146</v>
      </c>
      <c r="C29" s="128">
        <f ca="1">SUM(C27:C28)</f>
        <v>320515.15743639431</v>
      </c>
      <c r="D29" s="128">
        <f>SUM(D27:D28)</f>
        <v>1989.4989867787294</v>
      </c>
      <c r="E29" s="129">
        <f ca="1">SUM(E27:E28)</f>
        <v>318525.65844961558</v>
      </c>
      <c r="G29" s="172">
        <f t="shared" ref="G29:I29" ca="1" si="10">SUM(G27:G28)</f>
        <v>317747.51158621511</v>
      </c>
      <c r="H29" s="128">
        <f t="shared" ca="1" si="10"/>
        <v>317956.42788203224</v>
      </c>
      <c r="I29" s="128">
        <f t="shared" ca="1" si="10"/>
        <v>318849.41919614159</v>
      </c>
      <c r="J29" s="129">
        <f ca="1">SUM(J27:J28)</f>
        <v>319823.88037289697</v>
      </c>
      <c r="L29" s="115"/>
    </row>
    <row r="31" spans="2:24" ht="16.5" thickBot="1">
      <c r="B31" s="120" t="s">
        <v>175</v>
      </c>
      <c r="C31" s="120"/>
    </row>
    <row r="32" spans="2:24">
      <c r="B32" s="121" t="s">
        <v>94</v>
      </c>
      <c r="C32" s="122" t="s">
        <v>168</v>
      </c>
      <c r="D32" s="122" t="s">
        <v>169</v>
      </c>
      <c r="E32" s="122" t="s">
        <v>170</v>
      </c>
      <c r="F32" s="122" t="s">
        <v>171</v>
      </c>
      <c r="G32" s="122" t="s">
        <v>176</v>
      </c>
      <c r="H32" s="122" t="s">
        <v>255</v>
      </c>
      <c r="I32" s="122" t="s">
        <v>270</v>
      </c>
      <c r="J32" s="122" t="s">
        <v>177</v>
      </c>
      <c r="K32" s="122" t="s">
        <v>227</v>
      </c>
      <c r="L32" s="122" t="s">
        <v>228</v>
      </c>
      <c r="M32" s="122" t="s">
        <v>229</v>
      </c>
      <c r="N32" s="123" t="s">
        <v>230</v>
      </c>
    </row>
    <row r="33" spans="2:14">
      <c r="B33" s="124" t="str">
        <f>B3</f>
        <v>Residential</v>
      </c>
      <c r="C33" s="115">
        <f ca="1">OFFSET('Customer Count'!$C$8,COLUMN()-COLUMN($C$33),0)</f>
        <v>14798</v>
      </c>
      <c r="D33" s="115">
        <f ca="1">OFFSET('Customer Count'!$C$8,COLUMN()-COLUMN($C$33),0)</f>
        <v>15092.833333333334</v>
      </c>
      <c r="E33" s="115">
        <f ca="1">OFFSET('Customer Count'!$C$8,COLUMN()-COLUMN($C$33),0)</f>
        <v>15386.666666666666</v>
      </c>
      <c r="F33" s="115">
        <f ca="1">OFFSET('Customer Count'!$C$8,COLUMN()-COLUMN($C$33),0)</f>
        <v>15721.5</v>
      </c>
      <c r="G33" s="115">
        <f ca="1">OFFSET('Customer Count'!$C$8,COLUMN()-COLUMN($C$33),0)</f>
        <v>16164.166666666666</v>
      </c>
      <c r="H33" s="115">
        <f ca="1">OFFSET('Customer Count'!$C$8,COLUMN()-COLUMN($C$33),0)</f>
        <v>16421.416666666668</v>
      </c>
      <c r="I33" s="115">
        <f ca="1">OFFSET('Customer Count'!$C$8,COLUMN()-COLUMN($C$33),0)</f>
        <v>16651.916666666668</v>
      </c>
      <c r="J33" s="115">
        <f ca="1">OFFSET('Customer Count'!$C$8,COLUMN()-COLUMN($C$33),0)</f>
        <v>16937.743548173312</v>
      </c>
      <c r="K33" s="115">
        <f ca="1">J33*'Customer Count'!$D$14</f>
        <v>17175.490995126464</v>
      </c>
      <c r="L33" s="115">
        <f ca="1">K33*'Customer Count'!$D$14</f>
        <v>17416.575595483315</v>
      </c>
      <c r="M33" s="115">
        <f ca="1">L33*'Customer Count'!$D$14</f>
        <v>17661.044191357134</v>
      </c>
      <c r="N33" s="125">
        <f ca="1">M33*'Customer Count'!$D$14</f>
        <v>17908.944282362751</v>
      </c>
    </row>
    <row r="34" spans="2:14">
      <c r="B34" s="126" t="str">
        <f>B4</f>
        <v>GS &lt; 50</v>
      </c>
      <c r="C34" s="115">
        <f ca="1">OFFSET('Customer Count'!$G$8,COLUMN()-COLUMN($C$33),0)</f>
        <v>1738.25</v>
      </c>
      <c r="D34" s="115">
        <f ca="1">OFFSET('Customer Count'!$G$8,COLUMN()-COLUMN($C$33),0)</f>
        <v>1740.8333333333333</v>
      </c>
      <c r="E34" s="115">
        <f ca="1">OFFSET('Customer Count'!$G$8,COLUMN()-COLUMN($C$33),0)</f>
        <v>1751.3333333333333</v>
      </c>
      <c r="F34" s="115">
        <f ca="1">OFFSET('Customer Count'!$G$8,COLUMN()-COLUMN($C$33),0)</f>
        <v>1761.0833333333333</v>
      </c>
      <c r="G34" s="115">
        <f ca="1">OFFSET('Customer Count'!$G$8,COLUMN()-COLUMN($C$33),0)</f>
        <v>1779.1666666666667</v>
      </c>
      <c r="H34" s="115">
        <f ca="1">OFFSET('Customer Count'!$G$8,COLUMN()-COLUMN($C$33),0)</f>
        <v>1805.5</v>
      </c>
      <c r="I34" s="115">
        <f ca="1">OFFSET('Customer Count'!$G$8,COLUMN()-COLUMN($C$33),0)</f>
        <v>1816.5</v>
      </c>
      <c r="J34" s="115">
        <f ca="1">OFFSET('Customer Count'!$G$8,COLUMN()-COLUMN($C$33),0)</f>
        <v>1830.2617658015215</v>
      </c>
      <c r="K34" s="115">
        <f ca="1">J34*'Customer Count'!$H$14</f>
        <v>1841.4126267396643</v>
      </c>
      <c r="L34" s="115">
        <f ca="1">K34*'Customer Count'!$H$14</f>
        <v>1852.6314242440326</v>
      </c>
      <c r="M34" s="115">
        <f ca="1">L34*'Customer Count'!$H$14</f>
        <v>1863.9185722178263</v>
      </c>
      <c r="N34" s="125">
        <f ca="1">M34*'Customer Count'!$H$14</f>
        <v>1875.2744870859494</v>
      </c>
    </row>
    <row r="35" spans="2:14" ht="13.5" customHeight="1">
      <c r="B35" s="126" t="str">
        <f>B5</f>
        <v>GS &gt; 50</v>
      </c>
      <c r="C35" s="115">
        <f ca="1">OFFSET('Customer Count'!$K$8,COLUMN()-COLUMN($C$33),0)</f>
        <v>129.66666666666666</v>
      </c>
      <c r="D35" s="115">
        <f ca="1">OFFSET('Customer Count'!$K$8,COLUMN()-COLUMN($C$33),0)</f>
        <v>126.91666666666667</v>
      </c>
      <c r="E35" s="115">
        <f ca="1">OFFSET('Customer Count'!$K$8,COLUMN()-COLUMN($C$33),0)</f>
        <v>128.16666666666666</v>
      </c>
      <c r="F35" s="115">
        <f ca="1">OFFSET('Customer Count'!$K$8,COLUMN()-COLUMN($C$33),0)</f>
        <v>125.08333333333333</v>
      </c>
      <c r="G35" s="115">
        <f ca="1">OFFSET('Customer Count'!$K$8,COLUMN()-COLUMN($C$33),0)</f>
        <v>126.83333333333333</v>
      </c>
      <c r="H35" s="115">
        <f ca="1">OFFSET('Customer Count'!$K$8,COLUMN()-COLUMN($C$33),0)</f>
        <v>124.41666666666667</v>
      </c>
      <c r="I35" s="115">
        <f ca="1">OFFSET('Customer Count'!$K$8,COLUMN()-COLUMN($C$33),0)</f>
        <v>124.91666666666667</v>
      </c>
      <c r="J35" s="115">
        <f ca="1">OFFSET('Customer Count'!$K$8,COLUMN()-COLUMN($C$33),0)</f>
        <v>125.53833941816359</v>
      </c>
      <c r="K35" s="115">
        <f ca="1">J35*'Customer Count'!$L$14</f>
        <v>126.0428471452292</v>
      </c>
      <c r="L35" s="115">
        <f ca="1">K35*'Customer Count'!$L$14</f>
        <v>126.54938236483494</v>
      </c>
      <c r="M35" s="115">
        <f ca="1">L35*'Customer Count'!$L$14</f>
        <v>127.05795322497492</v>
      </c>
      <c r="N35" s="125">
        <f ca="1">M35*'Customer Count'!$L$14</f>
        <v>127.56856790638808</v>
      </c>
    </row>
    <row r="36" spans="2:14">
      <c r="B36" s="126" t="str">
        <f>B6</f>
        <v>Street Light</v>
      </c>
      <c r="C36" s="115">
        <f ca="1">OFFSET('Customer Count'!$O$8,COLUMN()-COLUMN($C$33),0)</f>
        <v>3064.75</v>
      </c>
      <c r="D36" s="115">
        <f ca="1">OFFSET('Customer Count'!$O$8,COLUMN()-COLUMN($C$33),0)</f>
        <v>3069</v>
      </c>
      <c r="E36" s="115">
        <f ca="1">OFFSET('Customer Count'!$O$8,COLUMN()-COLUMN($C$33),0)</f>
        <v>3130.4166666666665</v>
      </c>
      <c r="F36" s="115">
        <f ca="1">OFFSET('Customer Count'!$O$8,COLUMN()-COLUMN($C$33),0)</f>
        <v>3250.5833333333335</v>
      </c>
      <c r="G36" s="115">
        <f ca="1">OFFSET('Customer Count'!$O$8,COLUMN()-COLUMN($C$33),0)</f>
        <v>3261</v>
      </c>
      <c r="H36" s="115">
        <f ca="1">OFFSET('Customer Count'!$O$8,COLUMN()-COLUMN($C$33),0)</f>
        <v>3261</v>
      </c>
      <c r="I36" s="115">
        <f ca="1">OFFSET('Customer Count'!$O$8,COLUMN()-COLUMN($C$33),0)</f>
        <v>3264.75</v>
      </c>
      <c r="J36" s="115">
        <f ca="1">OFFSET('Customer Count'!$O$8,COLUMN()-COLUMN($C$33),0)</f>
        <v>3287.7627634470487</v>
      </c>
      <c r="K36" s="115">
        <f ca="1">J36*'Customer Count'!$P$14</f>
        <v>3291.5435393939752</v>
      </c>
      <c r="L36" s="115">
        <f ca="1">K36*'Customer Count'!$P$14</f>
        <v>3295.328663059332</v>
      </c>
      <c r="M36" s="115">
        <f ca="1">L36*'Customer Count'!$P$14</f>
        <v>3299.1181394427954</v>
      </c>
      <c r="N36" s="125">
        <f ca="1">M36*'Customer Count'!$P$14</f>
        <v>3302.9119735497907</v>
      </c>
    </row>
    <row r="37" spans="2:14">
      <c r="B37" s="126" t="str">
        <f>B7</f>
        <v>USL</v>
      </c>
      <c r="C37" s="115">
        <f ca="1">OFFSET('Customer Count'!$S$8,COLUMN()-COLUMN($C$33),0)</f>
        <v>30</v>
      </c>
      <c r="D37" s="115">
        <f ca="1">OFFSET('Customer Count'!$S$8,COLUMN()-COLUMN($C$33),0)</f>
        <v>30</v>
      </c>
      <c r="E37" s="115">
        <f ca="1">OFFSET('Customer Count'!$S$8,COLUMN()-COLUMN($C$33),0)</f>
        <v>30</v>
      </c>
      <c r="F37" s="115">
        <f ca="1">OFFSET('Customer Count'!$S$8,COLUMN()-COLUMN($C$33),0)</f>
        <v>30</v>
      </c>
      <c r="G37" s="115">
        <f ca="1">OFFSET('Customer Count'!$S$8,COLUMN()-COLUMN($C$33),0)</f>
        <v>30</v>
      </c>
      <c r="H37" s="115">
        <f ca="1">OFFSET('Customer Count'!$S$8,COLUMN()-COLUMN($C$33),0)</f>
        <v>30</v>
      </c>
      <c r="I37" s="115">
        <f ca="1">OFFSET('Customer Count'!$S$8,COLUMN()-COLUMN($C$33),0)</f>
        <v>30</v>
      </c>
      <c r="J37" s="115">
        <f ca="1">OFFSET('Customer Count'!$S$8,COLUMN()-COLUMN($C$33),0)</f>
        <v>30</v>
      </c>
      <c r="K37" s="115">
        <f ca="1">J37*'Customer Count'!$T$14</f>
        <v>30</v>
      </c>
      <c r="L37" s="115">
        <f ca="1">K37*'Customer Count'!$T$14</f>
        <v>30</v>
      </c>
      <c r="M37" s="115">
        <f ca="1">L37*'Customer Count'!$T$14</f>
        <v>30</v>
      </c>
      <c r="N37" s="125">
        <f ca="1">M37*'Customer Count'!$T$14</f>
        <v>30</v>
      </c>
    </row>
    <row r="38" spans="2:14" ht="13.5" thickBot="1">
      <c r="B38" s="127" t="s">
        <v>146</v>
      </c>
      <c r="C38" s="128">
        <f ca="1">SUM(C33:C37)</f>
        <v>19760.666666666668</v>
      </c>
      <c r="D38" s="128">
        <f t="shared" ref="D38:N38" ca="1" si="11">SUM(D33:D37)</f>
        <v>20059.583333333336</v>
      </c>
      <c r="E38" s="128">
        <f t="shared" ca="1" si="11"/>
        <v>20426.583333333336</v>
      </c>
      <c r="F38" s="128">
        <f t="shared" ca="1" si="11"/>
        <v>20888.249999999996</v>
      </c>
      <c r="G38" s="128">
        <f t="shared" ca="1" si="11"/>
        <v>21361.166666666664</v>
      </c>
      <c r="H38" s="128">
        <f t="shared" ref="H38" ca="1" si="12">SUM(H33:H37)</f>
        <v>21642.333333333336</v>
      </c>
      <c r="I38" s="128">
        <f t="shared" ca="1" si="11"/>
        <v>21888.083333333336</v>
      </c>
      <c r="J38" s="128">
        <f t="shared" ca="1" si="11"/>
        <v>22211.306416840045</v>
      </c>
      <c r="K38" s="128">
        <f t="shared" ca="1" si="11"/>
        <v>22464.49000840533</v>
      </c>
      <c r="L38" s="128">
        <f t="shared" ca="1" si="11"/>
        <v>22721.085065151514</v>
      </c>
      <c r="M38" s="128">
        <f t="shared" ca="1" si="11"/>
        <v>22981.138856242731</v>
      </c>
      <c r="N38" s="129">
        <f t="shared" ca="1" si="11"/>
        <v>23244.699310904878</v>
      </c>
    </row>
    <row r="43" spans="2:14" ht="16.5" thickBot="1">
      <c r="B43" s="120" t="s">
        <v>256</v>
      </c>
      <c r="C43" s="120"/>
    </row>
    <row r="44" spans="2:14" ht="25.5">
      <c r="B44" s="130"/>
      <c r="C44" s="131" t="s">
        <v>97</v>
      </c>
      <c r="D44" s="131" t="s">
        <v>98</v>
      </c>
      <c r="E44" s="132" t="s">
        <v>175</v>
      </c>
    </row>
    <row r="45" spans="2:14">
      <c r="B45" s="124" t="str">
        <f>B3</f>
        <v>Residential</v>
      </c>
      <c r="C45" s="115">
        <f ca="1">E12</f>
        <v>136587312.72774702</v>
      </c>
      <c r="D45" s="115"/>
      <c r="E45" s="125">
        <f ca="1">J33</f>
        <v>16937.743548173312</v>
      </c>
      <c r="G45" s="211"/>
    </row>
    <row r="46" spans="2:14">
      <c r="B46" s="126" t="str">
        <f t="shared" ref="B46:B49" si="13">B4</f>
        <v>GS &lt; 50</v>
      </c>
      <c r="C46" s="115">
        <f t="shared" ref="C46:C49" ca="1" si="14">E13</f>
        <v>45020131.363648161</v>
      </c>
      <c r="D46" s="115"/>
      <c r="E46" s="125">
        <f t="shared" ref="E46:E49" ca="1" si="15">J34</f>
        <v>1830.2617658015215</v>
      </c>
      <c r="G46" s="211"/>
    </row>
    <row r="47" spans="2:14">
      <c r="B47" s="126" t="str">
        <f t="shared" si="13"/>
        <v>GS &gt; 50</v>
      </c>
      <c r="C47" s="115">
        <f t="shared" ca="1" si="14"/>
        <v>127469295.85371934</v>
      </c>
      <c r="D47" s="115">
        <f ca="1">E27</f>
        <v>315058.20461192983</v>
      </c>
      <c r="E47" s="125">
        <f t="shared" ca="1" si="15"/>
        <v>125.53833941816359</v>
      </c>
      <c r="G47" s="211"/>
      <c r="H47" s="211"/>
    </row>
    <row r="48" spans="2:14">
      <c r="B48" s="126" t="str">
        <f t="shared" si="13"/>
        <v>Street Light</v>
      </c>
      <c r="C48" s="115">
        <f t="shared" ca="1" si="14"/>
        <v>1231783.3032012344</v>
      </c>
      <c r="D48" s="115">
        <f ca="1">E28</f>
        <v>3467.4538376857486</v>
      </c>
      <c r="E48" s="125">
        <f t="shared" ca="1" si="15"/>
        <v>3287.7627634470487</v>
      </c>
    </row>
    <row r="49" spans="2:5">
      <c r="B49" s="126" t="str">
        <f t="shared" si="13"/>
        <v>USL</v>
      </c>
      <c r="C49" s="115">
        <f t="shared" ca="1" si="14"/>
        <v>395161.14936297113</v>
      </c>
      <c r="D49" s="115"/>
      <c r="E49" s="125">
        <f t="shared" ca="1" si="15"/>
        <v>30</v>
      </c>
    </row>
    <row r="50" spans="2:5" ht="13.5" thickBot="1">
      <c r="B50" s="127" t="s">
        <v>146</v>
      </c>
      <c r="C50" s="128">
        <f ca="1">SUM(C45:C49)</f>
        <v>310703684.39767879</v>
      </c>
      <c r="D50" s="128">
        <f ca="1">SUM(D45:D49)</f>
        <v>318525.65844961558</v>
      </c>
      <c r="E50" s="129">
        <f ca="1">SUM(E45:E49)</f>
        <v>22211.306416840045</v>
      </c>
    </row>
  </sheetData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opLeftCell="B1" workbookViewId="0">
      <pane ySplit="1" topLeftCell="A8" activePane="bottomLeft" state="frozen"/>
      <selection activeCell="T171" sqref="T171"/>
      <selection pane="bottomLeft" activeCell="G143" sqref="G143"/>
    </sheetView>
  </sheetViews>
  <sheetFormatPr defaultRowHeight="12.75"/>
  <cols>
    <col min="1" max="2" width="9.140625" style="6"/>
    <col min="3" max="3" width="14.28515625" bestFit="1" customWidth="1"/>
    <col min="4" max="12" width="13.85546875" customWidth="1"/>
    <col min="13" max="14" width="12.42578125" customWidth="1"/>
    <col min="15" max="16" width="12.42578125" style="6" customWidth="1"/>
    <col min="17" max="17" width="10.42578125" customWidth="1"/>
    <col min="18" max="20" width="11.28515625" bestFit="1" customWidth="1"/>
    <col min="21" max="21" width="11.28515625" customWidth="1"/>
  </cols>
  <sheetData>
    <row r="1" spans="1:23">
      <c r="A1" s="4" t="s">
        <v>0</v>
      </c>
      <c r="B1" s="4" t="s">
        <v>10</v>
      </c>
      <c r="C1" s="3" t="s">
        <v>1</v>
      </c>
      <c r="D1" s="3" t="s">
        <v>2</v>
      </c>
      <c r="E1" s="3" t="s">
        <v>14</v>
      </c>
      <c r="F1" s="3" t="s">
        <v>15</v>
      </c>
      <c r="G1" s="3" t="s">
        <v>3</v>
      </c>
      <c r="H1" s="3" t="s">
        <v>16</v>
      </c>
      <c r="I1" s="3" t="s">
        <v>17</v>
      </c>
      <c r="J1" s="3" t="s">
        <v>9</v>
      </c>
      <c r="K1" s="3" t="s">
        <v>18</v>
      </c>
      <c r="L1" s="3" t="s">
        <v>19</v>
      </c>
      <c r="M1" s="3" t="s">
        <v>4</v>
      </c>
      <c r="N1" s="3" t="s">
        <v>5</v>
      </c>
      <c r="O1" s="4" t="s">
        <v>13</v>
      </c>
      <c r="P1" s="4" t="s">
        <v>11</v>
      </c>
      <c r="Q1" s="3" t="s">
        <v>6</v>
      </c>
      <c r="R1" s="3" t="s">
        <v>183</v>
      </c>
      <c r="S1" s="3" t="s">
        <v>12</v>
      </c>
      <c r="T1" s="3" t="s">
        <v>7</v>
      </c>
      <c r="U1" s="3" t="s">
        <v>8</v>
      </c>
    </row>
    <row r="2" spans="1:23">
      <c r="A2" s="7">
        <v>40909</v>
      </c>
      <c r="B2" s="6">
        <f t="shared" ref="B2:B25" si="0">YEAR(A2)</f>
        <v>2012</v>
      </c>
      <c r="C2" s="1"/>
      <c r="D2" s="1">
        <v>12827420.298623217</v>
      </c>
      <c r="E2" s="1">
        <f>VLOOKUP(B2,CDM!$M$5:$N$16,2,FALSE)/12</f>
        <v>7616.598672289485</v>
      </c>
      <c r="F2" s="1">
        <f>D2+E2</f>
        <v>12835036.897295507</v>
      </c>
      <c r="G2" s="1">
        <v>4478351.0672541764</v>
      </c>
      <c r="H2" s="1">
        <f>VLOOKUP(B2,CDM!$M$5:$S$16,3,FALSE)/12</f>
        <v>26559.009222780162</v>
      </c>
      <c r="I2" s="1">
        <f>G2+H2</f>
        <v>4504910.0764769567</v>
      </c>
      <c r="J2" s="1">
        <v>12990962.837961996</v>
      </c>
      <c r="K2" s="1">
        <f>VLOOKUP(B2,CDM!$M$5:$S$16,4,FALSE)/12</f>
        <v>37506.851639469562</v>
      </c>
      <c r="L2" s="1">
        <f>J2+K2</f>
        <v>13028469.689601466</v>
      </c>
      <c r="M2" s="1">
        <v>231418.9036474805</v>
      </c>
      <c r="N2" s="1">
        <v>35978.101240496195</v>
      </c>
      <c r="O2" s="5">
        <v>28201.79</v>
      </c>
      <c r="P2" s="5">
        <v>507.87</v>
      </c>
      <c r="Q2" s="2">
        <v>13894</v>
      </c>
      <c r="R2" s="2">
        <v>1705</v>
      </c>
      <c r="S2" s="2">
        <v>116</v>
      </c>
      <c r="T2" s="2">
        <v>3018</v>
      </c>
      <c r="U2" s="2">
        <v>30</v>
      </c>
      <c r="W2" s="2"/>
    </row>
    <row r="3" spans="1:23">
      <c r="A3" s="7">
        <v>40940</v>
      </c>
      <c r="B3" s="6">
        <f t="shared" si="0"/>
        <v>2012</v>
      </c>
      <c r="C3" s="1"/>
      <c r="D3" s="1">
        <v>11197440.04167104</v>
      </c>
      <c r="E3" s="1">
        <f>VLOOKUP(B3,CDM!$M$5:$N$16,2,FALSE)/12</f>
        <v>7616.598672289485</v>
      </c>
      <c r="F3" s="1">
        <f t="shared" ref="F3:F66" si="1">D3+E3</f>
        <v>11205056.640343329</v>
      </c>
      <c r="G3" s="1">
        <v>4065707.5581034366</v>
      </c>
      <c r="H3" s="1">
        <f>VLOOKUP(B3,CDM!$M$5:$S$16,3,FALSE)/12</f>
        <v>26559.009222780162</v>
      </c>
      <c r="I3" s="1">
        <f t="shared" ref="I3:I66" si="2">G3+H3</f>
        <v>4092266.567326217</v>
      </c>
      <c r="J3" s="1">
        <v>12511988.18141382</v>
      </c>
      <c r="K3" s="1">
        <f>VLOOKUP(B3,CDM!$M$5:$S$16,4,FALSE)/12</f>
        <v>37506.851639469562</v>
      </c>
      <c r="L3" s="1">
        <f t="shared" ref="L3:L66" si="3">J3+K3</f>
        <v>12549495.03305329</v>
      </c>
      <c r="M3" s="1">
        <v>199041.46917053807</v>
      </c>
      <c r="N3" s="1">
        <v>32624.224859688042</v>
      </c>
      <c r="O3" s="5">
        <v>28498.41</v>
      </c>
      <c r="P3" s="5">
        <v>507.87</v>
      </c>
      <c r="Q3" s="2">
        <v>13839</v>
      </c>
      <c r="R3" s="2">
        <v>1686</v>
      </c>
      <c r="S3" s="2">
        <v>114</v>
      </c>
      <c r="T3" s="2">
        <v>3018</v>
      </c>
      <c r="U3" s="2">
        <v>30</v>
      </c>
      <c r="W3" s="2"/>
    </row>
    <row r="4" spans="1:23">
      <c r="A4" s="7">
        <v>40969</v>
      </c>
      <c r="B4" s="6">
        <f t="shared" si="0"/>
        <v>2012</v>
      </c>
      <c r="C4" s="1"/>
      <c r="D4" s="1">
        <v>10111651.608718148</v>
      </c>
      <c r="E4" s="1">
        <f>VLOOKUP(B4,CDM!$M$5:$N$16,2,FALSE)/12</f>
        <v>7616.598672289485</v>
      </c>
      <c r="F4" s="1">
        <f t="shared" si="1"/>
        <v>10119268.207390437</v>
      </c>
      <c r="G4" s="1">
        <v>3961602.6327651269</v>
      </c>
      <c r="H4" s="1">
        <f>VLOOKUP(B4,CDM!$M$5:$S$16,3,FALSE)/12</f>
        <v>26559.009222780162</v>
      </c>
      <c r="I4" s="1">
        <f t="shared" si="2"/>
        <v>3988161.6419879072</v>
      </c>
      <c r="J4" s="1">
        <v>12515628.791895019</v>
      </c>
      <c r="K4" s="1">
        <f>VLOOKUP(B4,CDM!$M$5:$S$16,4,FALSE)/12</f>
        <v>37506.851639469562</v>
      </c>
      <c r="L4" s="1">
        <f t="shared" si="3"/>
        <v>12553135.643534489</v>
      </c>
      <c r="M4" s="1">
        <v>189823.62947106914</v>
      </c>
      <c r="N4" s="1">
        <v>34083.131082688917</v>
      </c>
      <c r="O4" s="5">
        <v>27880.02</v>
      </c>
      <c r="P4" s="5">
        <v>507.87</v>
      </c>
      <c r="Q4" s="2">
        <v>13913</v>
      </c>
      <c r="R4" s="2">
        <v>1687</v>
      </c>
      <c r="S4" s="2">
        <v>116</v>
      </c>
      <c r="T4" s="2">
        <v>3018</v>
      </c>
      <c r="U4" s="2">
        <v>30</v>
      </c>
      <c r="W4" s="2"/>
    </row>
    <row r="5" spans="1:23">
      <c r="A5" s="7">
        <v>41000</v>
      </c>
      <c r="B5" s="6">
        <f t="shared" si="0"/>
        <v>2012</v>
      </c>
      <c r="C5" s="1"/>
      <c r="D5" s="1">
        <v>8478796.54526967</v>
      </c>
      <c r="E5" s="1">
        <f>VLOOKUP(B5,CDM!$M$5:$N$16,2,FALSE)/12</f>
        <v>7616.598672289485</v>
      </c>
      <c r="F5" s="1">
        <f t="shared" si="1"/>
        <v>8486413.1439419594</v>
      </c>
      <c r="G5" s="1">
        <v>3489558.9725733865</v>
      </c>
      <c r="H5" s="1">
        <f>VLOOKUP(B5,CDM!$M$5:$S$16,3,FALSE)/12</f>
        <v>26559.009222780162</v>
      </c>
      <c r="I5" s="1">
        <f t="shared" si="2"/>
        <v>3516117.9817961669</v>
      </c>
      <c r="J5" s="1">
        <v>11581560.752751157</v>
      </c>
      <c r="K5" s="1">
        <f>VLOOKUP(B5,CDM!$M$5:$S$16,4,FALSE)/12</f>
        <v>37506.851639469562</v>
      </c>
      <c r="L5" s="1">
        <f t="shared" si="3"/>
        <v>11619067.604390627</v>
      </c>
      <c r="M5" s="1">
        <v>160050.00734917622</v>
      </c>
      <c r="N5" s="1">
        <v>34777.126850853536</v>
      </c>
      <c r="O5" s="5">
        <v>28650.760000000002</v>
      </c>
      <c r="P5" s="5">
        <v>507.87</v>
      </c>
      <c r="Q5" s="2">
        <v>13930</v>
      </c>
      <c r="R5" s="2">
        <v>1677</v>
      </c>
      <c r="S5" s="2">
        <v>115</v>
      </c>
      <c r="T5" s="2">
        <v>3018</v>
      </c>
      <c r="U5" s="2">
        <v>30</v>
      </c>
      <c r="W5" s="2"/>
    </row>
    <row r="6" spans="1:23">
      <c r="A6" s="7">
        <v>41030</v>
      </c>
      <c r="B6" s="6">
        <f t="shared" si="0"/>
        <v>2012</v>
      </c>
      <c r="C6" s="1"/>
      <c r="D6" s="1">
        <v>7926945.9205015553</v>
      </c>
      <c r="E6" s="1">
        <f>VLOOKUP(B6,CDM!$M$5:$N$16,2,FALSE)/12</f>
        <v>7616.598672289485</v>
      </c>
      <c r="F6" s="1">
        <f t="shared" si="1"/>
        <v>7934562.5191738447</v>
      </c>
      <c r="G6" s="1">
        <v>3594919.6695303437</v>
      </c>
      <c r="H6" s="1">
        <f>VLOOKUP(B6,CDM!$M$5:$S$16,3,FALSE)/12</f>
        <v>26559.009222780162</v>
      </c>
      <c r="I6" s="1">
        <f t="shared" si="2"/>
        <v>3621478.6787531241</v>
      </c>
      <c r="J6" s="1">
        <v>12251017.851641623</v>
      </c>
      <c r="K6" s="1">
        <f>VLOOKUP(B6,CDM!$M$5:$S$16,4,FALSE)/12</f>
        <v>37506.851639469562</v>
      </c>
      <c r="L6" s="1">
        <f t="shared" si="3"/>
        <v>12288524.703281093</v>
      </c>
      <c r="M6" s="1">
        <v>144384.19131953857</v>
      </c>
      <c r="N6" s="1">
        <v>33019.137001354022</v>
      </c>
      <c r="O6" s="5">
        <v>27422.899999999998</v>
      </c>
      <c r="P6" s="5">
        <v>507.87</v>
      </c>
      <c r="Q6" s="2">
        <v>13951</v>
      </c>
      <c r="R6" s="2">
        <v>1682</v>
      </c>
      <c r="S6" s="2">
        <v>115</v>
      </c>
      <c r="T6" s="2">
        <v>3018</v>
      </c>
      <c r="U6" s="2">
        <v>30</v>
      </c>
      <c r="W6" s="2"/>
    </row>
    <row r="7" spans="1:23">
      <c r="A7" s="7">
        <v>41061</v>
      </c>
      <c r="B7" s="6">
        <f t="shared" si="0"/>
        <v>2012</v>
      </c>
      <c r="C7" s="1"/>
      <c r="D7" s="1">
        <v>8454655.5354389474</v>
      </c>
      <c r="E7" s="1">
        <f>VLOOKUP(B7,CDM!$M$5:$N$16,2,FALSE)/12</f>
        <v>7616.598672289485</v>
      </c>
      <c r="F7" s="1">
        <f t="shared" si="1"/>
        <v>8462272.1341112368</v>
      </c>
      <c r="G7" s="1">
        <v>3781481.9837417374</v>
      </c>
      <c r="H7" s="1">
        <f>VLOOKUP(B7,CDM!$M$5:$S$16,3,FALSE)/12</f>
        <v>26559.009222780162</v>
      </c>
      <c r="I7" s="1">
        <f t="shared" si="2"/>
        <v>3808040.9929645178</v>
      </c>
      <c r="J7" s="1">
        <v>12310028.390929945</v>
      </c>
      <c r="K7" s="1">
        <f>VLOOKUP(B7,CDM!$M$5:$S$16,4,FALSE)/12</f>
        <v>37506.851639469562</v>
      </c>
      <c r="L7" s="1">
        <f t="shared" si="3"/>
        <v>12347535.242569415</v>
      </c>
      <c r="M7" s="1">
        <v>129019.81210405308</v>
      </c>
      <c r="N7" s="1">
        <v>34805.063517449991</v>
      </c>
      <c r="O7" s="5">
        <v>28656.22</v>
      </c>
      <c r="P7" s="5">
        <v>507.87</v>
      </c>
      <c r="Q7" s="2">
        <v>13951</v>
      </c>
      <c r="R7" s="2">
        <v>1682</v>
      </c>
      <c r="S7" s="2">
        <v>114</v>
      </c>
      <c r="T7" s="2">
        <v>3018</v>
      </c>
      <c r="U7" s="2">
        <v>30</v>
      </c>
      <c r="W7" s="2"/>
    </row>
    <row r="8" spans="1:23">
      <c r="A8" s="7">
        <v>41091</v>
      </c>
      <c r="B8" s="6">
        <f t="shared" si="0"/>
        <v>2012</v>
      </c>
      <c r="C8" s="1"/>
      <c r="D8" s="1">
        <v>9826603.0632330216</v>
      </c>
      <c r="E8" s="1">
        <f>VLOOKUP(B8,CDM!$M$5:$N$16,2,FALSE)/12</f>
        <v>7616.598672289485</v>
      </c>
      <c r="F8" s="1">
        <f t="shared" si="1"/>
        <v>9834219.661905311</v>
      </c>
      <c r="G8" s="1">
        <v>4207305.3270734232</v>
      </c>
      <c r="H8" s="1">
        <f>VLOOKUP(B8,CDM!$M$5:$S$16,3,FALSE)/12</f>
        <v>26559.009222780162</v>
      </c>
      <c r="I8" s="1">
        <f t="shared" si="2"/>
        <v>4233864.3362962035</v>
      </c>
      <c r="J8" s="1">
        <v>11300716.156588657</v>
      </c>
      <c r="K8" s="1">
        <f>VLOOKUP(B8,CDM!$M$5:$S$16,4,FALSE)/12</f>
        <v>37506.851639469562</v>
      </c>
      <c r="L8" s="1">
        <f t="shared" si="3"/>
        <v>11338223.008228127</v>
      </c>
      <c r="M8" s="1">
        <v>138431.42611166334</v>
      </c>
      <c r="N8" s="1">
        <v>33577.12247694777</v>
      </c>
      <c r="O8" s="5">
        <v>28813.030000000002</v>
      </c>
      <c r="P8" s="5">
        <v>507.87</v>
      </c>
      <c r="Q8" s="2">
        <v>14026</v>
      </c>
      <c r="R8" s="2">
        <v>1691</v>
      </c>
      <c r="S8" s="2">
        <v>113</v>
      </c>
      <c r="T8" s="2">
        <v>3018</v>
      </c>
      <c r="U8" s="2">
        <v>30</v>
      </c>
      <c r="W8" s="2"/>
    </row>
    <row r="9" spans="1:23">
      <c r="A9" s="7">
        <v>41122</v>
      </c>
      <c r="B9" s="6">
        <f t="shared" si="0"/>
        <v>2012</v>
      </c>
      <c r="C9" s="1"/>
      <c r="D9" s="1">
        <v>9147834.0091446079</v>
      </c>
      <c r="E9" s="1">
        <f>VLOOKUP(B9,CDM!$M$5:$N$16,2,FALSE)/12</f>
        <v>7616.598672289485</v>
      </c>
      <c r="F9" s="1">
        <f t="shared" si="1"/>
        <v>9155450.6078168973</v>
      </c>
      <c r="G9" s="1">
        <v>4030620.2912917547</v>
      </c>
      <c r="H9" s="1">
        <f>VLOOKUP(B9,CDM!$M$5:$S$16,3,FALSE)/12</f>
        <v>26559.009222780162</v>
      </c>
      <c r="I9" s="1">
        <f t="shared" si="2"/>
        <v>4057179.300514535</v>
      </c>
      <c r="J9" s="1">
        <v>10221475.762723412</v>
      </c>
      <c r="K9" s="1">
        <f>VLOOKUP(B9,CDM!$M$5:$S$16,4,FALSE)/12</f>
        <v>37506.851639469562</v>
      </c>
      <c r="L9" s="1">
        <f t="shared" si="3"/>
        <v>10258982.614362882</v>
      </c>
      <c r="M9" s="1">
        <v>156496.67510014755</v>
      </c>
      <c r="N9" s="1">
        <v>34380.76217153528</v>
      </c>
      <c r="O9" s="5">
        <v>28999.7</v>
      </c>
      <c r="P9" s="5">
        <v>507.87</v>
      </c>
      <c r="Q9" s="2">
        <v>14008</v>
      </c>
      <c r="R9" s="2">
        <v>1683</v>
      </c>
      <c r="S9" s="2">
        <v>115</v>
      </c>
      <c r="T9" s="2">
        <v>3018</v>
      </c>
      <c r="U9" s="2">
        <v>30</v>
      </c>
      <c r="W9" s="2"/>
    </row>
    <row r="10" spans="1:23">
      <c r="A10" s="7">
        <v>41153</v>
      </c>
      <c r="B10" s="6">
        <f t="shared" si="0"/>
        <v>2012</v>
      </c>
      <c r="C10" s="1"/>
      <c r="D10" s="1">
        <v>7812356.94077376</v>
      </c>
      <c r="E10" s="1">
        <f>VLOOKUP(B10,CDM!$M$5:$N$16,2,FALSE)/12</f>
        <v>7616.598672289485</v>
      </c>
      <c r="F10" s="1">
        <f t="shared" si="1"/>
        <v>7819973.5394460494</v>
      </c>
      <c r="G10" s="1">
        <v>3577087.4095730796</v>
      </c>
      <c r="H10" s="1">
        <f>VLOOKUP(B10,CDM!$M$5:$S$16,3,FALSE)/12</f>
        <v>26559.009222780162</v>
      </c>
      <c r="I10" s="1">
        <f t="shared" si="2"/>
        <v>3603646.4187958599</v>
      </c>
      <c r="J10" s="1">
        <v>9495774.282707544</v>
      </c>
      <c r="K10" s="1">
        <f>VLOOKUP(B10,CDM!$M$5:$S$16,4,FALSE)/12</f>
        <v>37506.851639469562</v>
      </c>
      <c r="L10" s="1">
        <f t="shared" si="3"/>
        <v>9533281.1343470141</v>
      </c>
      <c r="M10" s="1">
        <v>174006.81475457569</v>
      </c>
      <c r="N10" s="1">
        <v>35375.654033656472</v>
      </c>
      <c r="O10" s="5">
        <v>24615.149999999998</v>
      </c>
      <c r="P10" s="5">
        <v>507.87</v>
      </c>
      <c r="Q10" s="2">
        <v>14087</v>
      </c>
      <c r="R10" s="2">
        <v>1686</v>
      </c>
      <c r="S10" s="2">
        <v>116</v>
      </c>
      <c r="T10" s="2">
        <v>3018</v>
      </c>
      <c r="U10" s="2">
        <v>30</v>
      </c>
      <c r="W10" s="2"/>
    </row>
    <row r="11" spans="1:23">
      <c r="A11" s="7">
        <v>41183</v>
      </c>
      <c r="B11" s="6">
        <f t="shared" si="0"/>
        <v>2012</v>
      </c>
      <c r="C11" s="1"/>
      <c r="D11" s="1">
        <v>8482688.6504607759</v>
      </c>
      <c r="E11" s="1">
        <f>VLOOKUP(B11,CDM!$M$5:$N$16,2,FALSE)/12</f>
        <v>7616.598672289485</v>
      </c>
      <c r="F11" s="1">
        <f t="shared" si="1"/>
        <v>8490305.2491330653</v>
      </c>
      <c r="G11" s="1">
        <v>3583266.3542476725</v>
      </c>
      <c r="H11" s="1">
        <f>VLOOKUP(B11,CDM!$M$5:$S$16,3,FALSE)/12</f>
        <v>26559.009222780162</v>
      </c>
      <c r="I11" s="1">
        <f t="shared" si="2"/>
        <v>3609825.3634704528</v>
      </c>
      <c r="J11" s="1">
        <v>10069244.846842447</v>
      </c>
      <c r="K11" s="1">
        <f>VLOOKUP(B11,CDM!$M$5:$S$16,4,FALSE)/12</f>
        <v>37506.851639469562</v>
      </c>
      <c r="L11" s="1">
        <f t="shared" si="3"/>
        <v>10106751.698481917</v>
      </c>
      <c r="M11" s="1">
        <v>204099.79528729056</v>
      </c>
      <c r="N11" s="1">
        <v>36526.962722723503</v>
      </c>
      <c r="O11" s="5">
        <v>24974.510000000002</v>
      </c>
      <c r="P11" s="5">
        <v>507.87</v>
      </c>
      <c r="Q11" s="2">
        <v>14124</v>
      </c>
      <c r="R11" s="2">
        <v>1691</v>
      </c>
      <c r="S11" s="2">
        <v>114</v>
      </c>
      <c r="T11" s="2">
        <v>3018</v>
      </c>
      <c r="U11" s="2">
        <v>30</v>
      </c>
      <c r="W11" s="2"/>
    </row>
    <row r="12" spans="1:23">
      <c r="A12" s="7">
        <v>41214</v>
      </c>
      <c r="B12" s="6">
        <f t="shared" si="0"/>
        <v>2012</v>
      </c>
      <c r="C12" s="1"/>
      <c r="D12" s="1">
        <v>9857148.4128671885</v>
      </c>
      <c r="E12" s="1">
        <f>VLOOKUP(B12,CDM!$M$5:$N$16,2,FALSE)/12</f>
        <v>7616.598672289485</v>
      </c>
      <c r="F12" s="1">
        <f t="shared" si="1"/>
        <v>9864765.0115394779</v>
      </c>
      <c r="G12" s="1">
        <v>3885581.043925914</v>
      </c>
      <c r="H12" s="1">
        <f>VLOOKUP(B12,CDM!$M$5:$S$16,3,FALSE)/12</f>
        <v>26559.009222780162</v>
      </c>
      <c r="I12" s="1">
        <f t="shared" si="2"/>
        <v>3912140.0531486943</v>
      </c>
      <c r="J12" s="1">
        <v>9879832.7372840885</v>
      </c>
      <c r="K12" s="1">
        <f>VLOOKUP(B12,CDM!$M$5:$S$16,4,FALSE)/12</f>
        <v>37506.851639469562</v>
      </c>
      <c r="L12" s="1">
        <f t="shared" si="3"/>
        <v>9917339.5889235586</v>
      </c>
      <c r="M12" s="1">
        <v>218255.46677308917</v>
      </c>
      <c r="N12" s="1">
        <v>34618.930633311735</v>
      </c>
      <c r="O12" s="5">
        <v>24244.86</v>
      </c>
      <c r="P12" s="5">
        <v>507.87</v>
      </c>
      <c r="Q12" s="2">
        <v>14160</v>
      </c>
      <c r="R12" s="2">
        <v>1696</v>
      </c>
      <c r="S12" s="2">
        <v>114</v>
      </c>
      <c r="T12" s="2">
        <v>3018</v>
      </c>
      <c r="U12" s="2">
        <v>30</v>
      </c>
      <c r="W12" s="2"/>
    </row>
    <row r="13" spans="1:23">
      <c r="A13" s="7">
        <v>41244</v>
      </c>
      <c r="B13" s="6">
        <f t="shared" si="0"/>
        <v>2012</v>
      </c>
      <c r="C13" s="1"/>
      <c r="D13" s="1">
        <v>12044245.788790239</v>
      </c>
      <c r="E13" s="1">
        <f>VLOOKUP(B13,CDM!$M$5:$N$16,2,FALSE)/12</f>
        <v>7616.598672289485</v>
      </c>
      <c r="F13" s="1">
        <f t="shared" si="1"/>
        <v>12051862.387462528</v>
      </c>
      <c r="G13" s="1">
        <v>4326765.4926572656</v>
      </c>
      <c r="H13" s="1">
        <f>VLOOKUP(B13,CDM!$M$5:$S$16,3,FALSE)/12</f>
        <v>26559.009222780162</v>
      </c>
      <c r="I13" s="1">
        <f t="shared" si="2"/>
        <v>4353324.501880046</v>
      </c>
      <c r="J13" s="1">
        <v>9921360.8879205063</v>
      </c>
      <c r="K13" s="1">
        <f>VLOOKUP(B13,CDM!$M$5:$S$16,4,FALSE)/12</f>
        <v>37506.851639469562</v>
      </c>
      <c r="L13" s="1">
        <f t="shared" si="3"/>
        <v>9958867.7395599764</v>
      </c>
      <c r="M13" s="1">
        <v>238214.40461632682</v>
      </c>
      <c r="N13" s="1">
        <v>36066.839189856706</v>
      </c>
      <c r="O13" s="5">
        <v>24083.310000000005</v>
      </c>
      <c r="P13" s="5">
        <v>507.87</v>
      </c>
      <c r="Q13" s="2">
        <v>14224.5</v>
      </c>
      <c r="R13" s="2">
        <v>1691.5</v>
      </c>
      <c r="S13" s="2">
        <v>116</v>
      </c>
      <c r="T13" s="2">
        <v>3018</v>
      </c>
      <c r="U13" s="2">
        <v>30</v>
      </c>
      <c r="W13" s="2"/>
    </row>
    <row r="14" spans="1:23">
      <c r="A14" s="7">
        <v>41275</v>
      </c>
      <c r="B14" s="6">
        <f t="shared" si="0"/>
        <v>2013</v>
      </c>
      <c r="C14" s="1"/>
      <c r="D14" s="1">
        <v>13215525.720835192</v>
      </c>
      <c r="E14" s="1">
        <f>VLOOKUP(B14,CDM!$M$5:$N$16,2,FALSE)/12</f>
        <v>22973.530962145975</v>
      </c>
      <c r="F14" s="1">
        <f t="shared" si="1"/>
        <v>13238499.251797339</v>
      </c>
      <c r="G14" s="1">
        <v>4635815.4090870637</v>
      </c>
      <c r="H14" s="1">
        <f>VLOOKUP(B14,CDM!$M$5:$S$16,3,FALSE)/12</f>
        <v>86206.064258494749</v>
      </c>
      <c r="I14" s="1">
        <f t="shared" si="2"/>
        <v>4722021.4733455582</v>
      </c>
      <c r="J14" s="1">
        <v>10592340.05771707</v>
      </c>
      <c r="K14" s="1">
        <f>VLOOKUP(B14,CDM!$M$5:$S$16,4,FALSE)/12</f>
        <v>100316.97639072855</v>
      </c>
      <c r="L14" s="1">
        <f t="shared" si="3"/>
        <v>10692657.034107799</v>
      </c>
      <c r="M14" s="1">
        <v>231418.9036474805</v>
      </c>
      <c r="N14" s="1">
        <v>34772.246845864785</v>
      </c>
      <c r="O14" s="5">
        <v>24385.01</v>
      </c>
      <c r="P14" s="5">
        <v>507.87</v>
      </c>
      <c r="Q14" s="2">
        <v>14224.5</v>
      </c>
      <c r="R14" s="2">
        <v>1691.5</v>
      </c>
      <c r="S14" s="2">
        <v>114</v>
      </c>
      <c r="T14" s="2">
        <v>3018</v>
      </c>
      <c r="U14" s="2">
        <v>30</v>
      </c>
      <c r="W14" s="2"/>
    </row>
    <row r="15" spans="1:23">
      <c r="A15" s="7">
        <v>41306</v>
      </c>
      <c r="B15" s="6">
        <f t="shared" si="0"/>
        <v>2013</v>
      </c>
      <c r="C15" s="1"/>
      <c r="D15" s="1">
        <v>11933004.618414706</v>
      </c>
      <c r="E15" s="1">
        <f>VLOOKUP(B15,CDM!$M$5:$N$16,2,FALSE)/12</f>
        <v>22973.530962145975</v>
      </c>
      <c r="F15" s="1">
        <f t="shared" si="1"/>
        <v>11955978.149376852</v>
      </c>
      <c r="G15" s="1">
        <v>4293515.4118769756</v>
      </c>
      <c r="H15" s="1">
        <f>VLOOKUP(B15,CDM!$M$5:$S$16,3,FALSE)/12</f>
        <v>86206.064258494749</v>
      </c>
      <c r="I15" s="1">
        <f t="shared" si="2"/>
        <v>4379721.47613547</v>
      </c>
      <c r="J15" s="1">
        <v>10066435.971520996</v>
      </c>
      <c r="K15" s="1">
        <f>VLOOKUP(B15,CDM!$M$5:$S$16,4,FALSE)/12</f>
        <v>100316.97639072855</v>
      </c>
      <c r="L15" s="1">
        <f t="shared" si="3"/>
        <v>10166752.947911724</v>
      </c>
      <c r="M15" s="1">
        <v>192529.7127668272</v>
      </c>
      <c r="N15" s="1">
        <v>32880.692076830739</v>
      </c>
      <c r="O15" s="5">
        <v>24989.890000000003</v>
      </c>
      <c r="P15" s="5">
        <v>507.87</v>
      </c>
      <c r="Q15" s="2">
        <v>14229</v>
      </c>
      <c r="R15" s="2">
        <v>1694</v>
      </c>
      <c r="S15" s="2">
        <v>113</v>
      </c>
      <c r="T15" s="2">
        <v>3069</v>
      </c>
      <c r="U15" s="2">
        <v>30</v>
      </c>
      <c r="W15" s="2"/>
    </row>
    <row r="16" spans="1:23">
      <c r="A16" s="7">
        <v>41334</v>
      </c>
      <c r="B16" s="6">
        <f t="shared" si="0"/>
        <v>2013</v>
      </c>
      <c r="C16" s="1"/>
      <c r="D16" s="1">
        <v>11808394.102076609</v>
      </c>
      <c r="E16" s="1">
        <f>VLOOKUP(B16,CDM!$M$5:$N$16,2,FALSE)/12</f>
        <v>22973.530962145975</v>
      </c>
      <c r="F16" s="1">
        <f t="shared" si="1"/>
        <v>11831367.633038756</v>
      </c>
      <c r="G16" s="1">
        <v>4374623.3602313511</v>
      </c>
      <c r="H16" s="1">
        <f>VLOOKUP(B16,CDM!$M$5:$S$16,3,FALSE)/12</f>
        <v>86206.064258494749</v>
      </c>
      <c r="I16" s="1">
        <f t="shared" si="2"/>
        <v>4460829.4244898455</v>
      </c>
      <c r="J16" s="1">
        <v>10688896.11731804</v>
      </c>
      <c r="K16" s="1">
        <f>VLOOKUP(B16,CDM!$M$5:$S$16,4,FALSE)/12</f>
        <v>100316.97639072855</v>
      </c>
      <c r="L16" s="1">
        <f t="shared" si="3"/>
        <v>10789213.093708768</v>
      </c>
      <c r="M16" s="1">
        <v>189835.87140232438</v>
      </c>
      <c r="N16" s="1">
        <v>35975.824400728037</v>
      </c>
      <c r="O16" s="5">
        <v>24702.640000000003</v>
      </c>
      <c r="P16" s="5">
        <v>507.87</v>
      </c>
      <c r="Q16" s="2">
        <v>14244</v>
      </c>
      <c r="R16" s="2">
        <v>1690</v>
      </c>
      <c r="S16" s="2">
        <v>118</v>
      </c>
      <c r="T16" s="2">
        <v>3069</v>
      </c>
      <c r="U16" s="2">
        <v>31</v>
      </c>
      <c r="W16" s="2"/>
    </row>
    <row r="17" spans="1:23">
      <c r="A17" s="7">
        <v>41365</v>
      </c>
      <c r="B17" s="6">
        <f t="shared" si="0"/>
        <v>2013</v>
      </c>
      <c r="C17" s="1"/>
      <c r="D17" s="1">
        <v>9226248.1237747781</v>
      </c>
      <c r="E17" s="1">
        <f>VLOOKUP(B17,CDM!$M$5:$N$16,2,FALSE)/12</f>
        <v>22973.530962145975</v>
      </c>
      <c r="F17" s="1">
        <f t="shared" si="1"/>
        <v>9249221.6547369249</v>
      </c>
      <c r="G17" s="1">
        <v>3746140.2054161387</v>
      </c>
      <c r="H17" s="1">
        <f>VLOOKUP(B17,CDM!$M$5:$S$16,3,FALSE)/12</f>
        <v>86206.064258494749</v>
      </c>
      <c r="I17" s="1">
        <f t="shared" si="2"/>
        <v>3832346.2696746336</v>
      </c>
      <c r="J17" s="1">
        <v>9803120.9883631151</v>
      </c>
      <c r="K17" s="1">
        <f>VLOOKUP(B17,CDM!$M$5:$S$16,4,FALSE)/12</f>
        <v>100316.97639072855</v>
      </c>
      <c r="L17" s="1">
        <f t="shared" si="3"/>
        <v>9903437.9647538438</v>
      </c>
      <c r="M17" s="1">
        <v>160050.00734917622</v>
      </c>
      <c r="N17" s="1">
        <v>33768.965248464978</v>
      </c>
      <c r="O17" s="5">
        <v>24308.53</v>
      </c>
      <c r="P17" s="5">
        <v>507.87</v>
      </c>
      <c r="Q17" s="2">
        <v>14259</v>
      </c>
      <c r="R17" s="2">
        <v>1686</v>
      </c>
      <c r="S17" s="2">
        <v>117</v>
      </c>
      <c r="T17" s="2">
        <v>3069</v>
      </c>
      <c r="U17" s="2">
        <v>31</v>
      </c>
      <c r="W17" s="2"/>
    </row>
    <row r="18" spans="1:23">
      <c r="A18" s="7">
        <v>41395</v>
      </c>
      <c r="B18" s="6">
        <f t="shared" si="0"/>
        <v>2013</v>
      </c>
      <c r="C18" s="1"/>
      <c r="D18" s="1">
        <v>8145944.877643276</v>
      </c>
      <c r="E18" s="1">
        <f>VLOOKUP(B18,CDM!$M$5:$N$16,2,FALSE)/12</f>
        <v>22973.530962145975</v>
      </c>
      <c r="F18" s="1">
        <f t="shared" si="1"/>
        <v>8168918.4086054219</v>
      </c>
      <c r="G18" s="1">
        <v>3595184.8228466981</v>
      </c>
      <c r="H18" s="1">
        <f>VLOOKUP(B18,CDM!$M$5:$S$16,3,FALSE)/12</f>
        <v>86206.064258494749</v>
      </c>
      <c r="I18" s="1">
        <f t="shared" si="2"/>
        <v>3681390.887105193</v>
      </c>
      <c r="J18" s="1">
        <v>9546584.7656909451</v>
      </c>
      <c r="K18" s="1">
        <f>VLOOKUP(B18,CDM!$M$5:$S$16,4,FALSE)/12</f>
        <v>100316.97639072855</v>
      </c>
      <c r="L18" s="1">
        <f t="shared" si="3"/>
        <v>9646901.7420816738</v>
      </c>
      <c r="M18" s="1">
        <v>144384.19131953857</v>
      </c>
      <c r="N18" s="1">
        <v>35252.20517669434</v>
      </c>
      <c r="O18" s="5">
        <v>25640.87</v>
      </c>
      <c r="P18" s="5">
        <v>507.87</v>
      </c>
      <c r="Q18" s="2">
        <v>14256</v>
      </c>
      <c r="R18" s="2">
        <v>1697</v>
      </c>
      <c r="S18" s="2">
        <v>117</v>
      </c>
      <c r="T18" s="2">
        <v>3069</v>
      </c>
      <c r="U18" s="2">
        <v>31</v>
      </c>
      <c r="W18" s="2"/>
    </row>
    <row r="19" spans="1:23">
      <c r="A19" s="7">
        <v>41426</v>
      </c>
      <c r="B19" s="6">
        <f t="shared" si="0"/>
        <v>2013</v>
      </c>
      <c r="C19" s="1"/>
      <c r="D19" s="1">
        <v>8158035.0975392917</v>
      </c>
      <c r="E19" s="1">
        <f>VLOOKUP(B19,CDM!$M$5:$N$16,2,FALSE)/12</f>
        <v>22973.530962145975</v>
      </c>
      <c r="F19" s="1">
        <f t="shared" si="1"/>
        <v>8181008.6285014376</v>
      </c>
      <c r="G19" s="1">
        <v>3650453.6258274256</v>
      </c>
      <c r="H19" s="1">
        <f>VLOOKUP(B19,CDM!$M$5:$S$16,3,FALSE)/12</f>
        <v>86206.064258494749</v>
      </c>
      <c r="I19" s="1">
        <f t="shared" si="2"/>
        <v>3736659.6900859205</v>
      </c>
      <c r="J19" s="1">
        <v>9600861.3503311947</v>
      </c>
      <c r="K19" s="1">
        <f>VLOOKUP(B19,CDM!$M$5:$S$16,4,FALSE)/12</f>
        <v>100316.97639072855</v>
      </c>
      <c r="L19" s="1">
        <f t="shared" si="3"/>
        <v>9701178.3267219234</v>
      </c>
      <c r="M19" s="1">
        <v>129375.89022419002</v>
      </c>
      <c r="N19" s="1">
        <v>36201.158902270581</v>
      </c>
      <c r="O19" s="5">
        <v>25358.500000000004</v>
      </c>
      <c r="P19" s="5">
        <v>507.87</v>
      </c>
      <c r="Q19" s="2">
        <v>14221</v>
      </c>
      <c r="R19" s="2">
        <v>1696</v>
      </c>
      <c r="S19" s="2">
        <v>117</v>
      </c>
      <c r="T19" s="2">
        <v>3069</v>
      </c>
      <c r="U19" s="2">
        <v>31</v>
      </c>
      <c r="W19" s="2"/>
    </row>
    <row r="20" spans="1:23">
      <c r="A20" s="7">
        <v>41456</v>
      </c>
      <c r="B20" s="6">
        <f t="shared" si="0"/>
        <v>2013</v>
      </c>
      <c r="C20" s="1"/>
      <c r="D20" s="1">
        <v>9381527.0858831536</v>
      </c>
      <c r="E20" s="1">
        <f>VLOOKUP(B20,CDM!$M$5:$N$16,2,FALSE)/12</f>
        <v>22973.530962145975</v>
      </c>
      <c r="F20" s="1">
        <f t="shared" si="1"/>
        <v>9404500.6168453004</v>
      </c>
      <c r="G20" s="1">
        <v>4069837.8484544731</v>
      </c>
      <c r="H20" s="1">
        <f>VLOOKUP(B20,CDM!$M$5:$S$16,3,FALSE)/12</f>
        <v>86206.064258494749</v>
      </c>
      <c r="I20" s="1">
        <f t="shared" si="2"/>
        <v>4156043.912712968</v>
      </c>
      <c r="J20" s="1">
        <v>9700292.7916630208</v>
      </c>
      <c r="K20" s="1">
        <f>VLOOKUP(B20,CDM!$M$5:$S$16,4,FALSE)/12</f>
        <v>100316.97639072855</v>
      </c>
      <c r="L20" s="1">
        <f t="shared" si="3"/>
        <v>9800609.7680537496</v>
      </c>
      <c r="M20" s="1">
        <v>138855.74044958488</v>
      </c>
      <c r="N20" s="1">
        <v>34296.761799343396</v>
      </c>
      <c r="O20" s="5">
        <v>24114.27</v>
      </c>
      <c r="P20" s="5">
        <v>509.42999999999995</v>
      </c>
      <c r="Q20" s="2">
        <v>14329</v>
      </c>
      <c r="R20" s="2">
        <v>1698.5</v>
      </c>
      <c r="S20" s="2">
        <v>118</v>
      </c>
      <c r="T20" s="2">
        <v>3069</v>
      </c>
      <c r="U20" s="2">
        <v>31</v>
      </c>
      <c r="W20" s="2"/>
    </row>
    <row r="21" spans="1:23">
      <c r="A21" s="7">
        <v>41487</v>
      </c>
      <c r="B21" s="6">
        <f t="shared" si="0"/>
        <v>2013</v>
      </c>
      <c r="C21" s="1"/>
      <c r="D21" s="1">
        <v>8900086.9413107354</v>
      </c>
      <c r="E21" s="1">
        <f>VLOOKUP(B21,CDM!$M$5:$N$16,2,FALSE)/12</f>
        <v>22973.530962145975</v>
      </c>
      <c r="F21" s="1">
        <f t="shared" si="1"/>
        <v>8923060.4722728822</v>
      </c>
      <c r="G21" s="1">
        <v>3921872.9498774898</v>
      </c>
      <c r="H21" s="1">
        <f>VLOOKUP(B21,CDM!$M$5:$S$16,3,FALSE)/12</f>
        <v>86206.064258494749</v>
      </c>
      <c r="I21" s="1">
        <f t="shared" si="2"/>
        <v>4008079.0141359847</v>
      </c>
      <c r="J21" s="1">
        <v>9644399.6486493591</v>
      </c>
      <c r="K21" s="1">
        <f>VLOOKUP(B21,CDM!$M$5:$S$16,4,FALSE)/12</f>
        <v>100316.97639072855</v>
      </c>
      <c r="L21" s="1">
        <f t="shared" si="3"/>
        <v>9744716.6250400878</v>
      </c>
      <c r="M21" s="1">
        <v>156977.37447667241</v>
      </c>
      <c r="N21" s="1">
        <v>35339.426904094973</v>
      </c>
      <c r="O21" s="5">
        <v>24204.95</v>
      </c>
      <c r="P21" s="5">
        <v>509.42999999999995</v>
      </c>
      <c r="Q21" s="2">
        <v>14329</v>
      </c>
      <c r="R21" s="2">
        <v>1698.5</v>
      </c>
      <c r="S21" s="2">
        <v>107</v>
      </c>
      <c r="T21" s="2">
        <v>3069</v>
      </c>
      <c r="U21" s="2">
        <v>31</v>
      </c>
      <c r="W21" s="2"/>
    </row>
    <row r="22" spans="1:23">
      <c r="A22" s="7">
        <v>41518</v>
      </c>
      <c r="B22" s="6">
        <f t="shared" si="0"/>
        <v>2013</v>
      </c>
      <c r="C22" s="1"/>
      <c r="D22" s="1">
        <v>7939283.2786467914</v>
      </c>
      <c r="E22" s="1">
        <f>VLOOKUP(B22,CDM!$M$5:$N$16,2,FALSE)/12</f>
        <v>22973.530962145975</v>
      </c>
      <c r="F22" s="1">
        <f t="shared" si="1"/>
        <v>7962256.8096089372</v>
      </c>
      <c r="G22" s="1">
        <v>3601551.1249350826</v>
      </c>
      <c r="H22" s="1">
        <f>VLOOKUP(B22,CDM!$M$5:$S$16,3,FALSE)/12</f>
        <v>86206.064258494749</v>
      </c>
      <c r="I22" s="1">
        <f t="shared" si="2"/>
        <v>3687757.1891935775</v>
      </c>
      <c r="J22" s="1">
        <v>9357221.2777383216</v>
      </c>
      <c r="K22" s="1">
        <f>VLOOKUP(B22,CDM!$M$5:$S$16,4,FALSE)/12</f>
        <v>100316.97639072855</v>
      </c>
      <c r="L22" s="1">
        <f t="shared" si="3"/>
        <v>9457538.2541290503</v>
      </c>
      <c r="M22" s="1">
        <v>174541.30244068956</v>
      </c>
      <c r="N22" s="1">
        <v>36282.246670711298</v>
      </c>
      <c r="O22" s="5">
        <v>23704.959999999995</v>
      </c>
      <c r="P22" s="5">
        <v>509.42999999999995</v>
      </c>
      <c r="Q22" s="2">
        <v>14293</v>
      </c>
      <c r="R22" s="2">
        <v>1698</v>
      </c>
      <c r="S22" s="2">
        <v>124</v>
      </c>
      <c r="T22" s="2">
        <v>3069</v>
      </c>
      <c r="U22" s="2">
        <v>31</v>
      </c>
      <c r="W22" s="2"/>
    </row>
    <row r="23" spans="1:23">
      <c r="A23" s="7">
        <v>41548</v>
      </c>
      <c r="B23" s="6">
        <f t="shared" si="0"/>
        <v>2013</v>
      </c>
      <c r="C23" s="1"/>
      <c r="D23" s="1">
        <v>8433400.4425314926</v>
      </c>
      <c r="E23" s="1">
        <f>VLOOKUP(B23,CDM!$M$5:$N$16,2,FALSE)/12</f>
        <v>22973.530962145975</v>
      </c>
      <c r="F23" s="1">
        <f t="shared" si="1"/>
        <v>8456373.9734936394</v>
      </c>
      <c r="G23" s="1">
        <v>3638006.1988442158</v>
      </c>
      <c r="H23" s="1">
        <f>VLOOKUP(B23,CDM!$M$5:$S$16,3,FALSE)/12</f>
        <v>86206.064258494749</v>
      </c>
      <c r="I23" s="1">
        <f t="shared" si="2"/>
        <v>3724212.2631027107</v>
      </c>
      <c r="J23" s="1">
        <v>9397512.7869254183</v>
      </c>
      <c r="K23" s="1">
        <f>VLOOKUP(B23,CDM!$M$5:$S$16,4,FALSE)/12</f>
        <v>100316.97639072855</v>
      </c>
      <c r="L23" s="1">
        <f t="shared" si="3"/>
        <v>9497829.763316147</v>
      </c>
      <c r="M23" s="1">
        <v>204726.72502836262</v>
      </c>
      <c r="N23" s="1">
        <v>36923.399921258824</v>
      </c>
      <c r="O23" s="5">
        <v>25974.63</v>
      </c>
      <c r="P23" s="5">
        <v>509.42999999999995</v>
      </c>
      <c r="Q23" s="2">
        <v>18933</v>
      </c>
      <c r="R23" s="2">
        <v>2065</v>
      </c>
      <c r="S23" s="2">
        <v>134</v>
      </c>
      <c r="T23" s="2">
        <v>3069</v>
      </c>
      <c r="U23" s="2">
        <v>46</v>
      </c>
      <c r="W23" s="2"/>
    </row>
    <row r="24" spans="1:23">
      <c r="A24" s="7">
        <v>41579</v>
      </c>
      <c r="B24" s="6">
        <f t="shared" si="0"/>
        <v>2013</v>
      </c>
      <c r="C24" s="1"/>
      <c r="D24" s="1">
        <v>10562999.854916623</v>
      </c>
      <c r="E24" s="1">
        <f>VLOOKUP(B24,CDM!$M$5:$N$16,2,FALSE)/12</f>
        <v>22973.530962145975</v>
      </c>
      <c r="F24" s="1">
        <f t="shared" si="1"/>
        <v>10585973.38587877</v>
      </c>
      <c r="G24" s="1">
        <v>3996946.5825713533</v>
      </c>
      <c r="H24" s="1">
        <f>VLOOKUP(B24,CDM!$M$5:$S$16,3,FALSE)/12</f>
        <v>86206.064258494749</v>
      </c>
      <c r="I24" s="1">
        <f t="shared" si="2"/>
        <v>4083152.6468298482</v>
      </c>
      <c r="J24" s="1">
        <v>9866184.0170310847</v>
      </c>
      <c r="K24" s="1">
        <f>VLOOKUP(B24,CDM!$M$5:$S$16,4,FALSE)/12</f>
        <v>100316.97639072855</v>
      </c>
      <c r="L24" s="1">
        <f t="shared" si="3"/>
        <v>9966500.9934218135</v>
      </c>
      <c r="M24" s="1">
        <v>218135.93074505785</v>
      </c>
      <c r="N24" s="1">
        <v>35259.229285979622</v>
      </c>
      <c r="O24" s="5">
        <v>24182.959999999999</v>
      </c>
      <c r="P24" s="5">
        <v>509.42999999999995</v>
      </c>
      <c r="Q24" s="2">
        <v>14365</v>
      </c>
      <c r="R24" s="2">
        <v>1710</v>
      </c>
      <c r="S24" s="2">
        <v>139</v>
      </c>
      <c r="T24" s="2">
        <v>3069</v>
      </c>
      <c r="U24" s="2">
        <v>31</v>
      </c>
      <c r="W24" s="2"/>
    </row>
    <row r="25" spans="1:23">
      <c r="A25" s="7">
        <v>41609</v>
      </c>
      <c r="B25" s="6">
        <f t="shared" si="0"/>
        <v>2013</v>
      </c>
      <c r="C25" s="1"/>
      <c r="D25" s="1">
        <v>13687777.934921203</v>
      </c>
      <c r="E25" s="1">
        <f>VLOOKUP(B25,CDM!$M$5:$N$16,2,FALSE)/12</f>
        <v>22973.530962145975</v>
      </c>
      <c r="F25" s="1">
        <f t="shared" si="1"/>
        <v>13710751.46588335</v>
      </c>
      <c r="G25" s="1">
        <v>4631276.4678350054</v>
      </c>
      <c r="H25" s="1">
        <f>VLOOKUP(B25,CDM!$M$5:$S$16,3,FALSE)/12</f>
        <v>86206.064258494749</v>
      </c>
      <c r="I25" s="1">
        <f t="shared" si="2"/>
        <v>4717482.5320934998</v>
      </c>
      <c r="J25" s="1">
        <v>9592904.3171253409</v>
      </c>
      <c r="K25" s="1">
        <f>VLOOKUP(B25,CDM!$M$5:$S$16,4,FALSE)/12</f>
        <v>100316.97639072855</v>
      </c>
      <c r="L25" s="1">
        <f t="shared" si="3"/>
        <v>9693221.2935160697</v>
      </c>
      <c r="M25" s="1">
        <v>238437.51252472319</v>
      </c>
      <c r="N25" s="1">
        <v>34561.587453619439</v>
      </c>
      <c r="O25" s="5">
        <v>24251.51</v>
      </c>
      <c r="P25" s="5">
        <v>509.42999999999995</v>
      </c>
      <c r="Q25" s="2">
        <v>14366</v>
      </c>
      <c r="R25" s="2">
        <v>1703</v>
      </c>
      <c r="S25" s="2">
        <v>118</v>
      </c>
      <c r="T25" s="2">
        <v>3069</v>
      </c>
      <c r="U25" s="2">
        <v>31</v>
      </c>
      <c r="W25" s="2"/>
    </row>
    <row r="26" spans="1:23">
      <c r="A26" s="7">
        <v>41640</v>
      </c>
      <c r="B26" s="6">
        <f t="shared" ref="B26:B44" si="4">YEAR(A26)</f>
        <v>2014</v>
      </c>
      <c r="C26" s="1"/>
      <c r="D26" s="1">
        <v>14704397.908763388</v>
      </c>
      <c r="E26" s="1">
        <f>VLOOKUP(B26,CDM!$M$5:$N$16,2,FALSE)/12</f>
        <v>57002.949898329745</v>
      </c>
      <c r="F26" s="1">
        <f t="shared" si="1"/>
        <v>14761400.858661719</v>
      </c>
      <c r="G26" s="1">
        <v>4934336.5870424351</v>
      </c>
      <c r="H26" s="1">
        <f>VLOOKUP(B26,CDM!$M$5:$S$16,3,FALSE)/12</f>
        <v>169942.95964701704</v>
      </c>
      <c r="I26" s="1">
        <f t="shared" si="2"/>
        <v>5104279.5466894517</v>
      </c>
      <c r="J26" s="1">
        <v>10681837.157593889</v>
      </c>
      <c r="K26" s="1">
        <f>VLOOKUP(B26,CDM!$M$5:$S$16,4,FALSE)/12</f>
        <v>147847.7490730694</v>
      </c>
      <c r="L26" s="1">
        <f t="shared" si="3"/>
        <v>10829684.906666959</v>
      </c>
      <c r="M26" s="1">
        <v>231731.76018794614</v>
      </c>
      <c r="N26" s="1">
        <v>37255.984927304249</v>
      </c>
      <c r="O26" s="5">
        <v>24607.070000000003</v>
      </c>
      <c r="P26" s="5">
        <v>510.27</v>
      </c>
      <c r="Q26" s="2">
        <v>14366</v>
      </c>
      <c r="R26" s="2">
        <v>1703</v>
      </c>
      <c r="S26" s="2">
        <v>118</v>
      </c>
      <c r="T26" s="2">
        <v>3069</v>
      </c>
      <c r="U26" s="2">
        <v>31</v>
      </c>
      <c r="W26" s="2"/>
    </row>
    <row r="27" spans="1:23">
      <c r="A27" s="7">
        <v>41671</v>
      </c>
      <c r="B27" s="6">
        <f t="shared" si="4"/>
        <v>2014</v>
      </c>
      <c r="C27" s="1"/>
      <c r="D27" s="1">
        <v>12967153.882261178</v>
      </c>
      <c r="E27" s="1">
        <f>VLOOKUP(B27,CDM!$M$5:$N$16,2,FALSE)/12</f>
        <v>57002.949898329745</v>
      </c>
      <c r="F27" s="1">
        <f t="shared" si="1"/>
        <v>13024156.832159508</v>
      </c>
      <c r="G27" s="1">
        <v>4526857.3424909981</v>
      </c>
      <c r="H27" s="1">
        <f>VLOOKUP(B27,CDM!$M$5:$S$16,3,FALSE)/12</f>
        <v>169942.95964701704</v>
      </c>
      <c r="I27" s="1">
        <f t="shared" si="2"/>
        <v>4696800.3021380147</v>
      </c>
      <c r="J27" s="1">
        <v>9655716.0824489109</v>
      </c>
      <c r="K27" s="1">
        <f>VLOOKUP(B27,CDM!$M$5:$S$16,4,FALSE)/12</f>
        <v>147847.7490730694</v>
      </c>
      <c r="L27" s="1">
        <f t="shared" si="3"/>
        <v>9803563.8315219805</v>
      </c>
      <c r="M27" s="1">
        <v>192813.30943129942</v>
      </c>
      <c r="N27" s="1">
        <v>35425.839561631103</v>
      </c>
      <c r="O27" s="5">
        <v>25233.64</v>
      </c>
      <c r="P27" s="5">
        <v>510.52</v>
      </c>
      <c r="Q27" s="2">
        <v>14408</v>
      </c>
      <c r="R27" s="2">
        <v>1709</v>
      </c>
      <c r="S27" s="2">
        <v>116</v>
      </c>
      <c r="T27" s="2">
        <v>3069</v>
      </c>
      <c r="U27" s="2">
        <v>31</v>
      </c>
      <c r="W27" s="2"/>
    </row>
    <row r="28" spans="1:23">
      <c r="A28" s="7">
        <v>41699</v>
      </c>
      <c r="B28" s="6">
        <f t="shared" si="4"/>
        <v>2014</v>
      </c>
      <c r="C28" s="1"/>
      <c r="D28" s="1">
        <v>12728700.391282</v>
      </c>
      <c r="E28" s="1">
        <f>VLOOKUP(B28,CDM!$M$5:$N$16,2,FALSE)/12</f>
        <v>57002.949898329745</v>
      </c>
      <c r="F28" s="1">
        <f t="shared" si="1"/>
        <v>12785703.34118033</v>
      </c>
      <c r="G28" s="1">
        <v>4605272.0758394049</v>
      </c>
      <c r="H28" s="1">
        <f>VLOOKUP(B28,CDM!$M$5:$S$16,3,FALSE)/12</f>
        <v>169942.95964701704</v>
      </c>
      <c r="I28" s="1">
        <f t="shared" si="2"/>
        <v>4775215.0354864215</v>
      </c>
      <c r="J28" s="1">
        <v>10469185.0488049</v>
      </c>
      <c r="K28" s="1">
        <f>VLOOKUP(B28,CDM!$M$5:$S$16,4,FALSE)/12</f>
        <v>147847.7490730694</v>
      </c>
      <c r="L28" s="1">
        <f t="shared" si="3"/>
        <v>10617032.797877969</v>
      </c>
      <c r="M28" s="1">
        <v>190116.34238641689</v>
      </c>
      <c r="N28" s="1">
        <v>35730.686382079708</v>
      </c>
      <c r="O28" s="5">
        <v>24646.670000000002</v>
      </c>
      <c r="P28" s="5">
        <v>510.52</v>
      </c>
      <c r="Q28" s="2">
        <v>14376</v>
      </c>
      <c r="R28" s="2">
        <v>1714</v>
      </c>
      <c r="S28" s="2">
        <v>116</v>
      </c>
      <c r="T28" s="2">
        <v>3069</v>
      </c>
      <c r="U28" s="2">
        <v>31</v>
      </c>
      <c r="W28" s="2"/>
    </row>
    <row r="29" spans="1:23">
      <c r="A29" s="7">
        <v>41730</v>
      </c>
      <c r="B29" s="6">
        <f t="shared" si="4"/>
        <v>2014</v>
      </c>
      <c r="C29" s="1"/>
      <c r="D29" s="1">
        <v>9846452.6827491652</v>
      </c>
      <c r="E29" s="1">
        <f>VLOOKUP(B29,CDM!$M$5:$N$16,2,FALSE)/12</f>
        <v>57002.949898329745</v>
      </c>
      <c r="F29" s="1">
        <f t="shared" si="1"/>
        <v>9903455.6326474957</v>
      </c>
      <c r="G29" s="1">
        <v>3814954.5675877719</v>
      </c>
      <c r="H29" s="1">
        <f>VLOOKUP(B29,CDM!$M$5:$S$16,3,FALSE)/12</f>
        <v>169942.95964701704</v>
      </c>
      <c r="I29" s="1">
        <f t="shared" si="2"/>
        <v>3984897.527234789</v>
      </c>
      <c r="J29" s="1">
        <v>9607017.8016199935</v>
      </c>
      <c r="K29" s="1">
        <f>VLOOKUP(B29,CDM!$M$5:$S$16,4,FALSE)/12</f>
        <v>147847.7490730694</v>
      </c>
      <c r="L29" s="1">
        <f t="shared" si="3"/>
        <v>9754865.5506930631</v>
      </c>
      <c r="M29" s="1">
        <v>160286.37052096828</v>
      </c>
      <c r="N29" s="1">
        <v>33599.673939826826</v>
      </c>
      <c r="O29" s="5">
        <v>23896.28</v>
      </c>
      <c r="P29" s="5">
        <v>510.52</v>
      </c>
      <c r="Q29" s="2">
        <v>14415</v>
      </c>
      <c r="R29" s="2">
        <v>1705.5</v>
      </c>
      <c r="S29" s="2">
        <v>114</v>
      </c>
      <c r="T29" s="2">
        <v>3069</v>
      </c>
      <c r="U29" s="2">
        <v>31</v>
      </c>
      <c r="W29" s="2"/>
    </row>
    <row r="30" spans="1:23">
      <c r="A30" s="7">
        <v>41760</v>
      </c>
      <c r="B30" s="6">
        <f t="shared" si="4"/>
        <v>2014</v>
      </c>
      <c r="C30" s="1"/>
      <c r="D30" s="1">
        <v>8148601.8313937848</v>
      </c>
      <c r="E30" s="1">
        <f>VLOOKUP(B30,CDM!$M$5:$N$16,2,FALSE)/12</f>
        <v>57002.949898329745</v>
      </c>
      <c r="F30" s="1">
        <f t="shared" si="1"/>
        <v>8205604.7812921144</v>
      </c>
      <c r="G30" s="1">
        <v>3559502.1545901899</v>
      </c>
      <c r="H30" s="1">
        <f>VLOOKUP(B30,CDM!$M$5:$S$16,3,FALSE)/12</f>
        <v>169942.95964701704</v>
      </c>
      <c r="I30" s="1">
        <f t="shared" si="2"/>
        <v>3729445.114237207</v>
      </c>
      <c r="J30" s="1">
        <v>9541194.3539682645</v>
      </c>
      <c r="K30" s="1">
        <f>VLOOKUP(B30,CDM!$M$5:$S$16,4,FALSE)/12</f>
        <v>147847.7490730694</v>
      </c>
      <c r="L30" s="1">
        <f t="shared" si="3"/>
        <v>9689042.1030413341</v>
      </c>
      <c r="M30" s="1">
        <v>144597.63327409816</v>
      </c>
      <c r="N30" s="1">
        <v>36537.383171030255</v>
      </c>
      <c r="O30" s="5">
        <v>23634.58</v>
      </c>
      <c r="P30" s="5">
        <v>510.52</v>
      </c>
      <c r="Q30" s="2">
        <v>14415</v>
      </c>
      <c r="R30" s="2">
        <v>1705.5</v>
      </c>
      <c r="S30" s="2">
        <v>113</v>
      </c>
      <c r="T30" s="2">
        <v>3069</v>
      </c>
      <c r="U30" s="2">
        <v>31</v>
      </c>
      <c r="W30" s="2"/>
    </row>
    <row r="31" spans="1:23">
      <c r="A31" s="7">
        <v>41791</v>
      </c>
      <c r="B31" s="6">
        <f t="shared" si="4"/>
        <v>2014</v>
      </c>
      <c r="C31" s="1"/>
      <c r="D31" s="1">
        <v>7885359.6153971031</v>
      </c>
      <c r="E31" s="1">
        <f>VLOOKUP(B31,CDM!$M$5:$N$16,2,FALSE)/12</f>
        <v>57002.949898329745</v>
      </c>
      <c r="F31" s="1">
        <f t="shared" si="1"/>
        <v>7942362.5652954327</v>
      </c>
      <c r="G31" s="1">
        <v>3502908.2119836737</v>
      </c>
      <c r="H31" s="1">
        <f>VLOOKUP(B31,CDM!$M$5:$S$16,3,FALSE)/12</f>
        <v>169942.95964701704</v>
      </c>
      <c r="I31" s="1">
        <f t="shared" si="2"/>
        <v>3672851.1716306908</v>
      </c>
      <c r="J31" s="1">
        <v>9642768.5336195827</v>
      </c>
      <c r="K31" s="1">
        <f>VLOOKUP(B31,CDM!$M$5:$S$16,4,FALSE)/12</f>
        <v>147847.7490730694</v>
      </c>
      <c r="L31" s="1">
        <f t="shared" si="3"/>
        <v>9790616.2826926522</v>
      </c>
      <c r="M31" s="1">
        <v>129210.37730791244</v>
      </c>
      <c r="N31" s="1">
        <v>33131.518893499262</v>
      </c>
      <c r="O31" s="5">
        <v>24168.469999999998</v>
      </c>
      <c r="P31" s="5">
        <v>510.52</v>
      </c>
      <c r="Q31" s="2">
        <v>14414</v>
      </c>
      <c r="R31" s="2">
        <v>1709</v>
      </c>
      <c r="S31" s="2">
        <v>114</v>
      </c>
      <c r="T31" s="2">
        <v>3069</v>
      </c>
      <c r="U31" s="2">
        <v>31</v>
      </c>
      <c r="W31" s="2"/>
    </row>
    <row r="32" spans="1:23">
      <c r="A32" s="7">
        <v>41821</v>
      </c>
      <c r="B32" s="6">
        <f t="shared" si="4"/>
        <v>2014</v>
      </c>
      <c r="C32" s="1"/>
      <c r="D32" s="1">
        <v>8590753.1089520808</v>
      </c>
      <c r="E32" s="1">
        <f>VLOOKUP(B32,CDM!$M$5:$N$16,2,FALSE)/12</f>
        <v>57002.949898329745</v>
      </c>
      <c r="F32" s="1">
        <f t="shared" si="1"/>
        <v>8647756.0588504113</v>
      </c>
      <c r="G32" s="1">
        <v>3728634.3077657744</v>
      </c>
      <c r="H32" s="1">
        <f>VLOOKUP(B32,CDM!$M$5:$S$16,3,FALSE)/12</f>
        <v>169942.95964701704</v>
      </c>
      <c r="I32" s="1">
        <f t="shared" si="2"/>
        <v>3898577.2674127915</v>
      </c>
      <c r="J32" s="1">
        <v>9404652.669062797</v>
      </c>
      <c r="K32" s="1">
        <f>VLOOKUP(B32,CDM!$M$5:$S$16,4,FALSE)/12</f>
        <v>147847.7490730694</v>
      </c>
      <c r="L32" s="1">
        <f t="shared" si="3"/>
        <v>9552500.4181358665</v>
      </c>
      <c r="M32" s="1">
        <v>138635.92671907472</v>
      </c>
      <c r="N32" s="1">
        <v>35036.510352767145</v>
      </c>
      <c r="O32" s="5">
        <v>25096.480000000003</v>
      </c>
      <c r="P32" s="5">
        <v>510.52</v>
      </c>
      <c r="Q32" s="2">
        <v>14386</v>
      </c>
      <c r="R32" s="2">
        <v>1703</v>
      </c>
      <c r="S32" s="2">
        <v>118</v>
      </c>
      <c r="T32" s="2">
        <v>3069</v>
      </c>
      <c r="U32" s="2">
        <v>32</v>
      </c>
      <c r="W32" s="2"/>
    </row>
    <row r="33" spans="1:23">
      <c r="A33" s="7">
        <v>41852</v>
      </c>
      <c r="B33" s="6">
        <f t="shared" si="4"/>
        <v>2014</v>
      </c>
      <c r="C33" s="1"/>
      <c r="D33" s="1">
        <v>8488281.9783843793</v>
      </c>
      <c r="E33" s="1">
        <f>VLOOKUP(B33,CDM!$M$5:$N$16,2,FALSE)/12</f>
        <v>57002.949898329745</v>
      </c>
      <c r="F33" s="1">
        <f t="shared" si="1"/>
        <v>8545284.9282827098</v>
      </c>
      <c r="G33" s="1">
        <v>3693949.5644368851</v>
      </c>
      <c r="H33" s="1">
        <f>VLOOKUP(B33,CDM!$M$5:$S$16,3,FALSE)/12</f>
        <v>169942.95964701704</v>
      </c>
      <c r="I33" s="1">
        <f t="shared" si="2"/>
        <v>3863892.5240839021</v>
      </c>
      <c r="J33" s="1">
        <v>9443378.8379370309</v>
      </c>
      <c r="K33" s="1">
        <f>VLOOKUP(B33,CDM!$M$5:$S$16,4,FALSE)/12</f>
        <v>147847.7490730694</v>
      </c>
      <c r="L33" s="1">
        <f t="shared" si="3"/>
        <v>9591226.5870101005</v>
      </c>
      <c r="M33" s="1">
        <v>156727.8491611699</v>
      </c>
      <c r="N33" s="1">
        <v>35940.413290047203</v>
      </c>
      <c r="O33" s="5">
        <v>25166.659999999996</v>
      </c>
      <c r="P33" s="5">
        <v>510.52</v>
      </c>
      <c r="Q33" s="2">
        <v>14450</v>
      </c>
      <c r="R33" s="2">
        <v>1709</v>
      </c>
      <c r="S33" s="2">
        <v>118</v>
      </c>
      <c r="T33" s="2">
        <v>3069</v>
      </c>
      <c r="U33" s="2">
        <v>32</v>
      </c>
      <c r="W33" s="2"/>
    </row>
    <row r="34" spans="1:23">
      <c r="A34" s="7">
        <v>41883</v>
      </c>
      <c r="B34" s="6">
        <f t="shared" si="4"/>
        <v>2014</v>
      </c>
      <c r="C34" s="1"/>
      <c r="D34" s="1">
        <v>7873770.8945107814</v>
      </c>
      <c r="E34" s="1">
        <f>VLOOKUP(B34,CDM!$M$5:$N$16,2,FALSE)/12</f>
        <v>57002.949898329745</v>
      </c>
      <c r="F34" s="1">
        <f t="shared" si="1"/>
        <v>7930773.844409111</v>
      </c>
      <c r="G34" s="1">
        <v>3459435.1614624569</v>
      </c>
      <c r="H34" s="1">
        <f>VLOOKUP(B34,CDM!$M$5:$S$16,3,FALSE)/12</f>
        <v>169942.95964701704</v>
      </c>
      <c r="I34" s="1">
        <f t="shared" si="2"/>
        <v>3629378.121109474</v>
      </c>
      <c r="J34" s="1">
        <v>9519586.1219706144</v>
      </c>
      <c r="K34" s="1">
        <f>VLOOKUP(B34,CDM!$M$5:$S$16,4,FALSE)/12</f>
        <v>147847.7490730694</v>
      </c>
      <c r="L34" s="1">
        <f t="shared" si="3"/>
        <v>9667433.871043684</v>
      </c>
      <c r="M34" s="1">
        <v>174263.91879762657</v>
      </c>
      <c r="N34" s="1">
        <v>32737.928238678982</v>
      </c>
      <c r="O34" s="5">
        <v>24344.299999999996</v>
      </c>
      <c r="P34" s="5">
        <v>510.52</v>
      </c>
      <c r="Q34" s="2">
        <v>14436</v>
      </c>
      <c r="R34" s="2">
        <v>1713</v>
      </c>
      <c r="S34" s="2">
        <v>118</v>
      </c>
      <c r="T34" s="2">
        <v>3069</v>
      </c>
      <c r="U34" s="2">
        <v>34</v>
      </c>
      <c r="W34" s="2"/>
    </row>
    <row r="35" spans="1:23">
      <c r="A35" s="7">
        <v>41913</v>
      </c>
      <c r="B35" s="6">
        <f t="shared" si="4"/>
        <v>2014</v>
      </c>
      <c r="C35" s="1"/>
      <c r="D35" s="1">
        <v>8547840.0610966906</v>
      </c>
      <c r="E35" s="1">
        <f>VLOOKUP(B35,CDM!$M$5:$N$16,2,FALSE)/12</f>
        <v>57002.949898329745</v>
      </c>
      <c r="F35" s="1">
        <f t="shared" si="1"/>
        <v>8604843.0109950211</v>
      </c>
      <c r="G35" s="1">
        <v>3530281.7067659004</v>
      </c>
      <c r="H35" s="1">
        <f>VLOOKUP(B35,CDM!$M$5:$S$16,3,FALSE)/12</f>
        <v>169942.95964701704</v>
      </c>
      <c r="I35" s="1">
        <f t="shared" si="2"/>
        <v>3700224.6664129174</v>
      </c>
      <c r="J35" s="1">
        <v>9907377.3413100634</v>
      </c>
      <c r="K35" s="1">
        <f>VLOOKUP(B35,CDM!$M$5:$S$16,4,FALSE)/12</f>
        <v>147847.7490730694</v>
      </c>
      <c r="L35" s="1">
        <f t="shared" si="3"/>
        <v>10055225.090383133</v>
      </c>
      <c r="M35" s="1">
        <v>204600.42414385107</v>
      </c>
      <c r="N35" s="1">
        <v>35358.902960467334</v>
      </c>
      <c r="O35" s="5">
        <v>26046.34</v>
      </c>
      <c r="P35" s="5">
        <v>510.52</v>
      </c>
      <c r="Q35" s="2">
        <v>14462</v>
      </c>
      <c r="R35" s="2">
        <v>1700</v>
      </c>
      <c r="S35" s="2">
        <v>124</v>
      </c>
      <c r="T35" s="2">
        <v>3069</v>
      </c>
      <c r="U35" s="2">
        <v>30</v>
      </c>
      <c r="W35" s="2"/>
    </row>
    <row r="36" spans="1:23">
      <c r="A36" s="7">
        <v>41944</v>
      </c>
      <c r="B36" s="6">
        <f t="shared" si="4"/>
        <v>2014</v>
      </c>
      <c r="C36" s="1"/>
      <c r="D36" s="1">
        <v>10325715.434604436</v>
      </c>
      <c r="E36" s="1">
        <f>VLOOKUP(B36,CDM!$M$5:$N$16,2,FALSE)/12</f>
        <v>57002.949898329745</v>
      </c>
      <c r="F36" s="1">
        <f t="shared" si="1"/>
        <v>10382718.384502767</v>
      </c>
      <c r="G36" s="1">
        <v>3852411.9955413882</v>
      </c>
      <c r="H36" s="1">
        <f>VLOOKUP(B36,CDM!$M$5:$S$16,3,FALSE)/12</f>
        <v>169942.95964701704</v>
      </c>
      <c r="I36" s="1">
        <f t="shared" si="2"/>
        <v>4022354.9551884052</v>
      </c>
      <c r="J36" s="1">
        <v>9984378.5274509564</v>
      </c>
      <c r="K36" s="1">
        <f>VLOOKUP(B36,CDM!$M$5:$S$16,4,FALSE)/12</f>
        <v>147847.7490730694</v>
      </c>
      <c r="L36" s="1">
        <f t="shared" si="3"/>
        <v>10132226.276524026</v>
      </c>
      <c r="M36" s="1">
        <v>218829.51049667178</v>
      </c>
      <c r="N36" s="1">
        <v>35846.984438936859</v>
      </c>
      <c r="O36" s="5">
        <v>24983.859999999997</v>
      </c>
      <c r="P36" s="5">
        <v>511.03999999999996</v>
      </c>
      <c r="Q36" s="2">
        <v>14576</v>
      </c>
      <c r="R36" s="2">
        <v>1707</v>
      </c>
      <c r="S36" s="2">
        <v>123</v>
      </c>
      <c r="T36" s="2">
        <v>3069</v>
      </c>
      <c r="U36" s="2">
        <v>30</v>
      </c>
      <c r="W36" s="2"/>
    </row>
    <row r="37" spans="1:23">
      <c r="A37" s="7">
        <v>41974</v>
      </c>
      <c r="B37" s="6">
        <f t="shared" si="4"/>
        <v>2014</v>
      </c>
      <c r="C37" s="1"/>
      <c r="D37" s="1">
        <v>12627538.647057986</v>
      </c>
      <c r="E37" s="1">
        <f>VLOOKUP(B37,CDM!$M$5:$N$16,2,FALSE)/12</f>
        <v>57002.949898329745</v>
      </c>
      <c r="F37" s="1">
        <f t="shared" si="1"/>
        <v>12684541.596956316</v>
      </c>
      <c r="G37" s="1">
        <v>4331408.3686589152</v>
      </c>
      <c r="H37" s="1">
        <f>VLOOKUP(B37,CDM!$M$5:$S$16,3,FALSE)/12</f>
        <v>169942.95964701704</v>
      </c>
      <c r="I37" s="1">
        <f t="shared" si="2"/>
        <v>4501351.3283059318</v>
      </c>
      <c r="J37" s="1">
        <v>10635777.259713342</v>
      </c>
      <c r="K37" s="1">
        <f>VLOOKUP(B37,CDM!$M$5:$S$16,4,FALSE)/12</f>
        <v>147847.7490730694</v>
      </c>
      <c r="L37" s="1">
        <f t="shared" si="3"/>
        <v>10783625.008786412</v>
      </c>
      <c r="M37" s="1">
        <v>239041.11538809075</v>
      </c>
      <c r="N37" s="1">
        <v>32031.370623518222</v>
      </c>
      <c r="O37" s="5">
        <v>24835.77</v>
      </c>
      <c r="P37" s="5">
        <v>511.54999999999995</v>
      </c>
      <c r="Q37" s="2">
        <v>14485</v>
      </c>
      <c r="R37" s="2">
        <v>1699</v>
      </c>
      <c r="S37" s="2">
        <v>122</v>
      </c>
      <c r="T37" s="2">
        <v>3069</v>
      </c>
      <c r="U37" s="2">
        <v>31</v>
      </c>
      <c r="W37" s="2"/>
    </row>
    <row r="38" spans="1:23">
      <c r="A38" s="7">
        <v>42005</v>
      </c>
      <c r="B38" s="6">
        <f t="shared" si="4"/>
        <v>2015</v>
      </c>
      <c r="C38" s="8"/>
      <c r="D38" s="8">
        <v>14310997.558754904</v>
      </c>
      <c r="E38" s="1">
        <f>VLOOKUP(B38,CDM!$M$5:$N$16,2,FALSE)/12</f>
        <v>102708.24640500457</v>
      </c>
      <c r="F38" s="1">
        <f t="shared" si="1"/>
        <v>14413705.80515991</v>
      </c>
      <c r="G38" s="8">
        <v>4747575.1332602715</v>
      </c>
      <c r="H38" s="1">
        <f>VLOOKUP(B38,CDM!$M$5:$S$16,3,FALSE)/12</f>
        <v>238440.14663125828</v>
      </c>
      <c r="I38" s="1">
        <f t="shared" si="2"/>
        <v>4986015.2798915301</v>
      </c>
      <c r="J38" s="8">
        <v>11168744.574688978</v>
      </c>
      <c r="K38" s="1">
        <f>VLOOKUP(B38,CDM!$M$5:$S$16,4,FALSE)/12</f>
        <v>201348.06188264678</v>
      </c>
      <c r="L38" s="1">
        <f t="shared" si="3"/>
        <v>11370092.636571625</v>
      </c>
      <c r="M38" s="8">
        <v>232228.24493238155</v>
      </c>
      <c r="N38" s="8">
        <v>34098.465052687738</v>
      </c>
      <c r="O38" s="9">
        <v>25753.439999999999</v>
      </c>
      <c r="P38" s="9">
        <v>511.54999999999995</v>
      </c>
      <c r="Q38" s="8">
        <v>14609</v>
      </c>
      <c r="R38" s="8">
        <v>1702</v>
      </c>
      <c r="S38" s="8">
        <v>123</v>
      </c>
      <c r="T38" s="8">
        <v>3018</v>
      </c>
      <c r="U38" s="8">
        <v>32</v>
      </c>
      <c r="W38" s="8"/>
    </row>
    <row r="39" spans="1:23">
      <c r="A39" s="7">
        <v>42036</v>
      </c>
      <c r="B39" s="6">
        <f t="shared" si="4"/>
        <v>2015</v>
      </c>
      <c r="C39" s="8"/>
      <c r="D39" s="8">
        <v>13534834.082463285</v>
      </c>
      <c r="E39" s="1">
        <f>VLOOKUP(B39,CDM!$M$5:$N$16,2,FALSE)/12</f>
        <v>102708.24640500457</v>
      </c>
      <c r="F39" s="1">
        <f t="shared" si="1"/>
        <v>13637542.32886829</v>
      </c>
      <c r="G39" s="8">
        <v>4458878.8390508816</v>
      </c>
      <c r="H39" s="1">
        <f>VLOOKUP(B39,CDM!$M$5:$S$16,3,FALSE)/12</f>
        <v>238440.14663125828</v>
      </c>
      <c r="I39" s="1">
        <f t="shared" si="2"/>
        <v>4697318.9856821401</v>
      </c>
      <c r="J39" s="8">
        <v>10648933.92287242</v>
      </c>
      <c r="K39" s="1">
        <f>VLOOKUP(B39,CDM!$M$5:$S$16,4,FALSE)/12</f>
        <v>201348.06188264678</v>
      </c>
      <c r="L39" s="1">
        <f t="shared" si="3"/>
        <v>10850281.984755067</v>
      </c>
      <c r="M39" s="8">
        <v>193203.10753333595</v>
      </c>
      <c r="N39" s="8">
        <v>32794.764563890072</v>
      </c>
      <c r="O39" s="9">
        <v>26516.780000000006</v>
      </c>
      <c r="P39" s="9">
        <v>59.01</v>
      </c>
      <c r="Q39" s="8">
        <v>14571</v>
      </c>
      <c r="R39" s="8">
        <v>1706</v>
      </c>
      <c r="S39" s="8">
        <v>123</v>
      </c>
      <c r="T39" s="8">
        <v>3018</v>
      </c>
      <c r="U39" s="8">
        <v>31</v>
      </c>
      <c r="W39" s="8"/>
    </row>
    <row r="40" spans="1:23">
      <c r="A40" s="7">
        <v>42064</v>
      </c>
      <c r="B40" s="6">
        <f t="shared" si="4"/>
        <v>2015</v>
      </c>
      <c r="C40" s="8"/>
      <c r="D40" s="8">
        <v>12423634.157129707</v>
      </c>
      <c r="E40" s="1">
        <f>VLOOKUP(B40,CDM!$M$5:$N$16,2,FALSE)/12</f>
        <v>102708.24640500457</v>
      </c>
      <c r="F40" s="1">
        <f t="shared" si="1"/>
        <v>12526342.403534712</v>
      </c>
      <c r="G40" s="8">
        <v>4415788.6061008582</v>
      </c>
      <c r="H40" s="1">
        <f>VLOOKUP(B40,CDM!$M$5:$S$16,3,FALSE)/12</f>
        <v>238440.14663125828</v>
      </c>
      <c r="I40" s="1">
        <f t="shared" si="2"/>
        <v>4654228.7527321167</v>
      </c>
      <c r="J40" s="8">
        <v>11290607.310703058</v>
      </c>
      <c r="K40" s="1">
        <f>VLOOKUP(B40,CDM!$M$5:$S$16,4,FALSE)/12</f>
        <v>201348.06188264678</v>
      </c>
      <c r="L40" s="1">
        <f t="shared" si="3"/>
        <v>11491955.372585705</v>
      </c>
      <c r="M40" s="8">
        <v>190499.82069171756</v>
      </c>
      <c r="N40" s="8">
        <v>32040.147667669222</v>
      </c>
      <c r="O40" s="9">
        <v>26647.700000000004</v>
      </c>
      <c r="P40" s="9">
        <v>511.54999999999995</v>
      </c>
      <c r="Q40" s="8">
        <v>14535</v>
      </c>
      <c r="R40" s="8">
        <v>1706</v>
      </c>
      <c r="S40" s="8">
        <v>121</v>
      </c>
      <c r="T40" s="8">
        <v>3018</v>
      </c>
      <c r="U40" s="8">
        <v>31</v>
      </c>
      <c r="W40" s="8"/>
    </row>
    <row r="41" spans="1:23">
      <c r="A41" s="7">
        <v>42095</v>
      </c>
      <c r="B41" s="6">
        <f t="shared" si="4"/>
        <v>2015</v>
      </c>
      <c r="C41" s="8"/>
      <c r="D41" s="8">
        <v>9170383.7196450848</v>
      </c>
      <c r="E41" s="1">
        <f>VLOOKUP(B41,CDM!$M$5:$N$16,2,FALSE)/12</f>
        <v>102708.24640500457</v>
      </c>
      <c r="F41" s="1">
        <f t="shared" si="1"/>
        <v>9273091.9660500903</v>
      </c>
      <c r="G41" s="8">
        <v>3591413.2612323491</v>
      </c>
      <c r="H41" s="1">
        <f>VLOOKUP(B41,CDM!$M$5:$S$16,3,FALSE)/12</f>
        <v>238440.14663125828</v>
      </c>
      <c r="I41" s="1">
        <f t="shared" si="2"/>
        <v>3829853.4078636072</v>
      </c>
      <c r="J41" s="8">
        <v>10090976.863627547</v>
      </c>
      <c r="K41" s="1">
        <f>VLOOKUP(B41,CDM!$M$5:$S$16,4,FALSE)/12</f>
        <v>201348.06188264678</v>
      </c>
      <c r="L41" s="1">
        <f t="shared" si="3"/>
        <v>10292324.925510194</v>
      </c>
      <c r="M41" s="8">
        <v>160609.75782857946</v>
      </c>
      <c r="N41" s="8">
        <v>33433.373563045287</v>
      </c>
      <c r="O41" s="9">
        <v>25822.030000000002</v>
      </c>
      <c r="P41" s="9">
        <v>511.54999999999995</v>
      </c>
      <c r="Q41" s="8">
        <v>14475</v>
      </c>
      <c r="R41" s="8">
        <v>1702</v>
      </c>
      <c r="S41" s="8">
        <v>123</v>
      </c>
      <c r="T41" s="8">
        <v>3018</v>
      </c>
      <c r="U41" s="8">
        <v>32</v>
      </c>
      <c r="W41" s="8"/>
    </row>
    <row r="42" spans="1:23">
      <c r="A42" s="7">
        <v>42125</v>
      </c>
      <c r="B42" s="6">
        <f t="shared" si="4"/>
        <v>2015</v>
      </c>
      <c r="C42" s="8"/>
      <c r="D42" s="8">
        <v>7979071.440675417</v>
      </c>
      <c r="E42" s="1">
        <f>VLOOKUP(B42,CDM!$M$5:$N$16,2,FALSE)/12</f>
        <v>102708.24640500457</v>
      </c>
      <c r="F42" s="1">
        <f t="shared" si="1"/>
        <v>8081779.6870804215</v>
      </c>
      <c r="G42" s="8">
        <v>3494942.4666425884</v>
      </c>
      <c r="H42" s="1">
        <f>VLOOKUP(B42,CDM!$M$5:$S$16,3,FALSE)/12</f>
        <v>238440.14663125828</v>
      </c>
      <c r="I42" s="1">
        <f t="shared" si="2"/>
        <v>3733382.6132738465</v>
      </c>
      <c r="J42" s="8">
        <v>10181971.20838315</v>
      </c>
      <c r="K42" s="1">
        <f>VLOOKUP(B42,CDM!$M$5:$S$16,4,FALSE)/12</f>
        <v>201348.06188264678</v>
      </c>
      <c r="L42" s="1">
        <f t="shared" si="3"/>
        <v>10383319.270265797</v>
      </c>
      <c r="M42" s="8">
        <v>144889.20364848452</v>
      </c>
      <c r="N42" s="8">
        <v>34787.308376397152</v>
      </c>
      <c r="O42" s="9">
        <v>25188.670000000002</v>
      </c>
      <c r="P42" s="9">
        <v>511.54999999999995</v>
      </c>
      <c r="Q42" s="8">
        <v>14627</v>
      </c>
      <c r="R42" s="8">
        <v>1704</v>
      </c>
      <c r="S42" s="8">
        <v>124</v>
      </c>
      <c r="T42" s="8">
        <v>3018</v>
      </c>
      <c r="U42" s="8">
        <v>30</v>
      </c>
      <c r="W42" s="8"/>
    </row>
    <row r="43" spans="1:23">
      <c r="A43" s="7">
        <v>42156</v>
      </c>
      <c r="B43" s="6">
        <f t="shared" si="4"/>
        <v>2015</v>
      </c>
      <c r="C43" s="8"/>
      <c r="D43" s="8">
        <v>7688038.7902676361</v>
      </c>
      <c r="E43" s="1">
        <f>VLOOKUP(B43,CDM!$M$5:$N$16,2,FALSE)/12</f>
        <v>102708.24640500457</v>
      </c>
      <c r="F43" s="1">
        <f t="shared" si="1"/>
        <v>7790747.0366726406</v>
      </c>
      <c r="G43" s="8">
        <v>3453507.4561756663</v>
      </c>
      <c r="H43" s="1">
        <f>VLOOKUP(B43,CDM!$M$5:$S$16,3,FALSE)/12</f>
        <v>238440.14663125828</v>
      </c>
      <c r="I43" s="1">
        <f t="shared" si="2"/>
        <v>3691947.6028069244</v>
      </c>
      <c r="J43" s="8">
        <v>10080433.895753382</v>
      </c>
      <c r="K43" s="1">
        <f>VLOOKUP(B43,CDM!$M$5:$S$16,4,FALSE)/12</f>
        <v>201348.06188264678</v>
      </c>
      <c r="L43" s="1">
        <f t="shared" si="3"/>
        <v>10281781.957636029</v>
      </c>
      <c r="M43" s="8">
        <v>129471.03600293165</v>
      </c>
      <c r="N43" s="8">
        <v>31577.384434060365</v>
      </c>
      <c r="O43" s="9">
        <v>25787.739999999994</v>
      </c>
      <c r="P43" s="9">
        <v>511.54999999999995</v>
      </c>
      <c r="Q43" s="8">
        <v>14580</v>
      </c>
      <c r="R43" s="8">
        <v>1729</v>
      </c>
      <c r="S43" s="8">
        <v>121</v>
      </c>
      <c r="T43" s="8">
        <v>3018</v>
      </c>
      <c r="U43" s="8">
        <v>30</v>
      </c>
      <c r="W43" s="8"/>
    </row>
    <row r="44" spans="1:23">
      <c r="A44" s="7">
        <v>42186</v>
      </c>
      <c r="B44" s="6">
        <f t="shared" si="4"/>
        <v>2015</v>
      </c>
      <c r="C44" s="8"/>
      <c r="D44" s="8">
        <v>9081583.0670188833</v>
      </c>
      <c r="E44" s="1">
        <f>VLOOKUP(B44,CDM!$M$5:$N$16,2,FALSE)/12</f>
        <v>102708.24640500457</v>
      </c>
      <c r="F44" s="1">
        <f t="shared" si="1"/>
        <v>9184291.3134238888</v>
      </c>
      <c r="G44" s="8">
        <v>3795705.2883885819</v>
      </c>
      <c r="H44" s="1">
        <f>VLOOKUP(B44,CDM!$M$5:$S$16,3,FALSE)/12</f>
        <v>238440.14663125828</v>
      </c>
      <c r="I44" s="1">
        <f t="shared" si="2"/>
        <v>4034145.43501984</v>
      </c>
      <c r="J44" s="8">
        <v>10316241.169859968</v>
      </c>
      <c r="K44" s="1">
        <f>VLOOKUP(B44,CDM!$M$5:$S$16,4,FALSE)/12</f>
        <v>201348.06188264678</v>
      </c>
      <c r="L44" s="1">
        <f t="shared" si="3"/>
        <v>10517589.231742615</v>
      </c>
      <c r="M44" s="8">
        <v>138915.55084686205</v>
      </c>
      <c r="N44" s="8">
        <v>34246.804308103172</v>
      </c>
      <c r="O44" s="9">
        <v>25380.719999999998</v>
      </c>
      <c r="P44" s="9">
        <v>511.54999999999995</v>
      </c>
      <c r="Q44" s="8">
        <v>14553</v>
      </c>
      <c r="R44" s="8">
        <v>1717</v>
      </c>
      <c r="S44" s="8">
        <v>121</v>
      </c>
      <c r="T44" s="8">
        <v>3018</v>
      </c>
      <c r="U44" s="8">
        <v>30</v>
      </c>
      <c r="W44" s="8"/>
    </row>
    <row r="45" spans="1:23">
      <c r="A45" s="7">
        <v>42217</v>
      </c>
      <c r="B45" s="6">
        <f t="shared" ref="B45:B108" si="5">YEAR(A45)</f>
        <v>2015</v>
      </c>
      <c r="C45" s="8"/>
      <c r="D45" s="8">
        <v>9402564.3072489761</v>
      </c>
      <c r="E45" s="1">
        <f>VLOOKUP(B45,CDM!$M$5:$N$16,2,FALSE)/12</f>
        <v>102708.24640500457</v>
      </c>
      <c r="F45" s="1">
        <f t="shared" si="1"/>
        <v>9505272.5536539815</v>
      </c>
      <c r="G45" s="8">
        <v>3871441.4692591028</v>
      </c>
      <c r="H45" s="1">
        <f>VLOOKUP(B45,CDM!$M$5:$S$16,3,FALSE)/12</f>
        <v>238440.14663125828</v>
      </c>
      <c r="I45" s="1">
        <f t="shared" si="2"/>
        <v>4109881.6158903609</v>
      </c>
      <c r="J45" s="8">
        <v>10245247.731799951</v>
      </c>
      <c r="K45" s="1">
        <f>VLOOKUP(B45,CDM!$M$5:$S$16,4,FALSE)/12</f>
        <v>201348.06188264678</v>
      </c>
      <c r="L45" s="1">
        <f t="shared" si="3"/>
        <v>10446595.793682598</v>
      </c>
      <c r="M45" s="8">
        <v>157044.01042137286</v>
      </c>
      <c r="N45" s="8">
        <v>34718.713752167539</v>
      </c>
      <c r="O45" s="9">
        <v>20514.960000000003</v>
      </c>
      <c r="P45" s="9">
        <v>511.54999999999995</v>
      </c>
      <c r="Q45" s="8">
        <v>14579</v>
      </c>
      <c r="R45" s="8">
        <v>1712</v>
      </c>
      <c r="S45" s="8">
        <v>125</v>
      </c>
      <c r="T45" s="8">
        <v>3018</v>
      </c>
      <c r="U45" s="8">
        <v>30</v>
      </c>
      <c r="W45" s="8"/>
    </row>
    <row r="46" spans="1:23">
      <c r="A46" s="7">
        <v>42248</v>
      </c>
      <c r="B46" s="6">
        <f t="shared" si="5"/>
        <v>2015</v>
      </c>
      <c r="C46" s="8"/>
      <c r="D46" s="8">
        <v>8349296.8423407869</v>
      </c>
      <c r="E46" s="1">
        <f>VLOOKUP(B46,CDM!$M$5:$N$16,2,FALSE)/12</f>
        <v>102708.24640500457</v>
      </c>
      <c r="F46" s="1">
        <f t="shared" si="1"/>
        <v>8452005.0887457915</v>
      </c>
      <c r="G46" s="8">
        <v>3542652.7940073246</v>
      </c>
      <c r="H46" s="1">
        <f>VLOOKUP(B46,CDM!$M$5:$S$16,3,FALSE)/12</f>
        <v>238440.14663125828</v>
      </c>
      <c r="I46" s="1">
        <f t="shared" si="2"/>
        <v>3781092.9406385827</v>
      </c>
      <c r="J46" s="8">
        <v>10545472.108495729</v>
      </c>
      <c r="K46" s="1">
        <f>VLOOKUP(B46,CDM!$M$5:$S$16,4,FALSE)/12</f>
        <v>201348.06188264678</v>
      </c>
      <c r="L46" s="1">
        <f t="shared" si="3"/>
        <v>10746820.170378376</v>
      </c>
      <c r="M46" s="8">
        <v>174615.38706665463</v>
      </c>
      <c r="N46" s="8">
        <v>31559.353955202154</v>
      </c>
      <c r="O46" s="9">
        <v>29922.079999999994</v>
      </c>
      <c r="P46" s="9">
        <v>511.54999999999995</v>
      </c>
      <c r="Q46" s="8">
        <v>14628</v>
      </c>
      <c r="R46" s="8">
        <v>1723</v>
      </c>
      <c r="S46" s="8">
        <v>125</v>
      </c>
      <c r="T46" s="8">
        <v>3018</v>
      </c>
      <c r="U46" s="8">
        <v>30</v>
      </c>
      <c r="W46" s="8"/>
    </row>
    <row r="47" spans="1:23">
      <c r="A47" s="7">
        <v>42278</v>
      </c>
      <c r="B47" s="6">
        <f t="shared" si="5"/>
        <v>2015</v>
      </c>
      <c r="C47" s="8"/>
      <c r="D47" s="8">
        <v>8336110.0678547379</v>
      </c>
      <c r="E47" s="1">
        <f>VLOOKUP(B47,CDM!$M$5:$N$16,2,FALSE)/12</f>
        <v>102708.24640500457</v>
      </c>
      <c r="F47" s="1">
        <f t="shared" si="1"/>
        <v>8438818.3142597433</v>
      </c>
      <c r="G47" s="8">
        <v>3362242.4135304871</v>
      </c>
      <c r="H47" s="1">
        <f>VLOOKUP(B47,CDM!$M$5:$S$16,3,FALSE)/12</f>
        <v>238440.14663125828</v>
      </c>
      <c r="I47" s="1">
        <f t="shared" si="2"/>
        <v>3600682.5601617452</v>
      </c>
      <c r="J47" s="8">
        <v>10479372.680286597</v>
      </c>
      <c r="K47" s="1">
        <f>VLOOKUP(B47,CDM!$M$5:$S$16,4,FALSE)/12</f>
        <v>201348.06188264678</v>
      </c>
      <c r="L47" s="1">
        <f t="shared" si="3"/>
        <v>10680720.742169244</v>
      </c>
      <c r="M47" s="8">
        <v>204813.64549260569</v>
      </c>
      <c r="N47" s="8">
        <v>34315.594757616309</v>
      </c>
      <c r="O47" s="9">
        <v>26569.500000000004</v>
      </c>
      <c r="P47" s="9">
        <v>511.54999999999995</v>
      </c>
      <c r="Q47" s="8">
        <v>14609</v>
      </c>
      <c r="R47" s="8">
        <v>1721</v>
      </c>
      <c r="S47" s="8">
        <v>125</v>
      </c>
      <c r="T47" s="8">
        <v>3018</v>
      </c>
      <c r="U47" s="8">
        <v>30</v>
      </c>
      <c r="W47" s="8"/>
    </row>
    <row r="48" spans="1:23">
      <c r="A48" s="7">
        <v>42309</v>
      </c>
      <c r="B48" s="6">
        <f t="shared" si="5"/>
        <v>2015</v>
      </c>
      <c r="C48" s="8"/>
      <c r="D48" s="8">
        <v>8980827.0355639309</v>
      </c>
      <c r="E48" s="1">
        <f>VLOOKUP(B48,CDM!$M$5:$N$16,2,FALSE)/12</f>
        <v>102708.24640500457</v>
      </c>
      <c r="F48" s="1">
        <f t="shared" si="1"/>
        <v>9083535.2819689363</v>
      </c>
      <c r="G48" s="8">
        <v>3419201.7465737243</v>
      </c>
      <c r="H48" s="1">
        <f>VLOOKUP(B48,CDM!$M$5:$S$16,3,FALSE)/12</f>
        <v>238440.14663125828</v>
      </c>
      <c r="I48" s="1">
        <f t="shared" si="2"/>
        <v>3657641.8932049824</v>
      </c>
      <c r="J48" s="8">
        <v>10130386.734693833</v>
      </c>
      <c r="K48" s="1">
        <f>VLOOKUP(B48,CDM!$M$5:$S$16,4,FALSE)/12</f>
        <v>201348.06188264678</v>
      </c>
      <c r="L48" s="1">
        <f t="shared" si="3"/>
        <v>10331734.796576479</v>
      </c>
      <c r="M48" s="8">
        <v>219018.85435177654</v>
      </c>
      <c r="N48" s="8">
        <v>34103.117660684351</v>
      </c>
      <c r="O48" s="9">
        <v>25145.720000000008</v>
      </c>
      <c r="P48" s="9">
        <v>511.54999999999995</v>
      </c>
      <c r="Q48" s="8">
        <v>14586</v>
      </c>
      <c r="R48" s="8">
        <v>1718</v>
      </c>
      <c r="S48" s="8">
        <v>126</v>
      </c>
      <c r="T48" s="8">
        <v>3018</v>
      </c>
      <c r="U48" s="8">
        <v>30</v>
      </c>
      <c r="W48" s="8"/>
    </row>
    <row r="49" spans="1:23">
      <c r="A49" s="7">
        <v>42339</v>
      </c>
      <c r="B49" s="6">
        <f t="shared" si="5"/>
        <v>2015</v>
      </c>
      <c r="C49" s="8"/>
      <c r="D49" s="8">
        <v>11013126.286381325</v>
      </c>
      <c r="E49" s="1">
        <f>VLOOKUP(B49,CDM!$M$5:$N$16,2,FALSE)/12</f>
        <v>102708.24640500457</v>
      </c>
      <c r="F49" s="1">
        <f t="shared" si="1"/>
        <v>11115834.53278633</v>
      </c>
      <c r="G49" s="8">
        <v>3821023.3920277664</v>
      </c>
      <c r="H49" s="1">
        <f>VLOOKUP(B49,CDM!$M$5:$S$16,3,FALSE)/12</f>
        <v>238440.14663125828</v>
      </c>
      <c r="I49" s="1">
        <f t="shared" si="2"/>
        <v>4059463.5386590245</v>
      </c>
      <c r="J49" s="8">
        <v>10183472.099666435</v>
      </c>
      <c r="K49" s="1">
        <f>VLOOKUP(B49,CDM!$M$5:$S$16,4,FALSE)/12</f>
        <v>201348.06188264678</v>
      </c>
      <c r="L49" s="1">
        <f t="shared" si="3"/>
        <v>10384820.161549082</v>
      </c>
      <c r="M49" s="8">
        <v>239047.41292932947</v>
      </c>
      <c r="N49" s="8">
        <v>32124.001186854672</v>
      </c>
      <c r="O49" s="9">
        <v>25555.899999999998</v>
      </c>
      <c r="P49" s="9">
        <v>511.54999999999995</v>
      </c>
      <c r="Q49" s="8">
        <v>14673</v>
      </c>
      <c r="R49" s="8">
        <v>1727</v>
      </c>
      <c r="S49" s="8">
        <v>126</v>
      </c>
      <c r="T49" s="8">
        <v>3018</v>
      </c>
      <c r="U49" s="8">
        <v>30</v>
      </c>
      <c r="W49" s="8"/>
    </row>
    <row r="50" spans="1:23">
      <c r="A50" s="7">
        <v>42370</v>
      </c>
      <c r="B50" s="6">
        <f t="shared" si="5"/>
        <v>2016</v>
      </c>
      <c r="C50" s="8"/>
      <c r="D50" s="8">
        <v>12387821.568398194</v>
      </c>
      <c r="E50" s="1">
        <f>VLOOKUP(B50,CDM!$M$5:$N$16,2,FALSE)/12</f>
        <v>198370.29154496465</v>
      </c>
      <c r="F50" s="1">
        <f t="shared" si="1"/>
        <v>12586191.859943159</v>
      </c>
      <c r="G50" s="8">
        <v>4269798.7353650993</v>
      </c>
      <c r="H50" s="1">
        <f>VLOOKUP(B50,CDM!$M$5:$S$16,3,FALSE)/12</f>
        <v>246828.58648979184</v>
      </c>
      <c r="I50" s="1">
        <f t="shared" si="2"/>
        <v>4516627.3218548913</v>
      </c>
      <c r="J50" s="8">
        <v>11266540.085255619</v>
      </c>
      <c r="K50" s="1">
        <f>VLOOKUP(B50,CDM!$M$5:$S$16,4,FALSE)/12</f>
        <v>255809.82296543571</v>
      </c>
      <c r="L50" s="1">
        <f t="shared" si="3"/>
        <v>11522349.908221055</v>
      </c>
      <c r="M50" s="8">
        <v>232228.24493238155</v>
      </c>
      <c r="N50" s="8">
        <v>34010.772242230225</v>
      </c>
      <c r="O50" s="9">
        <v>25271.989999999998</v>
      </c>
      <c r="P50" s="9">
        <v>511.54999999999995</v>
      </c>
      <c r="Q50" s="8">
        <v>14724</v>
      </c>
      <c r="R50" s="8">
        <v>1723</v>
      </c>
      <c r="S50" s="8">
        <v>126</v>
      </c>
      <c r="T50" s="8">
        <v>3018</v>
      </c>
      <c r="U50" s="8">
        <v>30</v>
      </c>
      <c r="W50" s="8"/>
    </row>
    <row r="51" spans="1:23">
      <c r="A51" s="7">
        <v>42401</v>
      </c>
      <c r="B51" s="6">
        <f t="shared" si="5"/>
        <v>2016</v>
      </c>
      <c r="C51" s="8"/>
      <c r="D51" s="8">
        <v>11677569.979080239</v>
      </c>
      <c r="E51" s="1">
        <f>VLOOKUP(B51,CDM!$M$5:$N$16,2,FALSE)/12</f>
        <v>198370.29154496465</v>
      </c>
      <c r="F51" s="1">
        <f t="shared" si="1"/>
        <v>11875940.270625204</v>
      </c>
      <c r="G51" s="8">
        <v>4152083.7733572423</v>
      </c>
      <c r="H51" s="1">
        <f>VLOOKUP(B51,CDM!$M$5:$S$16,3,FALSE)/12</f>
        <v>246828.58648979184</v>
      </c>
      <c r="I51" s="1">
        <f t="shared" si="2"/>
        <v>4398912.3598470343</v>
      </c>
      <c r="J51" s="8">
        <v>11106545.541198021</v>
      </c>
      <c r="K51" s="1">
        <f>VLOOKUP(B51,CDM!$M$5:$S$16,4,FALSE)/12</f>
        <v>255809.82296543571</v>
      </c>
      <c r="L51" s="1">
        <f t="shared" si="3"/>
        <v>11362355.364163456</v>
      </c>
      <c r="M51" s="8">
        <v>199737.63340115434</v>
      </c>
      <c r="N51" s="8">
        <v>31065.543450157224</v>
      </c>
      <c r="O51" s="9">
        <v>24882.779999999995</v>
      </c>
      <c r="P51" s="9">
        <v>511.54999999999995</v>
      </c>
      <c r="Q51" s="8">
        <v>14666</v>
      </c>
      <c r="R51" s="8">
        <v>1724</v>
      </c>
      <c r="S51" s="8">
        <v>144</v>
      </c>
      <c r="T51" s="8">
        <v>3069</v>
      </c>
      <c r="U51" s="8">
        <v>30</v>
      </c>
      <c r="W51" s="8"/>
    </row>
    <row r="52" spans="1:23">
      <c r="A52" s="7">
        <v>42430</v>
      </c>
      <c r="B52" s="6">
        <f t="shared" si="5"/>
        <v>2016</v>
      </c>
      <c r="C52" s="8"/>
      <c r="D52" s="8">
        <v>11211169.235502606</v>
      </c>
      <c r="E52" s="1">
        <f>VLOOKUP(B52,CDM!$M$5:$N$16,2,FALSE)/12</f>
        <v>198370.29154496465</v>
      </c>
      <c r="F52" s="1">
        <f t="shared" si="1"/>
        <v>11409539.527047571</v>
      </c>
      <c r="G52" s="8">
        <v>4135689.9597290251</v>
      </c>
      <c r="H52" s="1">
        <f>VLOOKUP(B52,CDM!$M$5:$S$16,3,FALSE)/12</f>
        <v>246828.58648979184</v>
      </c>
      <c r="I52" s="1">
        <f t="shared" si="2"/>
        <v>4382518.5462188171</v>
      </c>
      <c r="J52" s="8">
        <v>11187739.524963889</v>
      </c>
      <c r="K52" s="1">
        <f>VLOOKUP(B52,CDM!$M$5:$S$16,4,FALSE)/12</f>
        <v>255809.82296543571</v>
      </c>
      <c r="L52" s="1">
        <f t="shared" si="3"/>
        <v>11443549.347929325</v>
      </c>
      <c r="M52" s="8">
        <v>176768.39774248595</v>
      </c>
      <c r="N52" s="8">
        <v>34160.893191165975</v>
      </c>
      <c r="O52" s="9">
        <v>27735.630000000005</v>
      </c>
      <c r="P52" s="9">
        <v>511.54999999999995</v>
      </c>
      <c r="Q52" s="8">
        <v>14697.5</v>
      </c>
      <c r="R52" s="8">
        <v>1731</v>
      </c>
      <c r="S52" s="8">
        <v>136</v>
      </c>
      <c r="T52" s="8">
        <v>3069</v>
      </c>
      <c r="U52" s="8">
        <v>30</v>
      </c>
      <c r="W52" s="8"/>
    </row>
    <row r="53" spans="1:23">
      <c r="A53" s="7">
        <v>42461</v>
      </c>
      <c r="B53" s="6">
        <f t="shared" si="5"/>
        <v>2016</v>
      </c>
      <c r="C53" s="8"/>
      <c r="D53" s="8">
        <v>9324741.16342129</v>
      </c>
      <c r="E53" s="1">
        <f>VLOOKUP(B53,CDM!$M$5:$N$16,2,FALSE)/12</f>
        <v>198370.29154496465</v>
      </c>
      <c r="F53" s="1">
        <f t="shared" si="1"/>
        <v>9523111.4549662545</v>
      </c>
      <c r="G53" s="8">
        <v>3689399.7142583006</v>
      </c>
      <c r="H53" s="1">
        <f>VLOOKUP(B53,CDM!$M$5:$S$16,3,FALSE)/12</f>
        <v>246828.58648979184</v>
      </c>
      <c r="I53" s="1">
        <f t="shared" si="2"/>
        <v>3936228.3007480926</v>
      </c>
      <c r="J53" s="8">
        <v>10070952.854873979</v>
      </c>
      <c r="K53" s="1">
        <f>VLOOKUP(B53,CDM!$M$5:$S$16,4,FALSE)/12</f>
        <v>255809.82296543571</v>
      </c>
      <c r="L53" s="1">
        <f t="shared" si="3"/>
        <v>10326762.677839415</v>
      </c>
      <c r="M53" s="8">
        <v>148609.893627702</v>
      </c>
      <c r="N53" s="8">
        <v>34364.849219974727</v>
      </c>
      <c r="O53" s="9">
        <v>26003.790000000005</v>
      </c>
      <c r="P53" s="9">
        <v>501.98999999999995</v>
      </c>
      <c r="Q53" s="8">
        <v>14697.5</v>
      </c>
      <c r="R53" s="8">
        <v>1731</v>
      </c>
      <c r="S53" s="8">
        <v>130</v>
      </c>
      <c r="T53" s="8">
        <v>3069</v>
      </c>
      <c r="U53" s="8">
        <v>30</v>
      </c>
      <c r="W53" s="8"/>
    </row>
    <row r="54" spans="1:23">
      <c r="A54" s="7">
        <v>42491</v>
      </c>
      <c r="B54" s="6">
        <f t="shared" si="5"/>
        <v>2016</v>
      </c>
      <c r="C54" s="8"/>
      <c r="D54" s="8">
        <v>8202425.032766467</v>
      </c>
      <c r="E54" s="1">
        <f>VLOOKUP(B54,CDM!$M$5:$N$16,2,FALSE)/12</f>
        <v>198370.29154496465</v>
      </c>
      <c r="F54" s="1">
        <f t="shared" si="1"/>
        <v>8400795.3243114315</v>
      </c>
      <c r="G54" s="8">
        <v>3635237.4133716091</v>
      </c>
      <c r="H54" s="1">
        <f>VLOOKUP(B54,CDM!$M$5:$S$16,3,FALSE)/12</f>
        <v>246828.58648979184</v>
      </c>
      <c r="I54" s="1">
        <f t="shared" si="2"/>
        <v>3882065.999861401</v>
      </c>
      <c r="J54" s="8">
        <v>10734126.733036427</v>
      </c>
      <c r="K54" s="1">
        <f>VLOOKUP(B54,CDM!$M$5:$S$16,4,FALSE)/12</f>
        <v>255809.82296543571</v>
      </c>
      <c r="L54" s="1">
        <f t="shared" si="3"/>
        <v>10989936.556001863</v>
      </c>
      <c r="M54" s="8">
        <v>134063.85987369859</v>
      </c>
      <c r="N54" s="8">
        <v>32305.711470968316</v>
      </c>
      <c r="O54" s="9">
        <v>25716.509999999991</v>
      </c>
      <c r="P54" s="9">
        <v>473.33000000000004</v>
      </c>
      <c r="Q54" s="8">
        <v>14833</v>
      </c>
      <c r="R54" s="8">
        <v>1735</v>
      </c>
      <c r="S54" s="8">
        <v>129</v>
      </c>
      <c r="T54" s="8">
        <v>3069</v>
      </c>
      <c r="U54" s="8">
        <v>30</v>
      </c>
      <c r="W54" s="8"/>
    </row>
    <row r="55" spans="1:23">
      <c r="A55" s="7">
        <v>42522</v>
      </c>
      <c r="B55" s="6">
        <f t="shared" si="5"/>
        <v>2016</v>
      </c>
      <c r="C55" s="8"/>
      <c r="D55" s="8">
        <v>8210837.070834836</v>
      </c>
      <c r="E55" s="1">
        <f>VLOOKUP(B55,CDM!$M$5:$N$16,2,FALSE)/12</f>
        <v>198370.29154496465</v>
      </c>
      <c r="F55" s="1">
        <f t="shared" si="1"/>
        <v>8409207.3623798005</v>
      </c>
      <c r="G55" s="8">
        <v>3724923.8132245392</v>
      </c>
      <c r="H55" s="1">
        <f>VLOOKUP(B55,CDM!$M$5:$S$16,3,FALSE)/12</f>
        <v>246828.58648979184</v>
      </c>
      <c r="I55" s="1">
        <f t="shared" si="2"/>
        <v>3971752.3997143311</v>
      </c>
      <c r="J55" s="8">
        <v>10682680.940668745</v>
      </c>
      <c r="K55" s="1">
        <f>VLOOKUP(B55,CDM!$M$5:$S$16,4,FALSE)/12</f>
        <v>255809.82296543571</v>
      </c>
      <c r="L55" s="1">
        <f t="shared" si="3"/>
        <v>10938490.763634181</v>
      </c>
      <c r="M55" s="8">
        <v>119797.86904008915</v>
      </c>
      <c r="N55" s="8">
        <v>33307.505682559764</v>
      </c>
      <c r="O55" s="9">
        <v>26115.979999999996</v>
      </c>
      <c r="P55" s="9">
        <v>473.33</v>
      </c>
      <c r="Q55" s="8">
        <v>14776</v>
      </c>
      <c r="R55" s="8">
        <v>1738</v>
      </c>
      <c r="S55" s="8">
        <v>124</v>
      </c>
      <c r="T55" s="8">
        <v>3069</v>
      </c>
      <c r="U55" s="8">
        <v>30</v>
      </c>
      <c r="W55" s="8"/>
    </row>
    <row r="56" spans="1:23">
      <c r="A56" s="7">
        <v>42552</v>
      </c>
      <c r="B56" s="6">
        <f t="shared" si="5"/>
        <v>2016</v>
      </c>
      <c r="C56" s="8"/>
      <c r="D56" s="8">
        <v>10177405.283162512</v>
      </c>
      <c r="E56" s="1">
        <f>VLOOKUP(B56,CDM!$M$5:$N$16,2,FALSE)/12</f>
        <v>198370.29154496465</v>
      </c>
      <c r="F56" s="1">
        <f t="shared" si="1"/>
        <v>10375775.574707476</v>
      </c>
      <c r="G56" s="8">
        <v>4130566.7417025785</v>
      </c>
      <c r="H56" s="1">
        <f>VLOOKUP(B56,CDM!$M$5:$S$16,3,FALSE)/12</f>
        <v>246828.58648979184</v>
      </c>
      <c r="I56" s="1">
        <f t="shared" si="2"/>
        <v>4377395.32819237</v>
      </c>
      <c r="J56" s="8">
        <v>10785755.642805133</v>
      </c>
      <c r="K56" s="1">
        <f>VLOOKUP(B56,CDM!$M$5:$S$16,4,FALSE)/12</f>
        <v>255809.82296543571</v>
      </c>
      <c r="L56" s="1">
        <f t="shared" si="3"/>
        <v>11041565.465770569</v>
      </c>
      <c r="M56" s="8">
        <v>128536.57389837656</v>
      </c>
      <c r="N56" s="8">
        <v>34508.64538431861</v>
      </c>
      <c r="O56" s="9">
        <v>26453.4</v>
      </c>
      <c r="P56" s="9">
        <v>473.33</v>
      </c>
      <c r="Q56" s="8">
        <v>14784</v>
      </c>
      <c r="R56" s="8">
        <v>1753</v>
      </c>
      <c r="S56" s="8">
        <v>126</v>
      </c>
      <c r="T56" s="8">
        <v>3069</v>
      </c>
      <c r="U56" s="8">
        <v>30</v>
      </c>
      <c r="W56" s="8"/>
    </row>
    <row r="57" spans="1:23">
      <c r="A57" s="7">
        <v>42583</v>
      </c>
      <c r="B57" s="6">
        <f t="shared" si="5"/>
        <v>2016</v>
      </c>
      <c r="C57" s="8"/>
      <c r="D57" s="8">
        <v>10526912.745510558</v>
      </c>
      <c r="E57" s="1">
        <f>VLOOKUP(B57,CDM!$M$5:$N$16,2,FALSE)/12</f>
        <v>198370.29154496465</v>
      </c>
      <c r="F57" s="1">
        <f t="shared" si="1"/>
        <v>10725283.037055522</v>
      </c>
      <c r="G57" s="8">
        <v>4169701.2309280368</v>
      </c>
      <c r="H57" s="1">
        <f>VLOOKUP(B57,CDM!$M$5:$S$16,3,FALSE)/12</f>
        <v>246828.58648979184</v>
      </c>
      <c r="I57" s="1">
        <f t="shared" si="2"/>
        <v>4416529.8174178284</v>
      </c>
      <c r="J57" s="8">
        <v>11225991.63333085</v>
      </c>
      <c r="K57" s="1">
        <f>VLOOKUP(B57,CDM!$M$5:$S$16,4,FALSE)/12</f>
        <v>255809.82296543571</v>
      </c>
      <c r="L57" s="1">
        <f t="shared" si="3"/>
        <v>11481801.456296286</v>
      </c>
      <c r="M57" s="8">
        <v>145310.59787355806</v>
      </c>
      <c r="N57" s="8">
        <v>31788.626350540224</v>
      </c>
      <c r="O57" s="9">
        <v>27287.139999999992</v>
      </c>
      <c r="P57" s="9">
        <v>473.33000000000004</v>
      </c>
      <c r="Q57" s="8">
        <v>14829</v>
      </c>
      <c r="R57" s="8">
        <v>1757</v>
      </c>
      <c r="S57" s="8">
        <v>128</v>
      </c>
      <c r="T57" s="8">
        <v>3069</v>
      </c>
      <c r="U57" s="8">
        <v>29</v>
      </c>
      <c r="W57" s="8"/>
    </row>
    <row r="58" spans="1:23">
      <c r="A58" s="7">
        <v>42614</v>
      </c>
      <c r="B58" s="6">
        <f t="shared" si="5"/>
        <v>2016</v>
      </c>
      <c r="C58" s="8"/>
      <c r="D58" s="8">
        <v>8416839.4938610476</v>
      </c>
      <c r="E58" s="1">
        <f>VLOOKUP(B58,CDM!$M$5:$N$16,2,FALSE)/12</f>
        <v>198370.29154496465</v>
      </c>
      <c r="F58" s="1">
        <f t="shared" si="1"/>
        <v>8615209.7854060121</v>
      </c>
      <c r="G58" s="8">
        <v>3609723.9205128388</v>
      </c>
      <c r="H58" s="1">
        <f>VLOOKUP(B58,CDM!$M$5:$S$16,3,FALSE)/12</f>
        <v>246828.58648979184</v>
      </c>
      <c r="I58" s="1">
        <f t="shared" si="2"/>
        <v>3856552.5070026307</v>
      </c>
      <c r="J58" s="8">
        <v>10573681.34794176</v>
      </c>
      <c r="K58" s="1">
        <f>VLOOKUP(B58,CDM!$M$5:$S$16,4,FALSE)/12</f>
        <v>255809.82296543571</v>
      </c>
      <c r="L58" s="1">
        <f t="shared" si="3"/>
        <v>10829491.170907196</v>
      </c>
      <c r="M58" s="8">
        <v>161569.06414465426</v>
      </c>
      <c r="N58" s="8">
        <v>33369.217371894993</v>
      </c>
      <c r="O58" s="9">
        <v>27545.469999999994</v>
      </c>
      <c r="P58" s="9">
        <v>473.33</v>
      </c>
      <c r="Q58" s="8">
        <v>14797</v>
      </c>
      <c r="R58" s="8">
        <v>1734</v>
      </c>
      <c r="S58" s="8">
        <v>127</v>
      </c>
      <c r="T58" s="8">
        <v>3069</v>
      </c>
      <c r="U58" s="8">
        <v>31</v>
      </c>
      <c r="W58" s="8"/>
    </row>
    <row r="59" spans="1:23">
      <c r="A59" s="7">
        <v>42644</v>
      </c>
      <c r="B59" s="6">
        <f t="shared" si="5"/>
        <v>2016</v>
      </c>
      <c r="C59" s="8"/>
      <c r="D59" s="8">
        <v>8058372.0394760324</v>
      </c>
      <c r="E59" s="1">
        <f>VLOOKUP(B59,CDM!$M$5:$N$16,2,FALSE)/12</f>
        <v>198370.29154496465</v>
      </c>
      <c r="F59" s="1">
        <f t="shared" si="1"/>
        <v>8256742.3310209969</v>
      </c>
      <c r="G59" s="8">
        <v>3420216.3146130797</v>
      </c>
      <c r="H59" s="1">
        <f>VLOOKUP(B59,CDM!$M$5:$S$16,3,FALSE)/12</f>
        <v>246828.58648979184</v>
      </c>
      <c r="I59" s="1">
        <f t="shared" si="2"/>
        <v>3667044.9011028716</v>
      </c>
      <c r="J59" s="8">
        <v>10860702.399528233</v>
      </c>
      <c r="K59" s="1">
        <f>VLOOKUP(B59,CDM!$M$5:$S$16,4,FALSE)/12</f>
        <v>255809.82296543571</v>
      </c>
      <c r="L59" s="1">
        <f t="shared" si="3"/>
        <v>11116512.222493669</v>
      </c>
      <c r="M59" s="8">
        <v>189685.44867122476</v>
      </c>
      <c r="N59" s="8">
        <v>34830.204014939314</v>
      </c>
      <c r="O59" s="9">
        <v>27124.48</v>
      </c>
      <c r="P59" s="9">
        <v>473.33</v>
      </c>
      <c r="Q59" s="8">
        <v>14916</v>
      </c>
      <c r="R59" s="8">
        <v>1744</v>
      </c>
      <c r="S59" s="8">
        <v>128</v>
      </c>
      <c r="T59" s="8">
        <v>3069</v>
      </c>
      <c r="U59" s="8">
        <v>30</v>
      </c>
      <c r="W59" s="8"/>
    </row>
    <row r="60" spans="1:23">
      <c r="A60" s="7">
        <v>42675</v>
      </c>
      <c r="B60" s="6">
        <f t="shared" si="5"/>
        <v>2016</v>
      </c>
      <c r="C60" s="8"/>
      <c r="D60" s="8">
        <v>9135930.7174679395</v>
      </c>
      <c r="E60" s="1">
        <f>VLOOKUP(B60,CDM!$M$5:$N$16,2,FALSE)/12</f>
        <v>198370.29154496465</v>
      </c>
      <c r="F60" s="1">
        <f t="shared" si="1"/>
        <v>9334301.009012904</v>
      </c>
      <c r="G60" s="8">
        <v>3591797.4753896496</v>
      </c>
      <c r="H60" s="1">
        <f>VLOOKUP(B60,CDM!$M$5:$S$16,3,FALSE)/12</f>
        <v>246828.58648979184</v>
      </c>
      <c r="I60" s="1">
        <f t="shared" si="2"/>
        <v>3838626.0618794416</v>
      </c>
      <c r="J60" s="8">
        <v>10718526.344199492</v>
      </c>
      <c r="K60" s="1">
        <f>VLOOKUP(B60,CDM!$M$5:$S$16,4,FALSE)/12</f>
        <v>255809.82296543571</v>
      </c>
      <c r="L60" s="1">
        <f t="shared" si="3"/>
        <v>10974336.167164927</v>
      </c>
      <c r="M60" s="8">
        <v>202943.46791763301</v>
      </c>
      <c r="N60" s="8">
        <v>33679.860544217692</v>
      </c>
      <c r="O60" s="9">
        <v>27066.76</v>
      </c>
      <c r="P60" s="9">
        <v>474.01</v>
      </c>
      <c r="Q60" s="8">
        <v>14928</v>
      </c>
      <c r="R60" s="8">
        <v>1744.5</v>
      </c>
      <c r="S60" s="8">
        <v>128</v>
      </c>
      <c r="T60" s="8">
        <v>3069</v>
      </c>
      <c r="U60" s="8">
        <v>30</v>
      </c>
      <c r="W60" s="8"/>
    </row>
    <row r="61" spans="1:23">
      <c r="A61" s="7">
        <v>42705</v>
      </c>
      <c r="B61" s="6">
        <f t="shared" si="5"/>
        <v>2016</v>
      </c>
      <c r="C61" s="8"/>
      <c r="D61" s="8">
        <v>12042494.786609141</v>
      </c>
      <c r="E61" s="1">
        <f>VLOOKUP(B61,CDM!$M$5:$N$16,2,FALSE)/12</f>
        <v>198370.29154496465</v>
      </c>
      <c r="F61" s="1">
        <f t="shared" si="1"/>
        <v>12240865.078154106</v>
      </c>
      <c r="G61" s="8">
        <v>4193924.0553414854</v>
      </c>
      <c r="H61" s="1">
        <f>VLOOKUP(B61,CDM!$M$5:$S$16,3,FALSE)/12</f>
        <v>246828.58648979184</v>
      </c>
      <c r="I61" s="1">
        <f t="shared" si="2"/>
        <v>4440752.6418312769</v>
      </c>
      <c r="J61" s="8">
        <v>10221670.924776817</v>
      </c>
      <c r="K61" s="1">
        <f>VLOOKUP(B61,CDM!$M$5:$S$16,4,FALSE)/12</f>
        <v>255809.82296543571</v>
      </c>
      <c r="L61" s="1">
        <f t="shared" si="3"/>
        <v>10477480.747742252</v>
      </c>
      <c r="M61" s="8">
        <v>221504.91586598798</v>
      </c>
      <c r="N61" s="8">
        <v>31784.619114312391</v>
      </c>
      <c r="O61" s="9">
        <v>26087.759999999998</v>
      </c>
      <c r="P61" s="9">
        <v>474.01000000000005</v>
      </c>
      <c r="Q61" s="8">
        <v>14928</v>
      </c>
      <c r="R61" s="8">
        <v>1744.5</v>
      </c>
      <c r="S61" s="8">
        <v>130</v>
      </c>
      <c r="T61" s="8">
        <v>3069</v>
      </c>
      <c r="U61" s="8">
        <v>30</v>
      </c>
      <c r="W61" s="8"/>
    </row>
    <row r="62" spans="1:23">
      <c r="A62" s="7">
        <v>42736</v>
      </c>
      <c r="B62" s="6">
        <f t="shared" si="5"/>
        <v>2017</v>
      </c>
      <c r="C62" s="8"/>
      <c r="D62" s="8">
        <v>12402016.336484401</v>
      </c>
      <c r="E62" s="1">
        <f>VLOOKUP(B62,CDM!$M$5:$N$16,2,FALSE)/12</f>
        <v>424165.64364677883</v>
      </c>
      <c r="F62" s="1">
        <f t="shared" si="1"/>
        <v>12826181.980131179</v>
      </c>
      <c r="G62" s="8">
        <v>4320040.4514866741</v>
      </c>
      <c r="H62" s="1">
        <f>VLOOKUP(B62,CDM!$M$5:$S$16,3,FALSE)/12</f>
        <v>249658.95771913868</v>
      </c>
      <c r="I62" s="1">
        <f t="shared" si="2"/>
        <v>4569699.409205813</v>
      </c>
      <c r="J62" s="8">
        <v>11262659.046966342</v>
      </c>
      <c r="K62" s="1">
        <f>VLOOKUP(B62,CDM!$M$5:$S$16,4,FALSE)/12</f>
        <v>361922.66569328256</v>
      </c>
      <c r="L62" s="1">
        <f t="shared" si="3"/>
        <v>11624581.712659625</v>
      </c>
      <c r="M62" s="8">
        <v>133380.70118369928</v>
      </c>
      <c r="N62" s="8">
        <v>33734.31912765107</v>
      </c>
      <c r="O62" s="9">
        <v>26034.580000000005</v>
      </c>
      <c r="P62" s="9">
        <v>474.01000000000005</v>
      </c>
      <c r="Q62" s="8">
        <v>15020</v>
      </c>
      <c r="R62" s="8">
        <v>1739</v>
      </c>
      <c r="S62" s="8">
        <v>126</v>
      </c>
      <c r="T62" s="8">
        <v>3069</v>
      </c>
      <c r="U62" s="8">
        <v>30</v>
      </c>
      <c r="W62" s="8"/>
    </row>
    <row r="63" spans="1:23">
      <c r="A63" s="7">
        <v>42767</v>
      </c>
      <c r="B63" s="6">
        <f t="shared" si="5"/>
        <v>2017</v>
      </c>
      <c r="C63" s="8"/>
      <c r="D63" s="8">
        <v>10732724.525906282</v>
      </c>
      <c r="E63" s="1">
        <f>VLOOKUP(B63,CDM!$M$5:$N$16,2,FALSE)/12</f>
        <v>424165.64364677883</v>
      </c>
      <c r="F63" s="1">
        <f t="shared" si="1"/>
        <v>11156890.16955306</v>
      </c>
      <c r="G63" s="8">
        <v>3893047.7223456632</v>
      </c>
      <c r="H63" s="1">
        <f>VLOOKUP(B63,CDM!$M$5:$S$16,3,FALSE)/12</f>
        <v>249658.95771913868</v>
      </c>
      <c r="I63" s="1">
        <f t="shared" si="2"/>
        <v>4142706.6800648021</v>
      </c>
      <c r="J63" s="8">
        <v>10276279.219916252</v>
      </c>
      <c r="K63" s="1">
        <f>VLOOKUP(B63,CDM!$M$5:$S$16,4,FALSE)/12</f>
        <v>361922.66569328256</v>
      </c>
      <c r="L63" s="1">
        <f t="shared" si="3"/>
        <v>10638201.885609536</v>
      </c>
      <c r="M63" s="8">
        <v>108624.99508405513</v>
      </c>
      <c r="N63" s="8">
        <v>30132.438308656801</v>
      </c>
      <c r="O63" s="9">
        <v>25927.160000000003</v>
      </c>
      <c r="P63" s="9">
        <v>427.40999999999997</v>
      </c>
      <c r="Q63" s="8">
        <v>14981</v>
      </c>
      <c r="R63" s="8">
        <v>1744</v>
      </c>
      <c r="S63" s="8">
        <v>126</v>
      </c>
      <c r="T63" s="8">
        <v>3069</v>
      </c>
      <c r="U63" s="8">
        <v>30</v>
      </c>
      <c r="W63" s="8"/>
    </row>
    <row r="64" spans="1:23">
      <c r="A64" s="7">
        <v>42795</v>
      </c>
      <c r="B64" s="6">
        <f t="shared" si="5"/>
        <v>2017</v>
      </c>
      <c r="C64" s="8"/>
      <c r="D64" s="8">
        <v>11246900.818313407</v>
      </c>
      <c r="E64" s="1">
        <f>VLOOKUP(B64,CDM!$M$5:$N$16,2,FALSE)/12</f>
        <v>424165.64364677883</v>
      </c>
      <c r="F64" s="1">
        <f t="shared" si="1"/>
        <v>11671066.461960185</v>
      </c>
      <c r="G64" s="8">
        <v>4171063.5601851279</v>
      </c>
      <c r="H64" s="1">
        <f>VLOOKUP(B64,CDM!$M$5:$S$16,3,FALSE)/12</f>
        <v>249658.95771913868</v>
      </c>
      <c r="I64" s="1">
        <f t="shared" si="2"/>
        <v>4420722.5179042667</v>
      </c>
      <c r="J64" s="8">
        <v>11335383.600888738</v>
      </c>
      <c r="K64" s="1">
        <f>VLOOKUP(B64,CDM!$M$5:$S$16,4,FALSE)/12</f>
        <v>361922.66569328256</v>
      </c>
      <c r="L64" s="1">
        <f t="shared" si="3"/>
        <v>11697306.266582021</v>
      </c>
      <c r="M64" s="8">
        <v>107105.11364760959</v>
      </c>
      <c r="N64" s="8">
        <v>33972.705482192883</v>
      </c>
      <c r="O64" s="9">
        <v>25972.27</v>
      </c>
      <c r="P64" s="9">
        <v>287.61</v>
      </c>
      <c r="Q64" s="8">
        <v>14985</v>
      </c>
      <c r="R64" s="8">
        <v>1736</v>
      </c>
      <c r="S64" s="8">
        <v>124</v>
      </c>
      <c r="T64" s="8">
        <v>3069</v>
      </c>
      <c r="U64" s="8">
        <v>30</v>
      </c>
      <c r="W64" s="8"/>
    </row>
    <row r="65" spans="1:23">
      <c r="A65" s="7">
        <v>42826</v>
      </c>
      <c r="B65" s="6">
        <f t="shared" si="5"/>
        <v>2017</v>
      </c>
      <c r="C65" s="8"/>
      <c r="D65" s="8">
        <v>8824164.5158211607</v>
      </c>
      <c r="E65" s="1">
        <f>VLOOKUP(B65,CDM!$M$5:$N$16,2,FALSE)/12</f>
        <v>424165.64364677883</v>
      </c>
      <c r="F65" s="1">
        <f t="shared" si="1"/>
        <v>9248330.1594679393</v>
      </c>
      <c r="G65" s="8">
        <v>3496506.3587449682</v>
      </c>
      <c r="H65" s="1">
        <f>VLOOKUP(B65,CDM!$M$5:$S$16,3,FALSE)/12</f>
        <v>249658.95771913868</v>
      </c>
      <c r="I65" s="1">
        <f t="shared" si="2"/>
        <v>3746165.316464107</v>
      </c>
      <c r="J65" s="8">
        <v>9494360.7801229116</v>
      </c>
      <c r="K65" s="1">
        <f>VLOOKUP(B65,CDM!$M$5:$S$16,4,FALSE)/12</f>
        <v>361922.66569328256</v>
      </c>
      <c r="L65" s="1">
        <f t="shared" si="3"/>
        <v>9856283.4458161946</v>
      </c>
      <c r="M65" s="8">
        <v>90299.89731232998</v>
      </c>
      <c r="N65" s="8">
        <v>33841.683340002674</v>
      </c>
      <c r="O65" s="9">
        <v>25778.839999999997</v>
      </c>
      <c r="P65" s="9">
        <v>287.61</v>
      </c>
      <c r="Q65" s="8">
        <v>14923</v>
      </c>
      <c r="R65" s="8">
        <v>1748</v>
      </c>
      <c r="S65" s="8">
        <v>125</v>
      </c>
      <c r="T65" s="8">
        <v>3069</v>
      </c>
      <c r="U65" s="8">
        <v>30</v>
      </c>
      <c r="W65" s="8"/>
    </row>
    <row r="66" spans="1:23">
      <c r="A66" s="7">
        <v>42856</v>
      </c>
      <c r="B66" s="6">
        <f t="shared" si="5"/>
        <v>2017</v>
      </c>
      <c r="C66" s="8"/>
      <c r="D66" s="8">
        <v>8161256.906336261</v>
      </c>
      <c r="E66" s="1">
        <f>VLOOKUP(B66,CDM!$M$5:$N$16,2,FALSE)/12</f>
        <v>424165.64364677883</v>
      </c>
      <c r="F66" s="1">
        <f t="shared" si="1"/>
        <v>8585422.5499830395</v>
      </c>
      <c r="G66" s="8">
        <v>3468969.0901791146</v>
      </c>
      <c r="H66" s="1">
        <f>VLOOKUP(B66,CDM!$M$5:$S$16,3,FALSE)/12</f>
        <v>249658.95771913868</v>
      </c>
      <c r="I66" s="1">
        <f t="shared" si="2"/>
        <v>3718628.0478982534</v>
      </c>
      <c r="J66" s="8">
        <v>10255185.620479725</v>
      </c>
      <c r="K66" s="1">
        <f>VLOOKUP(B66,CDM!$M$5:$S$16,4,FALSE)/12</f>
        <v>361922.66569328256</v>
      </c>
      <c r="L66" s="1">
        <f t="shared" si="3"/>
        <v>10617108.286173008</v>
      </c>
      <c r="M66" s="8">
        <v>81461.249942270821</v>
      </c>
      <c r="N66" s="8">
        <v>31829.167667066831</v>
      </c>
      <c r="O66" s="9">
        <v>24976.589999999997</v>
      </c>
      <c r="P66" s="9">
        <v>287.61</v>
      </c>
      <c r="Q66" s="8">
        <v>15053</v>
      </c>
      <c r="R66" s="8">
        <v>1737</v>
      </c>
      <c r="S66" s="8">
        <v>125</v>
      </c>
      <c r="T66" s="8">
        <v>3069</v>
      </c>
      <c r="U66" s="8">
        <v>30</v>
      </c>
      <c r="W66" s="8"/>
    </row>
    <row r="67" spans="1:23">
      <c r="A67" s="7">
        <v>42887</v>
      </c>
      <c r="B67" s="6">
        <f t="shared" si="5"/>
        <v>2017</v>
      </c>
      <c r="C67" s="8"/>
      <c r="D67" s="8">
        <v>8070742.9147809604</v>
      </c>
      <c r="E67" s="1">
        <f>VLOOKUP(B67,CDM!$M$5:$N$16,2,FALSE)/12</f>
        <v>424165.64364677883</v>
      </c>
      <c r="F67" s="1">
        <f t="shared" ref="F67:F117" si="6">D67+E67</f>
        <v>8494908.5584277399</v>
      </c>
      <c r="G67" s="8">
        <v>3471006.0375395976</v>
      </c>
      <c r="H67" s="1">
        <f>VLOOKUP(B67,CDM!$M$5:$S$16,3,FALSE)/12</f>
        <v>249658.95771913868</v>
      </c>
      <c r="I67" s="1">
        <f t="shared" ref="I67:I121" si="7">G67+H67</f>
        <v>3720664.9952587364</v>
      </c>
      <c r="J67" s="8">
        <v>10162898.99275995</v>
      </c>
      <c r="K67" s="1">
        <f>VLOOKUP(B67,CDM!$M$5:$S$16,4,FALSE)/12</f>
        <v>361922.66569328256</v>
      </c>
      <c r="L67" s="1">
        <f t="shared" ref="L67:L117" si="8">J67+K67</f>
        <v>10524821.658453234</v>
      </c>
      <c r="M67" s="8">
        <v>72792.820708211599</v>
      </c>
      <c r="N67" s="8">
        <v>33369.960384153666</v>
      </c>
      <c r="O67" s="9">
        <v>26002.260000000002</v>
      </c>
      <c r="P67" s="9">
        <v>287.61</v>
      </c>
      <c r="Q67" s="8">
        <v>14924</v>
      </c>
      <c r="R67" s="8">
        <v>1739</v>
      </c>
      <c r="S67" s="8">
        <v>125</v>
      </c>
      <c r="T67" s="8">
        <v>3069</v>
      </c>
      <c r="U67" s="8">
        <v>30</v>
      </c>
      <c r="W67" s="8"/>
    </row>
    <row r="68" spans="1:23">
      <c r="A68" s="7">
        <v>42917</v>
      </c>
      <c r="B68" s="6">
        <f t="shared" si="5"/>
        <v>2017</v>
      </c>
      <c r="C68" s="8"/>
      <c r="D68" s="8">
        <v>9056278.6867618226</v>
      </c>
      <c r="E68" s="1">
        <f>VLOOKUP(B68,CDM!$M$5:$N$16,2,FALSE)/12</f>
        <v>424165.64364677883</v>
      </c>
      <c r="F68" s="1">
        <f t="shared" si="6"/>
        <v>9480444.3304086011</v>
      </c>
      <c r="G68" s="8">
        <v>3789392.472789696</v>
      </c>
      <c r="H68" s="1">
        <f>VLOOKUP(B68,CDM!$M$5:$S$16,3,FALSE)/12</f>
        <v>249658.95771913868</v>
      </c>
      <c r="I68" s="1">
        <f t="shared" si="7"/>
        <v>4039051.4305088348</v>
      </c>
      <c r="J68" s="8">
        <v>9531247.6077796426</v>
      </c>
      <c r="K68" s="1">
        <f>VLOOKUP(B68,CDM!$M$5:$S$16,4,FALSE)/12</f>
        <v>361922.66569328256</v>
      </c>
      <c r="L68" s="1">
        <f t="shared" si="8"/>
        <v>9893170.2734729256</v>
      </c>
      <c r="M68" s="8">
        <v>78102.747196369586</v>
      </c>
      <c r="N68" s="8">
        <v>34423.691343203951</v>
      </c>
      <c r="O68" s="9">
        <v>25979.749999999993</v>
      </c>
      <c r="P68" s="9">
        <v>287.61</v>
      </c>
      <c r="Q68" s="8">
        <v>15264</v>
      </c>
      <c r="R68" s="8">
        <v>1748</v>
      </c>
      <c r="S68" s="8">
        <v>127</v>
      </c>
      <c r="T68" s="8">
        <v>3069</v>
      </c>
      <c r="U68" s="8">
        <v>30</v>
      </c>
      <c r="W68" s="8"/>
    </row>
    <row r="69" spans="1:23">
      <c r="A69" s="7">
        <v>42948</v>
      </c>
      <c r="B69" s="6">
        <f t="shared" si="5"/>
        <v>2017</v>
      </c>
      <c r="C69" s="8"/>
      <c r="D69" s="8">
        <v>8724675.0009408221</v>
      </c>
      <c r="E69" s="1">
        <f>VLOOKUP(B69,CDM!$M$5:$N$16,2,FALSE)/12</f>
        <v>424165.64364677883</v>
      </c>
      <c r="F69" s="1">
        <f t="shared" si="6"/>
        <v>9148840.6445876006</v>
      </c>
      <c r="G69" s="8">
        <v>3707499.9391524931</v>
      </c>
      <c r="H69" s="1">
        <f>VLOOKUP(B69,CDM!$M$5:$S$16,3,FALSE)/12</f>
        <v>249658.95771913868</v>
      </c>
      <c r="I69" s="1">
        <f t="shared" si="7"/>
        <v>3957158.896871632</v>
      </c>
      <c r="J69" s="8">
        <v>10132328.04433449</v>
      </c>
      <c r="K69" s="1">
        <f>VLOOKUP(B69,CDM!$M$5:$S$16,4,FALSE)/12</f>
        <v>361922.66569328256</v>
      </c>
      <c r="L69" s="1">
        <f t="shared" si="8"/>
        <v>10494250.710027773</v>
      </c>
      <c r="M69" s="8">
        <v>88295.15677238637</v>
      </c>
      <c r="N69" s="8">
        <v>31793.62925170068</v>
      </c>
      <c r="O69" s="9">
        <v>25670.32</v>
      </c>
      <c r="P69" s="9">
        <v>287.61</v>
      </c>
      <c r="Q69" s="8">
        <v>15122</v>
      </c>
      <c r="R69" s="8">
        <v>1746</v>
      </c>
      <c r="S69" s="8">
        <v>129</v>
      </c>
      <c r="T69" s="8">
        <v>3069</v>
      </c>
      <c r="U69" s="8">
        <v>30</v>
      </c>
      <c r="W69" s="8"/>
    </row>
    <row r="70" spans="1:23">
      <c r="A70" s="7">
        <v>42979</v>
      </c>
      <c r="B70" s="6">
        <f t="shared" si="5"/>
        <v>2017</v>
      </c>
      <c r="C70" s="8"/>
      <c r="D70" s="8">
        <v>8151924.7321264194</v>
      </c>
      <c r="E70" s="1">
        <f>VLOOKUP(B70,CDM!$M$5:$N$16,2,FALSE)/12</f>
        <v>424165.64364677883</v>
      </c>
      <c r="F70" s="1">
        <f t="shared" si="6"/>
        <v>8576090.3757731989</v>
      </c>
      <c r="G70" s="8">
        <v>3428070.8388424739</v>
      </c>
      <c r="H70" s="1">
        <f>VLOOKUP(B70,CDM!$M$5:$S$16,3,FALSE)/12</f>
        <v>249658.95771913868</v>
      </c>
      <c r="I70" s="1">
        <f t="shared" si="7"/>
        <v>3677729.7965616127</v>
      </c>
      <c r="J70" s="8">
        <v>10432795.834865717</v>
      </c>
      <c r="K70" s="1">
        <f>VLOOKUP(B70,CDM!$M$5:$S$16,4,FALSE)/12</f>
        <v>361922.66569328256</v>
      </c>
      <c r="L70" s="1">
        <f t="shared" si="8"/>
        <v>10794718.500559</v>
      </c>
      <c r="M70" s="8">
        <v>98174.326656827616</v>
      </c>
      <c r="N70" s="8">
        <v>33438.750833666818</v>
      </c>
      <c r="O70" s="9">
        <v>24722.83</v>
      </c>
      <c r="P70" s="9">
        <v>287.61</v>
      </c>
      <c r="Q70" s="8">
        <v>15188</v>
      </c>
      <c r="R70" s="8">
        <v>1740</v>
      </c>
      <c r="S70" s="8">
        <v>127</v>
      </c>
      <c r="T70" s="8">
        <v>3069</v>
      </c>
      <c r="U70" s="8">
        <v>30</v>
      </c>
      <c r="W70" s="8"/>
    </row>
    <row r="71" spans="1:23">
      <c r="A71" s="7">
        <v>43009</v>
      </c>
      <c r="B71" s="6">
        <f t="shared" si="5"/>
        <v>2017</v>
      </c>
      <c r="C71" s="8"/>
      <c r="D71" s="8">
        <v>8318972.3384735566</v>
      </c>
      <c r="E71" s="1">
        <f>VLOOKUP(B71,CDM!$M$5:$N$16,2,FALSE)/12</f>
        <v>424165.64364677883</v>
      </c>
      <c r="F71" s="1">
        <f t="shared" si="6"/>
        <v>8743137.9821203351</v>
      </c>
      <c r="G71" s="8">
        <v>3435622.3948252881</v>
      </c>
      <c r="H71" s="1">
        <f>VLOOKUP(B71,CDM!$M$5:$S$16,3,FALSE)/12</f>
        <v>249658.95771913868</v>
      </c>
      <c r="I71" s="1">
        <f t="shared" si="7"/>
        <v>3685281.3525444269</v>
      </c>
      <c r="J71" s="8">
        <v>10910463.653396899</v>
      </c>
      <c r="K71" s="1">
        <f>VLOOKUP(B71,CDM!$M$5:$S$16,4,FALSE)/12</f>
        <v>361922.66569328256</v>
      </c>
      <c r="L71" s="1">
        <f t="shared" si="8"/>
        <v>11272386.319090182</v>
      </c>
      <c r="M71" s="8">
        <v>115152.76680421273</v>
      </c>
      <c r="N71" s="8">
        <v>34830.204014939307</v>
      </c>
      <c r="O71" s="9">
        <v>26566.619999999995</v>
      </c>
      <c r="P71" s="9">
        <v>287.61</v>
      </c>
      <c r="Q71" s="8">
        <v>15208</v>
      </c>
      <c r="R71" s="8">
        <v>1743</v>
      </c>
      <c r="S71" s="8">
        <v>128</v>
      </c>
      <c r="T71" s="8">
        <v>3069</v>
      </c>
      <c r="U71" s="8">
        <v>30</v>
      </c>
      <c r="W71" s="8"/>
    </row>
    <row r="72" spans="1:23">
      <c r="A72" s="7">
        <v>43040</v>
      </c>
      <c r="B72" s="6">
        <f t="shared" si="5"/>
        <v>2017</v>
      </c>
      <c r="C72" s="8"/>
      <c r="D72" s="8">
        <v>9874516.6713623516</v>
      </c>
      <c r="E72" s="1">
        <f>VLOOKUP(B72,CDM!$M$5:$N$16,2,FALSE)/12</f>
        <v>424165.64364677883</v>
      </c>
      <c r="F72" s="1">
        <f t="shared" si="6"/>
        <v>10298682.31500913</v>
      </c>
      <c r="G72" s="8">
        <v>3671837.9661032245</v>
      </c>
      <c r="H72" s="1">
        <f>VLOOKUP(B72,CDM!$M$5:$S$16,3,FALSE)/12</f>
        <v>249658.95771913868</v>
      </c>
      <c r="I72" s="1">
        <f t="shared" si="7"/>
        <v>3921496.9238223634</v>
      </c>
      <c r="J72" s="8">
        <v>10855073.548756536</v>
      </c>
      <c r="K72" s="1">
        <f>VLOOKUP(B72,CDM!$M$5:$S$16,4,FALSE)/12</f>
        <v>361922.66569328256</v>
      </c>
      <c r="L72" s="1">
        <f t="shared" si="8"/>
        <v>11216996.214449819</v>
      </c>
      <c r="M72" s="8">
        <v>123139.42304950654</v>
      </c>
      <c r="N72" s="8">
        <v>34180.595657870996</v>
      </c>
      <c r="O72" s="9">
        <v>26094.429999999997</v>
      </c>
      <c r="P72" s="9">
        <v>287.61</v>
      </c>
      <c r="Q72" s="8">
        <v>15218</v>
      </c>
      <c r="R72" s="8">
        <v>1738</v>
      </c>
      <c r="S72" s="8">
        <v>130</v>
      </c>
      <c r="T72" s="8">
        <v>3069</v>
      </c>
      <c r="U72" s="8">
        <v>30</v>
      </c>
      <c r="W72" s="8"/>
    </row>
    <row r="73" spans="1:23">
      <c r="A73" s="7">
        <v>43070</v>
      </c>
      <c r="B73" s="6">
        <f t="shared" si="5"/>
        <v>2017</v>
      </c>
      <c r="C73" s="8"/>
      <c r="D73" s="8">
        <v>13025738.641533405</v>
      </c>
      <c r="E73" s="1">
        <f>VLOOKUP(B73,CDM!$M$5:$N$16,2,FALSE)/12</f>
        <v>424165.64364677883</v>
      </c>
      <c r="F73" s="1">
        <f t="shared" si="6"/>
        <v>13449904.285180183</v>
      </c>
      <c r="G73" s="8">
        <v>4345470.8652827246</v>
      </c>
      <c r="H73" s="1">
        <f>VLOOKUP(B73,CDM!$M$5:$S$16,3,FALSE)/12</f>
        <v>249658.95771913868</v>
      </c>
      <c r="I73" s="1">
        <f t="shared" si="7"/>
        <v>4595129.8230018634</v>
      </c>
      <c r="J73" s="8">
        <v>10712352.511391768</v>
      </c>
      <c r="K73" s="1">
        <f>VLOOKUP(B73,CDM!$M$5:$S$16,4,FALSE)/12</f>
        <v>361922.66569328256</v>
      </c>
      <c r="L73" s="1">
        <f t="shared" si="8"/>
        <v>11074275.177085051</v>
      </c>
      <c r="M73" s="8">
        <v>134400.20226298404</v>
      </c>
      <c r="N73" s="8">
        <v>34569.169405016903</v>
      </c>
      <c r="O73" s="9">
        <v>24596.639999999996</v>
      </c>
      <c r="P73" s="9">
        <v>287.61</v>
      </c>
      <c r="Q73" s="8">
        <v>15228</v>
      </c>
      <c r="R73" s="8">
        <v>1732</v>
      </c>
      <c r="S73" s="8">
        <v>131</v>
      </c>
      <c r="T73" s="8">
        <v>3069</v>
      </c>
      <c r="U73" s="8">
        <v>30</v>
      </c>
      <c r="W73" s="8"/>
    </row>
    <row r="74" spans="1:23">
      <c r="A74" s="7">
        <v>43101</v>
      </c>
      <c r="B74" s="6">
        <f t="shared" si="5"/>
        <v>2018</v>
      </c>
      <c r="C74" s="8"/>
      <c r="D74" s="8">
        <v>13883435.471597927</v>
      </c>
      <c r="E74" s="1">
        <f>VLOOKUP(B74,CDM!$M$5:$N$16,2,FALSE)/12</f>
        <v>575271.53179928812</v>
      </c>
      <c r="F74" s="1">
        <f t="shared" si="6"/>
        <v>14458707.003397215</v>
      </c>
      <c r="G74" s="8">
        <v>4634616.9582139906</v>
      </c>
      <c r="H74" s="1">
        <f>VLOOKUP(B74,CDM!$M$5:$S$16,3,FALSE)/12</f>
        <v>263226.83378558612</v>
      </c>
      <c r="I74" s="1">
        <f t="shared" si="7"/>
        <v>4897843.7919995766</v>
      </c>
      <c r="J74" s="8">
        <v>12061651.908779878</v>
      </c>
      <c r="K74" s="1">
        <f>VLOOKUP(B74,CDM!$M$5:$S$16,4,FALSE)/12</f>
        <v>481211.6928081137</v>
      </c>
      <c r="L74" s="1">
        <f t="shared" si="8"/>
        <v>12542863.601587992</v>
      </c>
      <c r="M74" s="8">
        <v>130566.16517574774</v>
      </c>
      <c r="N74" s="8">
        <v>32175.028988065817</v>
      </c>
      <c r="O74" s="9">
        <v>27106.87</v>
      </c>
      <c r="P74" s="9">
        <v>287.61</v>
      </c>
      <c r="Q74" s="8">
        <v>15358</v>
      </c>
      <c r="R74" s="8">
        <v>1745</v>
      </c>
      <c r="S74" s="8">
        <v>131</v>
      </c>
      <c r="T74" s="8">
        <v>3069</v>
      </c>
      <c r="U74" s="8">
        <v>30</v>
      </c>
      <c r="W74" s="8"/>
    </row>
    <row r="75" spans="1:23">
      <c r="A75" s="7">
        <v>43132</v>
      </c>
      <c r="B75" s="6">
        <f t="shared" si="5"/>
        <v>2018</v>
      </c>
      <c r="C75" s="8"/>
      <c r="D75" s="8">
        <v>11384940.451659728</v>
      </c>
      <c r="E75" s="1">
        <f>VLOOKUP(B75,CDM!$M$5:$N$16,2,FALSE)/12</f>
        <v>575271.53179928812</v>
      </c>
      <c r="F75" s="1">
        <f t="shared" si="6"/>
        <v>11960211.983459016</v>
      </c>
      <c r="G75" s="8">
        <v>3979045.0294086551</v>
      </c>
      <c r="H75" s="1">
        <f>VLOOKUP(B75,CDM!$M$5:$S$16,3,FALSE)/12</f>
        <v>263226.83378558612</v>
      </c>
      <c r="I75" s="1">
        <f t="shared" si="7"/>
        <v>4242271.8631942412</v>
      </c>
      <c r="J75" s="8">
        <v>10569743.405669795</v>
      </c>
      <c r="K75" s="1">
        <f>VLOOKUP(B75,CDM!$M$5:$S$16,4,FALSE)/12</f>
        <v>481211.6928081137</v>
      </c>
      <c r="L75" s="1">
        <f t="shared" si="8"/>
        <v>11050955.098477909</v>
      </c>
      <c r="M75" s="8">
        <v>108624.99508405512</v>
      </c>
      <c r="N75" s="8">
        <v>31694.43230625584</v>
      </c>
      <c r="O75" s="9">
        <v>26969.469999999998</v>
      </c>
      <c r="P75" s="9">
        <v>287.61</v>
      </c>
      <c r="Q75" s="8">
        <v>15245</v>
      </c>
      <c r="R75" s="8">
        <v>1738</v>
      </c>
      <c r="S75" s="8">
        <v>132</v>
      </c>
      <c r="T75" s="8">
        <v>3136</v>
      </c>
      <c r="U75" s="8">
        <v>30</v>
      </c>
      <c r="W75" s="8"/>
    </row>
    <row r="76" spans="1:23">
      <c r="A76" s="7">
        <v>43160</v>
      </c>
      <c r="B76" s="6">
        <f t="shared" si="5"/>
        <v>2018</v>
      </c>
      <c r="C76" s="8"/>
      <c r="D76" s="8">
        <v>11501016.11392805</v>
      </c>
      <c r="E76" s="1">
        <f>VLOOKUP(B76,CDM!$M$5:$N$16,2,FALSE)/12</f>
        <v>575271.53179928812</v>
      </c>
      <c r="F76" s="1">
        <f t="shared" si="6"/>
        <v>12076287.645727338</v>
      </c>
      <c r="G76" s="8">
        <v>4130187.8020749432</v>
      </c>
      <c r="H76" s="1">
        <f>VLOOKUP(B76,CDM!$M$5:$S$16,3,FALSE)/12</f>
        <v>263226.83378558612</v>
      </c>
      <c r="I76" s="1">
        <f t="shared" si="7"/>
        <v>4393414.6358605297</v>
      </c>
      <c r="J76" s="8">
        <v>11369524.37695927</v>
      </c>
      <c r="K76" s="1">
        <f>VLOOKUP(B76,CDM!$M$5:$S$16,4,FALSE)/12</f>
        <v>481211.6928081137</v>
      </c>
      <c r="L76" s="1">
        <f t="shared" si="8"/>
        <v>11850736.069767384</v>
      </c>
      <c r="M76" s="8">
        <v>105479.33430361391</v>
      </c>
      <c r="N76" s="8">
        <v>34868.971588635453</v>
      </c>
      <c r="O76" s="9">
        <v>26484.61</v>
      </c>
      <c r="P76" s="9">
        <v>287.61</v>
      </c>
      <c r="Q76" s="8">
        <v>15374</v>
      </c>
      <c r="R76" s="8">
        <v>1754</v>
      </c>
      <c r="S76" s="8">
        <v>129</v>
      </c>
      <c r="T76" s="8">
        <v>3136</v>
      </c>
      <c r="U76" s="8">
        <v>30</v>
      </c>
      <c r="W76" s="8"/>
    </row>
    <row r="77" spans="1:23">
      <c r="A77" s="7">
        <v>43191</v>
      </c>
      <c r="B77" s="6">
        <f t="shared" si="5"/>
        <v>2018</v>
      </c>
      <c r="C77" s="8"/>
      <c r="D77" s="8">
        <v>9828482.6727534514</v>
      </c>
      <c r="E77" s="1">
        <f>VLOOKUP(B77,CDM!$M$5:$N$16,2,FALSE)/12</f>
        <v>575271.53179928812</v>
      </c>
      <c r="F77" s="1">
        <f t="shared" si="6"/>
        <v>10403754.20455274</v>
      </c>
      <c r="G77" s="8">
        <v>3695184.3068528124</v>
      </c>
      <c r="H77" s="1">
        <f>VLOOKUP(B77,CDM!$M$5:$S$16,3,FALSE)/12</f>
        <v>263226.83378558612</v>
      </c>
      <c r="I77" s="1">
        <f t="shared" si="7"/>
        <v>3958411.1406383985</v>
      </c>
      <c r="J77" s="8">
        <v>10356480.107455384</v>
      </c>
      <c r="K77" s="1">
        <f>VLOOKUP(B77,CDM!$M$5:$S$16,4,FALSE)/12</f>
        <v>481211.6928081137</v>
      </c>
      <c r="L77" s="1">
        <f t="shared" si="8"/>
        <v>10837691.800263498</v>
      </c>
      <c r="M77" s="8">
        <v>88074.342078049871</v>
      </c>
      <c r="N77" s="8">
        <v>31778.661998132593</v>
      </c>
      <c r="O77" s="9">
        <v>28368.31</v>
      </c>
      <c r="P77" s="9">
        <v>287.61</v>
      </c>
      <c r="Q77" s="8">
        <v>15309</v>
      </c>
      <c r="R77" s="8">
        <v>1747</v>
      </c>
      <c r="S77" s="8">
        <v>137</v>
      </c>
      <c r="T77" s="8">
        <v>3136</v>
      </c>
      <c r="U77" s="8">
        <v>30</v>
      </c>
      <c r="W77" s="8"/>
    </row>
    <row r="78" spans="1:23">
      <c r="A78" s="7">
        <v>43221</v>
      </c>
      <c r="B78" s="6">
        <f t="shared" si="5"/>
        <v>2018</v>
      </c>
      <c r="C78" s="8"/>
      <c r="D78" s="8">
        <v>8619745.1538112145</v>
      </c>
      <c r="E78" s="1">
        <f>VLOOKUP(B78,CDM!$M$5:$N$16,2,FALSE)/12</f>
        <v>575271.53179928812</v>
      </c>
      <c r="F78" s="1">
        <f t="shared" si="6"/>
        <v>9195016.685610503</v>
      </c>
      <c r="G78" s="8">
        <v>3545274.159342139</v>
      </c>
      <c r="H78" s="1">
        <f>VLOOKUP(B78,CDM!$M$5:$S$16,3,FALSE)/12</f>
        <v>263226.83378558612</v>
      </c>
      <c r="I78" s="1">
        <f t="shared" si="7"/>
        <v>3808500.9931277251</v>
      </c>
      <c r="J78" s="8">
        <v>10469681.680061162</v>
      </c>
      <c r="K78" s="1">
        <f>VLOOKUP(B78,CDM!$M$5:$S$16,4,FALSE)/12</f>
        <v>481211.6928081137</v>
      </c>
      <c r="L78" s="1">
        <f t="shared" si="8"/>
        <v>10950893.372869276</v>
      </c>
      <c r="M78" s="8">
        <v>79424.877222573617</v>
      </c>
      <c r="N78" s="8">
        <v>33064.713352007471</v>
      </c>
      <c r="O78" s="9">
        <v>24841.78</v>
      </c>
      <c r="P78" s="9">
        <v>280.41999999999996</v>
      </c>
      <c r="Q78" s="8">
        <v>15374</v>
      </c>
      <c r="R78" s="8">
        <v>1745</v>
      </c>
      <c r="S78" s="8">
        <v>127</v>
      </c>
      <c r="T78" s="8">
        <v>3136</v>
      </c>
      <c r="U78" s="8">
        <v>30</v>
      </c>
      <c r="W78" s="8"/>
    </row>
    <row r="79" spans="1:23">
      <c r="A79" s="7">
        <v>43252</v>
      </c>
      <c r="B79" s="6">
        <f t="shared" si="5"/>
        <v>2018</v>
      </c>
      <c r="C79" s="8"/>
      <c r="D79" s="8">
        <v>8910906.6055843309</v>
      </c>
      <c r="E79" s="1">
        <f>VLOOKUP(B79,CDM!$M$5:$N$16,2,FALSE)/12</f>
        <v>575271.53179928812</v>
      </c>
      <c r="F79" s="1">
        <f t="shared" si="6"/>
        <v>9486178.1373836193</v>
      </c>
      <c r="G79" s="8">
        <v>3630673.8203668571</v>
      </c>
      <c r="H79" s="1">
        <f>VLOOKUP(B79,CDM!$M$5:$S$16,3,FALSE)/12</f>
        <v>263226.83378558612</v>
      </c>
      <c r="I79" s="1">
        <f t="shared" si="7"/>
        <v>3893900.6541524432</v>
      </c>
      <c r="J79" s="8">
        <v>10520542.293892801</v>
      </c>
      <c r="K79" s="1">
        <f>VLOOKUP(B79,CDM!$M$5:$S$16,4,FALSE)/12</f>
        <v>481211.6928081137</v>
      </c>
      <c r="L79" s="1">
        <f t="shared" si="8"/>
        <v>11001753.986700915</v>
      </c>
      <c r="M79" s="8">
        <v>70972.987078702441</v>
      </c>
      <c r="N79" s="8">
        <v>33761.116446578635</v>
      </c>
      <c r="O79" s="9">
        <v>26233.82</v>
      </c>
      <c r="P79" s="9">
        <v>280.41999999999996</v>
      </c>
      <c r="Q79" s="8">
        <v>15358</v>
      </c>
      <c r="R79" s="8">
        <v>1749</v>
      </c>
      <c r="S79" s="8">
        <v>127</v>
      </c>
      <c r="T79" s="8">
        <v>3136</v>
      </c>
      <c r="U79" s="8">
        <v>30</v>
      </c>
      <c r="W79" s="8"/>
    </row>
    <row r="80" spans="1:23">
      <c r="A80" s="7">
        <v>43282</v>
      </c>
      <c r="B80" s="6">
        <f t="shared" si="5"/>
        <v>2018</v>
      </c>
      <c r="C80" s="8"/>
      <c r="D80" s="8">
        <v>10787521.686098501</v>
      </c>
      <c r="E80" s="1">
        <f>VLOOKUP(B80,CDM!$M$5:$N$16,2,FALSE)/12</f>
        <v>575271.53179928812</v>
      </c>
      <c r="F80" s="1">
        <f t="shared" si="6"/>
        <v>11362793.21789779</v>
      </c>
      <c r="G80" s="8">
        <v>4072890.0386634632</v>
      </c>
      <c r="H80" s="1">
        <f>VLOOKUP(B80,CDM!$M$5:$S$16,3,FALSE)/12</f>
        <v>263226.83378558612</v>
      </c>
      <c r="I80" s="1">
        <f t="shared" si="7"/>
        <v>4336116.8724490497</v>
      </c>
      <c r="J80" s="8">
        <v>11306706.940156406</v>
      </c>
      <c r="K80" s="1">
        <f>VLOOKUP(B80,CDM!$M$5:$S$16,4,FALSE)/12</f>
        <v>481211.6928081137</v>
      </c>
      <c r="L80" s="1">
        <f t="shared" si="8"/>
        <v>11787918.63296452</v>
      </c>
      <c r="M80" s="8">
        <v>76150.200475889287</v>
      </c>
      <c r="N80" s="8">
        <v>31700.8975590236</v>
      </c>
      <c r="O80" s="9">
        <v>26759.030000000006</v>
      </c>
      <c r="P80" s="9">
        <v>280.41999999999996</v>
      </c>
      <c r="Q80" s="8">
        <v>15420</v>
      </c>
      <c r="R80" s="8">
        <v>1753</v>
      </c>
      <c r="S80" s="8">
        <v>128</v>
      </c>
      <c r="T80" s="8">
        <v>3136</v>
      </c>
      <c r="U80" s="8">
        <v>30</v>
      </c>
      <c r="W80" s="8"/>
    </row>
    <row r="81" spans="1:23">
      <c r="A81" s="7">
        <v>43313</v>
      </c>
      <c r="B81" s="6">
        <f t="shared" si="5"/>
        <v>2018</v>
      </c>
      <c r="C81" s="8"/>
      <c r="D81" s="8">
        <v>10868070.741826534</v>
      </c>
      <c r="E81" s="1">
        <f>VLOOKUP(B81,CDM!$M$5:$N$16,2,FALSE)/12</f>
        <v>575271.53179928812</v>
      </c>
      <c r="F81" s="1">
        <f t="shared" si="6"/>
        <v>11443342.273625823</v>
      </c>
      <c r="G81" s="8">
        <v>4102194.03058438</v>
      </c>
      <c r="H81" s="1">
        <f>VLOOKUP(B81,CDM!$M$5:$S$16,3,FALSE)/12</f>
        <v>263226.83378558612</v>
      </c>
      <c r="I81" s="1">
        <f t="shared" si="7"/>
        <v>4365420.8643699661</v>
      </c>
      <c r="J81" s="8">
        <v>11053462.956202352</v>
      </c>
      <c r="K81" s="1">
        <f>VLOOKUP(B81,CDM!$M$5:$S$16,4,FALSE)/12</f>
        <v>481211.6928081137</v>
      </c>
      <c r="L81" s="1">
        <f t="shared" si="8"/>
        <v>11534674.649010466</v>
      </c>
      <c r="M81" s="8">
        <v>86087.930182825832</v>
      </c>
      <c r="N81" s="8">
        <v>34194.057422969192</v>
      </c>
      <c r="O81" s="9">
        <v>27108.510000000006</v>
      </c>
      <c r="P81" s="9">
        <v>280.41999999999996</v>
      </c>
      <c r="Q81" s="8">
        <v>15379</v>
      </c>
      <c r="R81" s="8">
        <v>1749</v>
      </c>
      <c r="S81" s="8">
        <v>126</v>
      </c>
      <c r="T81" s="8">
        <v>3136</v>
      </c>
      <c r="U81" s="8">
        <v>30</v>
      </c>
      <c r="W81" s="8"/>
    </row>
    <row r="82" spans="1:23">
      <c r="A82" s="7">
        <v>43344</v>
      </c>
      <c r="B82" s="6">
        <f t="shared" si="5"/>
        <v>2018</v>
      </c>
      <c r="C82" s="8"/>
      <c r="D82" s="8">
        <v>8995048.0537879672</v>
      </c>
      <c r="E82" s="1">
        <f>VLOOKUP(B82,CDM!$M$5:$N$16,2,FALSE)/12</f>
        <v>575271.53179928812</v>
      </c>
      <c r="F82" s="1">
        <f t="shared" si="6"/>
        <v>9570319.5855872557</v>
      </c>
      <c r="G82" s="8">
        <v>3619310.0644468875</v>
      </c>
      <c r="H82" s="1">
        <f>VLOOKUP(B82,CDM!$M$5:$S$16,3,FALSE)/12</f>
        <v>263226.83378558612</v>
      </c>
      <c r="I82" s="1">
        <f t="shared" si="7"/>
        <v>3882536.8982324735</v>
      </c>
      <c r="J82" s="8">
        <v>10606362.106846716</v>
      </c>
      <c r="K82" s="1">
        <f>VLOOKUP(B82,CDM!$M$5:$S$16,4,FALSE)/12</f>
        <v>481211.6928081137</v>
      </c>
      <c r="L82" s="1">
        <f t="shared" si="8"/>
        <v>11087573.79965483</v>
      </c>
      <c r="M82" s="8">
        <v>95720.143228617599</v>
      </c>
      <c r="N82" s="8">
        <v>33715.364279044959</v>
      </c>
      <c r="O82" s="9">
        <v>26728.809999999994</v>
      </c>
      <c r="P82" s="9">
        <v>280.41999999999996</v>
      </c>
      <c r="Q82" s="8">
        <v>15441</v>
      </c>
      <c r="R82" s="8">
        <v>1762</v>
      </c>
      <c r="S82" s="8">
        <v>125</v>
      </c>
      <c r="T82" s="8">
        <v>3136</v>
      </c>
      <c r="U82" s="8">
        <v>30</v>
      </c>
      <c r="W82" s="8"/>
    </row>
    <row r="83" spans="1:23">
      <c r="A83" s="7">
        <v>43374</v>
      </c>
      <c r="B83" s="6">
        <f t="shared" si="5"/>
        <v>2018</v>
      </c>
      <c r="C83" s="8"/>
      <c r="D83" s="8">
        <v>9113753.8751770835</v>
      </c>
      <c r="E83" s="1">
        <f>VLOOKUP(B83,CDM!$M$5:$N$16,2,FALSE)/12</f>
        <v>575271.53179928812</v>
      </c>
      <c r="F83" s="1">
        <f t="shared" si="6"/>
        <v>9689025.406976372</v>
      </c>
      <c r="G83" s="8">
        <v>3571668.7528973552</v>
      </c>
      <c r="H83" s="1">
        <f>VLOOKUP(B83,CDM!$M$5:$S$16,3,FALSE)/12</f>
        <v>263226.83378558612</v>
      </c>
      <c r="I83" s="1">
        <f t="shared" si="7"/>
        <v>3834895.5866829413</v>
      </c>
      <c r="J83" s="8">
        <v>10844362.25206094</v>
      </c>
      <c r="K83" s="1">
        <f>VLOOKUP(B83,CDM!$M$5:$S$16,4,FALSE)/12</f>
        <v>481211.6928081137</v>
      </c>
      <c r="L83" s="1">
        <f t="shared" si="8"/>
        <v>11325573.944869054</v>
      </c>
      <c r="M83" s="8">
        <v>112274.10122185075</v>
      </c>
      <c r="N83" s="8">
        <v>31672.809457116178</v>
      </c>
      <c r="O83" s="9">
        <v>28215.660000000011</v>
      </c>
      <c r="P83" s="9">
        <v>280.41999999999996</v>
      </c>
      <c r="Q83" s="8">
        <v>15434</v>
      </c>
      <c r="R83" s="8">
        <v>1757</v>
      </c>
      <c r="S83" s="8">
        <v>127</v>
      </c>
      <c r="T83" s="8">
        <v>3136</v>
      </c>
      <c r="U83" s="8">
        <v>30</v>
      </c>
      <c r="W83" s="8"/>
    </row>
    <row r="84" spans="1:23">
      <c r="A84" s="7">
        <v>43405</v>
      </c>
      <c r="B84" s="6">
        <f t="shared" si="5"/>
        <v>2018</v>
      </c>
      <c r="C84" s="8"/>
      <c r="D84" s="8">
        <v>10631086.823455051</v>
      </c>
      <c r="E84" s="1">
        <f>VLOOKUP(B84,CDM!$M$5:$N$16,2,FALSE)/12</f>
        <v>575271.53179928812</v>
      </c>
      <c r="F84" s="1">
        <f t="shared" si="6"/>
        <v>11206358.355254339</v>
      </c>
      <c r="G84" s="8">
        <v>3898850.2739227014</v>
      </c>
      <c r="H84" s="1">
        <f>VLOOKUP(B84,CDM!$M$5:$S$16,3,FALSE)/12</f>
        <v>263226.83378558612</v>
      </c>
      <c r="I84" s="1">
        <f t="shared" si="7"/>
        <v>4162077.1077082874</v>
      </c>
      <c r="J84" s="8">
        <v>10980433.192465497</v>
      </c>
      <c r="K84" s="1">
        <f>VLOOKUP(B84,CDM!$M$5:$S$16,4,FALSE)/12</f>
        <v>481211.6928081137</v>
      </c>
      <c r="L84" s="1">
        <f t="shared" si="8"/>
        <v>11461644.885273611</v>
      </c>
      <c r="M84" s="8">
        <v>120061.07462626629</v>
      </c>
      <c r="N84" s="8">
        <v>33652.609643857548</v>
      </c>
      <c r="O84" s="9">
        <v>26456.249999999996</v>
      </c>
      <c r="P84" s="9">
        <v>280.41999999999996</v>
      </c>
      <c r="Q84" s="8">
        <v>15487</v>
      </c>
      <c r="R84" s="8">
        <v>1764</v>
      </c>
      <c r="S84" s="8">
        <v>124</v>
      </c>
      <c r="T84" s="8">
        <v>3136</v>
      </c>
      <c r="U84" s="8">
        <v>30</v>
      </c>
      <c r="W84" s="8"/>
    </row>
    <row r="85" spans="1:23">
      <c r="A85" s="7">
        <v>43435</v>
      </c>
      <c r="B85" s="6">
        <f t="shared" si="5"/>
        <v>2018</v>
      </c>
      <c r="C85" s="8"/>
      <c r="D85" s="8">
        <v>12518380.889968332</v>
      </c>
      <c r="E85" s="1">
        <f>VLOOKUP(B85,CDM!$M$5:$N$16,2,FALSE)/12</f>
        <v>575271.53179928812</v>
      </c>
      <c r="F85" s="1">
        <f t="shared" si="6"/>
        <v>13093652.42176762</v>
      </c>
      <c r="G85" s="8">
        <v>4282117.5597159071</v>
      </c>
      <c r="H85" s="1">
        <f>VLOOKUP(B85,CDM!$M$5:$S$16,3,FALSE)/12</f>
        <v>263226.83378558612</v>
      </c>
      <c r="I85" s="1">
        <f t="shared" si="7"/>
        <v>4545344.3935014931</v>
      </c>
      <c r="J85" s="8">
        <v>10851681.686155614</v>
      </c>
      <c r="K85" s="1">
        <f>VLOOKUP(B85,CDM!$M$5:$S$16,4,FALSE)/12</f>
        <v>481211.6928081137</v>
      </c>
      <c r="L85" s="1">
        <f t="shared" si="8"/>
        <v>11332893.378963728</v>
      </c>
      <c r="M85" s="8">
        <v>131040.28647731495</v>
      </c>
      <c r="N85" s="8">
        <v>34772.945111377885</v>
      </c>
      <c r="O85" s="9">
        <v>25146.899999999994</v>
      </c>
      <c r="P85" s="9">
        <v>280.41999999999996</v>
      </c>
      <c r="Q85" s="8">
        <v>15461</v>
      </c>
      <c r="R85" s="8">
        <v>1753</v>
      </c>
      <c r="S85" s="8">
        <v>125</v>
      </c>
      <c r="T85" s="8">
        <v>3136</v>
      </c>
      <c r="U85" s="8">
        <v>30</v>
      </c>
      <c r="W85" s="8"/>
    </row>
    <row r="86" spans="1:23">
      <c r="A86" s="7">
        <v>43466</v>
      </c>
      <c r="B86" s="6">
        <f t="shared" si="5"/>
        <v>2019</v>
      </c>
      <c r="C86" s="8"/>
      <c r="D86" s="8">
        <v>13960982.808591014</v>
      </c>
      <c r="E86" s="1">
        <f>VLOOKUP(B86,CDM!$M$5:$N$16,2,FALSE)/12</f>
        <v>605813.83793017792</v>
      </c>
      <c r="F86" s="1">
        <f t="shared" si="6"/>
        <v>14566796.646521192</v>
      </c>
      <c r="G86" s="8">
        <v>4609255.6079716161</v>
      </c>
      <c r="H86" s="1">
        <f>VLOOKUP(B86,CDM!$M$5:$S$16,3,FALSE)/12</f>
        <v>270693.99467576476</v>
      </c>
      <c r="I86" s="1">
        <f t="shared" si="7"/>
        <v>4879949.6026473809</v>
      </c>
      <c r="J86" s="8">
        <v>11617271.757342085</v>
      </c>
      <c r="K86" s="1">
        <f>VLOOKUP(B86,CDM!$M$5:$S$16,4,FALSE)/12</f>
        <v>578682.55469858088</v>
      </c>
      <c r="L86" s="1">
        <f t="shared" si="8"/>
        <v>12195954.312040666</v>
      </c>
      <c r="M86" s="8">
        <v>127626.94948947323</v>
      </c>
      <c r="N86" s="8">
        <v>31844.405362144858</v>
      </c>
      <c r="O86" s="9">
        <v>25522.159999999996</v>
      </c>
      <c r="P86" s="9">
        <v>280.41999999999996</v>
      </c>
      <c r="Q86" s="8">
        <v>15584.5</v>
      </c>
      <c r="R86" s="8">
        <v>1756.5</v>
      </c>
      <c r="S86" s="8">
        <v>125</v>
      </c>
      <c r="T86" s="8">
        <v>3136</v>
      </c>
      <c r="U86" s="8">
        <v>30</v>
      </c>
      <c r="W86" s="8"/>
    </row>
    <row r="87" spans="1:23">
      <c r="A87" s="7">
        <v>43497</v>
      </c>
      <c r="B87" s="6">
        <f t="shared" si="5"/>
        <v>2019</v>
      </c>
      <c r="C87" s="8"/>
      <c r="D87" s="8">
        <v>12392903.762277057</v>
      </c>
      <c r="E87" s="1">
        <f>VLOOKUP(B87,CDM!$M$5:$N$16,2,FALSE)/12</f>
        <v>605813.83793017792</v>
      </c>
      <c r="F87" s="1">
        <f t="shared" si="6"/>
        <v>12998717.600207236</v>
      </c>
      <c r="G87" s="8">
        <v>4226698.7559959963</v>
      </c>
      <c r="H87" s="1">
        <f>VLOOKUP(B87,CDM!$M$5:$S$16,3,FALSE)/12</f>
        <v>270693.99467576476</v>
      </c>
      <c r="I87" s="1">
        <f t="shared" si="7"/>
        <v>4497392.7506717611</v>
      </c>
      <c r="J87" s="8">
        <v>10508434.241887977</v>
      </c>
      <c r="K87" s="1">
        <f>VLOOKUP(B87,CDM!$M$5:$S$16,4,FALSE)/12</f>
        <v>578682.55469858088</v>
      </c>
      <c r="L87" s="1">
        <f t="shared" si="8"/>
        <v>11087116.796586558</v>
      </c>
      <c r="M87" s="8">
        <v>106189.02845008971</v>
      </c>
      <c r="N87" s="8">
        <v>31804.439842603708</v>
      </c>
      <c r="O87" s="9">
        <v>25897.030000000006</v>
      </c>
      <c r="P87" s="9">
        <v>281.15999999999997</v>
      </c>
      <c r="Q87" s="8">
        <v>15584.5</v>
      </c>
      <c r="R87" s="8">
        <v>1756.5</v>
      </c>
      <c r="S87" s="8">
        <v>124</v>
      </c>
      <c r="T87" s="8">
        <v>3261</v>
      </c>
      <c r="U87" s="8">
        <v>30</v>
      </c>
      <c r="W87" s="8"/>
    </row>
    <row r="88" spans="1:23">
      <c r="A88" s="7">
        <v>43525</v>
      </c>
      <c r="B88" s="6">
        <f t="shared" si="5"/>
        <v>2019</v>
      </c>
      <c r="C88" s="8"/>
      <c r="D88" s="8">
        <v>12063604.824753724</v>
      </c>
      <c r="E88" s="1">
        <f>VLOOKUP(B88,CDM!$M$5:$N$16,2,FALSE)/12</f>
        <v>605813.83793017792</v>
      </c>
      <c r="F88" s="1">
        <f t="shared" si="6"/>
        <v>12669418.662683902</v>
      </c>
      <c r="G88" s="8">
        <v>4292846.5750633525</v>
      </c>
      <c r="H88" s="1">
        <f>VLOOKUP(B88,CDM!$M$5:$S$16,3,FALSE)/12</f>
        <v>270693.99467576476</v>
      </c>
      <c r="I88" s="1">
        <f t="shared" si="7"/>
        <v>4563540.5697391173</v>
      </c>
      <c r="J88" s="8">
        <v>11100930.956588307</v>
      </c>
      <c r="K88" s="1">
        <f>VLOOKUP(B88,CDM!$M$5:$S$16,4,FALSE)/12</f>
        <v>578682.55469858088</v>
      </c>
      <c r="L88" s="1">
        <f t="shared" si="8"/>
        <v>11679613.511286888</v>
      </c>
      <c r="M88" s="8">
        <v>104703.19798887297</v>
      </c>
      <c r="N88" s="8">
        <v>34386.913832199549</v>
      </c>
      <c r="O88" s="9">
        <v>26683.679999999997</v>
      </c>
      <c r="P88" s="9">
        <v>281.15999999999997</v>
      </c>
      <c r="Q88" s="8">
        <v>15572</v>
      </c>
      <c r="R88" s="8">
        <v>1761</v>
      </c>
      <c r="S88" s="8">
        <v>124</v>
      </c>
      <c r="T88" s="8">
        <v>3261</v>
      </c>
      <c r="U88" s="8">
        <v>30</v>
      </c>
      <c r="W88" s="8"/>
    </row>
    <row r="89" spans="1:23">
      <c r="A89" s="7">
        <v>43556</v>
      </c>
      <c r="B89" s="6">
        <f t="shared" si="5"/>
        <v>2019</v>
      </c>
      <c r="C89" s="8"/>
      <c r="D89" s="8">
        <v>9719917.2265057545</v>
      </c>
      <c r="E89" s="1">
        <f>VLOOKUP(B89,CDM!$M$5:$N$16,2,FALSE)/12</f>
        <v>605813.83793017792</v>
      </c>
      <c r="F89" s="1">
        <f t="shared" si="6"/>
        <v>10325731.064435933</v>
      </c>
      <c r="G89" s="8">
        <v>3630067.6142082894</v>
      </c>
      <c r="H89" s="1">
        <f>VLOOKUP(B89,CDM!$M$5:$S$16,3,FALSE)/12</f>
        <v>270693.99467576476</v>
      </c>
      <c r="I89" s="1">
        <f t="shared" si="7"/>
        <v>3900761.6088840542</v>
      </c>
      <c r="J89" s="8">
        <v>10142281.579204079</v>
      </c>
      <c r="K89" s="1">
        <f>VLOOKUP(B89,CDM!$M$5:$S$16,4,FALSE)/12</f>
        <v>578682.55469858088</v>
      </c>
      <c r="L89" s="1">
        <f t="shared" si="8"/>
        <v>10720964.13390266</v>
      </c>
      <c r="M89" s="8">
        <v>88274.922592692994</v>
      </c>
      <c r="N89" s="8">
        <v>31113.867747098833</v>
      </c>
      <c r="O89" s="9">
        <v>25221.120000000003</v>
      </c>
      <c r="P89" s="9">
        <v>281.15999999999997</v>
      </c>
      <c r="Q89" s="8">
        <v>15622</v>
      </c>
      <c r="R89" s="8">
        <v>1761</v>
      </c>
      <c r="S89" s="8">
        <v>124</v>
      </c>
      <c r="T89" s="8">
        <v>3261</v>
      </c>
      <c r="U89" s="8">
        <v>30</v>
      </c>
      <c r="W89" s="8"/>
    </row>
    <row r="90" spans="1:23">
      <c r="A90" s="7">
        <v>43586</v>
      </c>
      <c r="B90" s="6">
        <f t="shared" si="5"/>
        <v>2019</v>
      </c>
      <c r="C90" s="8"/>
      <c r="D90" s="8">
        <v>8671238.6385931578</v>
      </c>
      <c r="E90" s="1">
        <f>VLOOKUP(B90,CDM!$M$5:$N$16,2,FALSE)/12</f>
        <v>605813.83793017792</v>
      </c>
      <c r="F90" s="1">
        <f t="shared" si="6"/>
        <v>9277052.476523336</v>
      </c>
      <c r="G90" s="8">
        <v>3445346.0237181168</v>
      </c>
      <c r="H90" s="1">
        <f>VLOOKUP(B90,CDM!$M$5:$S$16,3,FALSE)/12</f>
        <v>270693.99467576476</v>
      </c>
      <c r="I90" s="1">
        <f t="shared" si="7"/>
        <v>3716040.0183938816</v>
      </c>
      <c r="J90" s="8">
        <v>10207613.684272055</v>
      </c>
      <c r="K90" s="1">
        <f>VLOOKUP(B90,CDM!$M$5:$S$16,4,FALSE)/12</f>
        <v>578682.55469858088</v>
      </c>
      <c r="L90" s="1">
        <f t="shared" si="8"/>
        <v>10786296.238970635</v>
      </c>
      <c r="M90" s="8">
        <v>79634.420499382555</v>
      </c>
      <c r="N90" s="8">
        <v>34211.565359477128</v>
      </c>
      <c r="O90" s="9">
        <v>24107.83</v>
      </c>
      <c r="P90" s="9">
        <v>281.15999999999997</v>
      </c>
      <c r="Q90" s="8">
        <v>15687</v>
      </c>
      <c r="R90" s="8">
        <v>1754</v>
      </c>
      <c r="S90" s="8">
        <v>124</v>
      </c>
      <c r="T90" s="8">
        <v>3261</v>
      </c>
      <c r="U90" s="8">
        <v>30</v>
      </c>
      <c r="W90" s="8"/>
    </row>
    <row r="91" spans="1:23">
      <c r="A91" s="7">
        <v>43617</v>
      </c>
      <c r="B91" s="6">
        <f t="shared" si="5"/>
        <v>2019</v>
      </c>
      <c r="C91" s="8"/>
      <c r="D91" s="8">
        <v>8331102.5462989938</v>
      </c>
      <c r="E91" s="1">
        <f>VLOOKUP(B91,CDM!$M$5:$N$16,2,FALSE)/12</f>
        <v>605813.83793017792</v>
      </c>
      <c r="F91" s="1">
        <f t="shared" si="6"/>
        <v>8936916.384229172</v>
      </c>
      <c r="G91" s="8">
        <v>3448489.9909632192</v>
      </c>
      <c r="H91" s="1">
        <f>VLOOKUP(B91,CDM!$M$5:$S$16,3,FALSE)/12</f>
        <v>270693.99467576476</v>
      </c>
      <c r="I91" s="1">
        <f t="shared" si="7"/>
        <v>3719183.985638984</v>
      </c>
      <c r="J91" s="8">
        <v>10060825.489111267</v>
      </c>
      <c r="K91" s="1">
        <f>VLOOKUP(B91,CDM!$M$5:$S$16,4,FALSE)/12</f>
        <v>578682.55469858088</v>
      </c>
      <c r="L91" s="1">
        <f t="shared" si="8"/>
        <v>10639508.043809848</v>
      </c>
      <c r="M91" s="8">
        <v>71160.610624177993</v>
      </c>
      <c r="N91" s="8">
        <v>33715.378284647188</v>
      </c>
      <c r="O91" s="9">
        <v>24029.240000000005</v>
      </c>
      <c r="P91" s="9">
        <v>281.15999999999997</v>
      </c>
      <c r="Q91" s="8">
        <v>15728</v>
      </c>
      <c r="R91" s="8">
        <v>1766</v>
      </c>
      <c r="S91" s="8">
        <v>124</v>
      </c>
      <c r="T91" s="8">
        <v>3261</v>
      </c>
      <c r="U91" s="8">
        <v>30</v>
      </c>
      <c r="W91" s="8"/>
    </row>
    <row r="92" spans="1:23">
      <c r="A92" s="7">
        <v>43647</v>
      </c>
      <c r="B92" s="6">
        <f t="shared" si="5"/>
        <v>2019</v>
      </c>
      <c r="C92" s="8"/>
      <c r="D92" s="8">
        <v>10609156.907327704</v>
      </c>
      <c r="E92" s="1">
        <f>VLOOKUP(B92,CDM!$M$5:$N$16,2,FALSE)/12</f>
        <v>605813.83793017792</v>
      </c>
      <c r="F92" s="1">
        <f t="shared" si="6"/>
        <v>11214970.745257882</v>
      </c>
      <c r="G92" s="8">
        <v>4014350.0624655569</v>
      </c>
      <c r="H92" s="1">
        <f>VLOOKUP(B92,CDM!$M$5:$S$16,3,FALSE)/12</f>
        <v>270693.99467576476</v>
      </c>
      <c r="I92" s="1">
        <f t="shared" si="7"/>
        <v>4285044.0571413217</v>
      </c>
      <c r="J92" s="8">
        <v>10411256.698898302</v>
      </c>
      <c r="K92" s="1">
        <f>VLOOKUP(B92,CDM!$M$5:$S$16,4,FALSE)/12</f>
        <v>578682.55469858088</v>
      </c>
      <c r="L92" s="1">
        <f t="shared" si="8"/>
        <v>10989939.253596883</v>
      </c>
      <c r="M92" s="8">
        <v>76351.305884360918</v>
      </c>
      <c r="N92" s="8">
        <v>31669.642501445029</v>
      </c>
      <c r="O92" s="9">
        <v>24951.919999999998</v>
      </c>
      <c r="P92" s="9">
        <v>281.15999999999997</v>
      </c>
      <c r="Q92" s="8">
        <v>15749</v>
      </c>
      <c r="R92" s="8">
        <v>1757</v>
      </c>
      <c r="S92" s="8">
        <v>124</v>
      </c>
      <c r="T92" s="8">
        <v>3261</v>
      </c>
      <c r="U92" s="8">
        <v>30</v>
      </c>
      <c r="W92" s="8"/>
    </row>
    <row r="93" spans="1:23">
      <c r="A93" s="7">
        <v>43678</v>
      </c>
      <c r="B93" s="6">
        <f t="shared" si="5"/>
        <v>2019</v>
      </c>
      <c r="C93" s="8"/>
      <c r="D93" s="8">
        <v>9801261.3353332076</v>
      </c>
      <c r="E93" s="1">
        <f>VLOOKUP(B93,CDM!$M$5:$N$16,2,FALSE)/12</f>
        <v>605813.83793017792</v>
      </c>
      <c r="F93" s="1">
        <f t="shared" si="6"/>
        <v>10407075.173263386</v>
      </c>
      <c r="G93" s="8">
        <v>3882002.7717145048</v>
      </c>
      <c r="H93" s="1">
        <f>VLOOKUP(B93,CDM!$M$5:$S$16,3,FALSE)/12</f>
        <v>270693.99467576476</v>
      </c>
      <c r="I93" s="1">
        <f t="shared" si="7"/>
        <v>4152696.7663902696</v>
      </c>
      <c r="J93" s="8">
        <v>10709168.986959817</v>
      </c>
      <c r="K93" s="1">
        <f>VLOOKUP(B93,CDM!$M$5:$S$16,4,FALSE)/12</f>
        <v>578682.55469858088</v>
      </c>
      <c r="L93" s="1">
        <f t="shared" si="8"/>
        <v>11287851.541658398</v>
      </c>
      <c r="M93" s="8">
        <v>86315.117918134973</v>
      </c>
      <c r="N93" s="8">
        <v>34025.156570154941</v>
      </c>
      <c r="O93" s="9">
        <v>26294.26</v>
      </c>
      <c r="P93" s="9">
        <v>281.15999999999997</v>
      </c>
      <c r="Q93" s="8">
        <v>15732</v>
      </c>
      <c r="R93" s="8">
        <v>1746</v>
      </c>
      <c r="S93" s="8">
        <v>124</v>
      </c>
      <c r="T93" s="8">
        <v>3261</v>
      </c>
      <c r="U93" s="8">
        <v>30</v>
      </c>
      <c r="W93" s="8"/>
    </row>
    <row r="94" spans="1:23">
      <c r="A94" s="7">
        <v>43709</v>
      </c>
      <c r="B94" s="6">
        <f t="shared" si="5"/>
        <v>2019</v>
      </c>
      <c r="C94" s="8"/>
      <c r="D94" s="8">
        <v>8061127.0845380994</v>
      </c>
      <c r="E94" s="1">
        <f>VLOOKUP(B94,CDM!$M$5:$N$16,2,FALSE)/12</f>
        <v>605813.83793017792</v>
      </c>
      <c r="F94" s="1">
        <f t="shared" si="6"/>
        <v>8666940.9224682767</v>
      </c>
      <c r="G94" s="8">
        <v>3448393.0346508492</v>
      </c>
      <c r="H94" s="1">
        <f>VLOOKUP(B94,CDM!$M$5:$S$16,3,FALSE)/12</f>
        <v>270693.99467576476</v>
      </c>
      <c r="I94" s="1">
        <f t="shared" si="7"/>
        <v>3719087.029326614</v>
      </c>
      <c r="J94" s="8">
        <v>10395119.136384932</v>
      </c>
      <c r="K94" s="1">
        <f>VLOOKUP(B94,CDM!$M$5:$S$16,4,FALSE)/12</f>
        <v>578682.55469858088</v>
      </c>
      <c r="L94" s="1">
        <f t="shared" si="8"/>
        <v>10973801.691083513</v>
      </c>
      <c r="M94" s="8">
        <v>95972.641245745617</v>
      </c>
      <c r="N94" s="8">
        <v>33656.943757960209</v>
      </c>
      <c r="O94" s="9">
        <v>25467.440000000006</v>
      </c>
      <c r="P94" s="9">
        <v>281.15999999999997</v>
      </c>
      <c r="Q94" s="8">
        <v>15807</v>
      </c>
      <c r="R94" s="8">
        <v>1753</v>
      </c>
      <c r="S94" s="8">
        <v>127</v>
      </c>
      <c r="T94" s="8">
        <v>3261</v>
      </c>
      <c r="U94" s="8">
        <v>30</v>
      </c>
      <c r="W94" s="8"/>
    </row>
    <row r="95" spans="1:23">
      <c r="A95" s="7">
        <v>43739</v>
      </c>
      <c r="B95" s="6">
        <f t="shared" si="5"/>
        <v>2019</v>
      </c>
      <c r="C95" s="8"/>
      <c r="D95" s="8">
        <v>8747393.621830821</v>
      </c>
      <c r="E95" s="1">
        <f>VLOOKUP(B95,CDM!$M$5:$N$16,2,FALSE)/12</f>
        <v>605813.83793017792</v>
      </c>
      <c r="F95" s="1">
        <f t="shared" si="6"/>
        <v>9353207.4597609993</v>
      </c>
      <c r="G95" s="8">
        <v>3461001.7663835487</v>
      </c>
      <c r="H95" s="1">
        <f>VLOOKUP(B95,CDM!$M$5:$S$16,3,FALSE)/12</f>
        <v>270693.99467576476</v>
      </c>
      <c r="I95" s="1">
        <f t="shared" si="7"/>
        <v>3731695.7610593135</v>
      </c>
      <c r="J95" s="8">
        <v>10416127.544557648</v>
      </c>
      <c r="K95" s="1">
        <f>VLOOKUP(B95,CDM!$M$5:$S$16,4,FALSE)/12</f>
        <v>578682.55469858088</v>
      </c>
      <c r="L95" s="1">
        <f t="shared" si="8"/>
        <v>10994810.099256229</v>
      </c>
      <c r="M95" s="8">
        <v>112570.42824011325</v>
      </c>
      <c r="N95" s="8">
        <v>32913.391456526915</v>
      </c>
      <c r="O95" s="9">
        <v>26140.640000000003</v>
      </c>
      <c r="P95" s="9">
        <v>281.15999999999997</v>
      </c>
      <c r="Q95" s="8">
        <v>15811</v>
      </c>
      <c r="R95" s="8">
        <v>1788</v>
      </c>
      <c r="S95" s="8">
        <v>129</v>
      </c>
      <c r="T95" s="8">
        <v>3261</v>
      </c>
      <c r="U95" s="8">
        <v>30</v>
      </c>
      <c r="W95" s="8"/>
    </row>
    <row r="96" spans="1:23">
      <c r="A96" s="7">
        <v>43770</v>
      </c>
      <c r="B96" s="6">
        <f t="shared" si="5"/>
        <v>2019</v>
      </c>
      <c r="C96" s="8"/>
      <c r="D96" s="8">
        <v>10760571.810268486</v>
      </c>
      <c r="E96" s="1">
        <f>VLOOKUP(B96,CDM!$M$5:$N$16,2,FALSE)/12</f>
        <v>605813.83793017792</v>
      </c>
      <c r="F96" s="1">
        <f t="shared" si="6"/>
        <v>11366385.648198664</v>
      </c>
      <c r="G96" s="8">
        <v>3839348.9308264251</v>
      </c>
      <c r="H96" s="1">
        <f>VLOOKUP(B96,CDM!$M$5:$S$16,3,FALSE)/12</f>
        <v>270693.99467576476</v>
      </c>
      <c r="I96" s="1">
        <f t="shared" si="7"/>
        <v>4110042.9255021899</v>
      </c>
      <c r="J96" s="8">
        <v>10847244.234261472</v>
      </c>
      <c r="K96" s="1">
        <f>VLOOKUP(B96,CDM!$M$5:$S$16,4,FALSE)/12</f>
        <v>578682.55469858088</v>
      </c>
      <c r="L96" s="1">
        <f t="shared" si="8"/>
        <v>11425926.788960053</v>
      </c>
      <c r="M96" s="8">
        <v>120377.98196841464</v>
      </c>
      <c r="N96" s="8">
        <v>32060.80848710061</v>
      </c>
      <c r="O96" s="9">
        <v>26288.269999999997</v>
      </c>
      <c r="P96" s="9">
        <v>281.15999999999997</v>
      </c>
      <c r="Q96" s="8">
        <v>15859</v>
      </c>
      <c r="R96" s="8">
        <v>1771</v>
      </c>
      <c r="S96" s="8">
        <v>126</v>
      </c>
      <c r="T96" s="8">
        <v>3261</v>
      </c>
      <c r="U96" s="8">
        <v>30</v>
      </c>
      <c r="W96" s="8"/>
    </row>
    <row r="97" spans="1:23">
      <c r="A97" s="7">
        <v>43800</v>
      </c>
      <c r="B97" s="6">
        <f t="shared" si="5"/>
        <v>2019</v>
      </c>
      <c r="C97" s="8"/>
      <c r="D97" s="8">
        <v>12817933.095966045</v>
      </c>
      <c r="E97" s="1">
        <f>VLOOKUP(B97,CDM!$M$5:$N$16,2,FALSE)/12</f>
        <v>605813.83793017792</v>
      </c>
      <c r="F97" s="1">
        <f t="shared" si="6"/>
        <v>13423746.933896223</v>
      </c>
      <c r="G97" s="8">
        <v>4227042.4814835032</v>
      </c>
      <c r="H97" s="1">
        <f>VLOOKUP(B97,CDM!$M$5:$S$16,3,FALSE)/12</f>
        <v>270693.99467576476</v>
      </c>
      <c r="I97" s="1">
        <f t="shared" si="7"/>
        <v>4497736.4761592681</v>
      </c>
      <c r="J97" s="8">
        <v>10361685.654034983</v>
      </c>
      <c r="K97" s="1">
        <f>VLOOKUP(B97,CDM!$M$5:$S$16,4,FALSE)/12</f>
        <v>578682.55469858088</v>
      </c>
      <c r="L97" s="1">
        <f t="shared" si="8"/>
        <v>10940368.208733564</v>
      </c>
      <c r="M97" s="8">
        <v>133510.49307751775</v>
      </c>
      <c r="N97" s="8">
        <v>32602.377656945137</v>
      </c>
      <c r="O97" s="9">
        <v>25377.779999999992</v>
      </c>
      <c r="P97" s="9">
        <v>281.15999999999997</v>
      </c>
      <c r="Q97" s="8">
        <v>15922</v>
      </c>
      <c r="R97" s="8">
        <v>1763</v>
      </c>
      <c r="S97" s="8">
        <v>126</v>
      </c>
      <c r="T97" s="8">
        <v>3261</v>
      </c>
      <c r="U97" s="8">
        <v>30</v>
      </c>
      <c r="W97" s="8"/>
    </row>
    <row r="98" spans="1:23">
      <c r="A98" s="7">
        <v>43831</v>
      </c>
      <c r="B98" s="6">
        <f t="shared" si="5"/>
        <v>2020</v>
      </c>
      <c r="C98" s="8"/>
      <c r="D98" s="8">
        <v>12866456.17026085</v>
      </c>
      <c r="E98" s="1">
        <f>VLOOKUP(B98,CDM!$M$5:$N$16,2,FALSE)/12</f>
        <v>604879.61295870331</v>
      </c>
      <c r="F98" s="1">
        <f t="shared" si="6"/>
        <v>13471335.783219554</v>
      </c>
      <c r="G98" s="8">
        <v>4377026.2665486429</v>
      </c>
      <c r="H98" s="1">
        <f>VLOOKUP(B98,CDM!$M$5:$S$16,3,FALSE)/12</f>
        <v>270054.97975969774</v>
      </c>
      <c r="I98" s="1">
        <f t="shared" si="7"/>
        <v>4647081.2463083407</v>
      </c>
      <c r="J98" s="8">
        <v>10810342.446760129</v>
      </c>
      <c r="K98" s="1">
        <f>VLOOKUP(B98,CDM!$M$5:$S$16,4,FALSE)/12</f>
        <v>635523.45476492029</v>
      </c>
      <c r="L98" s="1">
        <f t="shared" si="8"/>
        <v>11445865.90152505</v>
      </c>
      <c r="M98" s="8">
        <v>129767.21785488386</v>
      </c>
      <c r="N98" s="8">
        <v>33005.016610059582</v>
      </c>
      <c r="O98" s="9">
        <v>25510.520000000004</v>
      </c>
      <c r="P98" s="9">
        <v>285.85000000000002</v>
      </c>
      <c r="Q98" s="8">
        <v>16009</v>
      </c>
      <c r="R98" s="8">
        <v>1779</v>
      </c>
      <c r="S98" s="8">
        <v>126</v>
      </c>
      <c r="T98" s="8">
        <v>3261</v>
      </c>
      <c r="U98" s="8">
        <v>30</v>
      </c>
      <c r="W98" s="8"/>
    </row>
    <row r="99" spans="1:23">
      <c r="A99" s="7">
        <v>43862</v>
      </c>
      <c r="B99" s="6">
        <f t="shared" si="5"/>
        <v>2020</v>
      </c>
      <c r="C99" s="8"/>
      <c r="D99" s="8">
        <v>12122959.291194474</v>
      </c>
      <c r="E99" s="1">
        <f>VLOOKUP(B99,CDM!$M$5:$N$16,2,FALSE)/12</f>
        <v>604879.61295870331</v>
      </c>
      <c r="F99" s="1">
        <f t="shared" si="6"/>
        <v>12727838.904153178</v>
      </c>
      <c r="G99" s="8">
        <v>4137486.5177108715</v>
      </c>
      <c r="H99" s="1">
        <f>VLOOKUP(B99,CDM!$M$5:$S$16,3,FALSE)/12</f>
        <v>270054.97975969774</v>
      </c>
      <c r="I99" s="1">
        <f t="shared" si="7"/>
        <v>4407541.4974705689</v>
      </c>
      <c r="J99" s="8">
        <v>10409882.874438919</v>
      </c>
      <c r="K99" s="1">
        <f>VLOOKUP(B99,CDM!$M$5:$S$16,4,FALSE)/12</f>
        <v>635523.45476492029</v>
      </c>
      <c r="L99" s="1">
        <f t="shared" si="8"/>
        <v>11045406.32920384</v>
      </c>
      <c r="M99" s="8">
        <v>111611.75779915231</v>
      </c>
      <c r="N99" s="8">
        <v>32945.981622905012</v>
      </c>
      <c r="O99" s="9">
        <v>24748.480000000003</v>
      </c>
      <c r="P99" s="9">
        <v>285.85000000000002</v>
      </c>
      <c r="Q99" s="8">
        <v>16023</v>
      </c>
      <c r="R99" s="8">
        <v>1778</v>
      </c>
      <c r="S99" s="8">
        <v>127</v>
      </c>
      <c r="T99" s="8">
        <v>3261</v>
      </c>
      <c r="U99" s="8">
        <v>30</v>
      </c>
      <c r="W99" s="8"/>
    </row>
    <row r="100" spans="1:23">
      <c r="A100" s="7">
        <v>43891</v>
      </c>
      <c r="B100" s="6">
        <f t="shared" si="5"/>
        <v>2020</v>
      </c>
      <c r="C100" s="8"/>
      <c r="D100" s="8">
        <v>11708936.147119425</v>
      </c>
      <c r="E100" s="1">
        <f>VLOOKUP(B100,CDM!$M$5:$N$16,2,FALSE)/12</f>
        <v>604879.61295870331</v>
      </c>
      <c r="F100" s="1">
        <f t="shared" si="6"/>
        <v>12313815.760078128</v>
      </c>
      <c r="G100" s="8">
        <v>3689100.3264955725</v>
      </c>
      <c r="H100" s="1">
        <f>VLOOKUP(B100,CDM!$M$5:$S$16,3,FALSE)/12</f>
        <v>270054.97975969774</v>
      </c>
      <c r="I100" s="1">
        <f t="shared" si="7"/>
        <v>3959155.3062552703</v>
      </c>
      <c r="J100" s="8">
        <v>9916764.6526984535</v>
      </c>
      <c r="K100" s="1">
        <f>VLOOKUP(B100,CDM!$M$5:$S$16,4,FALSE)/12</f>
        <v>635523.45476492029</v>
      </c>
      <c r="L100" s="1">
        <f t="shared" si="8"/>
        <v>10552288.107463375</v>
      </c>
      <c r="M100" s="8">
        <v>106442.85983284675</v>
      </c>
      <c r="N100" s="8">
        <v>33092.897928915736</v>
      </c>
      <c r="O100" s="9">
        <v>25540.920000000006</v>
      </c>
      <c r="P100" s="9">
        <v>285.85000000000002</v>
      </c>
      <c r="Q100" s="8">
        <v>16030</v>
      </c>
      <c r="R100" s="8">
        <v>1777</v>
      </c>
      <c r="S100" s="8">
        <v>127</v>
      </c>
      <c r="T100" s="8">
        <v>3261</v>
      </c>
      <c r="U100" s="8">
        <v>30</v>
      </c>
      <c r="W100" s="8"/>
    </row>
    <row r="101" spans="1:23">
      <c r="A101" s="7">
        <v>43922</v>
      </c>
      <c r="B101" s="6">
        <f t="shared" si="5"/>
        <v>2020</v>
      </c>
      <c r="C101" s="8"/>
      <c r="D101" s="8">
        <v>10594411.679266052</v>
      </c>
      <c r="E101" s="1">
        <f>VLOOKUP(B101,CDM!$M$5:$N$16,2,FALSE)/12</f>
        <v>604879.61295870331</v>
      </c>
      <c r="F101" s="1">
        <f t="shared" si="6"/>
        <v>11199291.292224756</v>
      </c>
      <c r="G101" s="8">
        <v>2848033.2428459735</v>
      </c>
      <c r="H101" s="1">
        <f>VLOOKUP(B101,CDM!$M$5:$S$16,3,FALSE)/12</f>
        <v>270054.97975969774</v>
      </c>
      <c r="I101" s="1">
        <f t="shared" si="7"/>
        <v>3118088.2226056713</v>
      </c>
      <c r="J101" s="8">
        <v>7038118.2699119393</v>
      </c>
      <c r="K101" s="1">
        <f>VLOOKUP(B101,CDM!$M$5:$S$16,4,FALSE)/12</f>
        <v>635523.45476492029</v>
      </c>
      <c r="L101" s="1">
        <f t="shared" si="8"/>
        <v>7673641.7246768596</v>
      </c>
      <c r="M101" s="8">
        <v>89747.398793209053</v>
      </c>
      <c r="N101" s="8">
        <v>32983.935001957776</v>
      </c>
      <c r="O101" s="9">
        <v>24483.24</v>
      </c>
      <c r="P101" s="9">
        <v>285.85000000000002</v>
      </c>
      <c r="Q101" s="8">
        <v>16137</v>
      </c>
      <c r="R101" s="8">
        <v>1778</v>
      </c>
      <c r="S101" s="8">
        <v>129</v>
      </c>
      <c r="T101" s="8">
        <v>3261</v>
      </c>
      <c r="U101" s="8">
        <v>30</v>
      </c>
      <c r="W101" s="8"/>
    </row>
    <row r="102" spans="1:23">
      <c r="A102" s="7">
        <v>43952</v>
      </c>
      <c r="B102" s="6">
        <f t="shared" si="5"/>
        <v>2020</v>
      </c>
      <c r="C102" s="8"/>
      <c r="D102" s="8">
        <v>10075897.739323296</v>
      </c>
      <c r="E102" s="1">
        <f>VLOOKUP(B102,CDM!$M$5:$N$16,2,FALSE)/12</f>
        <v>604879.61295870331</v>
      </c>
      <c r="F102" s="1">
        <f t="shared" si="6"/>
        <v>10680777.352281999</v>
      </c>
      <c r="G102" s="8">
        <v>2839173.9438523706</v>
      </c>
      <c r="H102" s="1">
        <f>VLOOKUP(B102,CDM!$M$5:$S$16,3,FALSE)/12</f>
        <v>270054.97975969774</v>
      </c>
      <c r="I102" s="1">
        <f t="shared" si="7"/>
        <v>3109228.9236120684</v>
      </c>
      <c r="J102" s="8">
        <v>7851278.3061691457</v>
      </c>
      <c r="K102" s="1">
        <f>VLOOKUP(B102,CDM!$M$5:$S$16,4,FALSE)/12</f>
        <v>635523.45476492029</v>
      </c>
      <c r="L102" s="1">
        <f t="shared" si="8"/>
        <v>8486801.760934066</v>
      </c>
      <c r="M102" s="8">
        <v>80962.821380882102</v>
      </c>
      <c r="N102" s="8">
        <v>33054.944549862958</v>
      </c>
      <c r="O102" s="9">
        <v>19142.870000000003</v>
      </c>
      <c r="P102" s="9">
        <v>285.85000000000002</v>
      </c>
      <c r="Q102" s="8">
        <v>16100</v>
      </c>
      <c r="R102" s="8">
        <v>1771</v>
      </c>
      <c r="S102" s="8">
        <v>129</v>
      </c>
      <c r="T102" s="8">
        <v>3261</v>
      </c>
      <c r="U102" s="8">
        <v>30</v>
      </c>
      <c r="W102" s="8"/>
    </row>
    <row r="103" spans="1:23">
      <c r="A103" s="7">
        <v>43983</v>
      </c>
      <c r="B103" s="6">
        <f t="shared" si="5"/>
        <v>2020</v>
      </c>
      <c r="C103" s="8"/>
      <c r="D103" s="8">
        <v>9987467.2126085386</v>
      </c>
      <c r="E103" s="1">
        <f>VLOOKUP(B103,CDM!$M$5:$N$16,2,FALSE)/12</f>
        <v>604879.61295870331</v>
      </c>
      <c r="F103" s="1">
        <f t="shared" si="6"/>
        <v>10592346.825567242</v>
      </c>
      <c r="G103" s="8">
        <v>3055159.5702205976</v>
      </c>
      <c r="H103" s="1">
        <f>VLOOKUP(B103,CDM!$M$5:$S$16,3,FALSE)/12</f>
        <v>270054.97975969774</v>
      </c>
      <c r="I103" s="1">
        <f t="shared" si="7"/>
        <v>3325214.5499802954</v>
      </c>
      <c r="J103" s="8">
        <v>9093235.5826156083</v>
      </c>
      <c r="K103" s="1">
        <f>VLOOKUP(B103,CDM!$M$5:$S$16,4,FALSE)/12</f>
        <v>635523.45476492029</v>
      </c>
      <c r="L103" s="1">
        <f t="shared" si="8"/>
        <v>9728759.0373805277</v>
      </c>
      <c r="M103" s="8">
        <v>72347.566729917788</v>
      </c>
      <c r="N103" s="8">
        <v>32983.935001957776</v>
      </c>
      <c r="O103" s="9">
        <v>23132.000000000004</v>
      </c>
      <c r="P103" s="9">
        <v>285.85000000000002</v>
      </c>
      <c r="Q103" s="8">
        <v>16160</v>
      </c>
      <c r="R103" s="8">
        <v>1775</v>
      </c>
      <c r="S103" s="8">
        <v>130</v>
      </c>
      <c r="T103" s="8">
        <v>3261</v>
      </c>
      <c r="U103" s="8">
        <v>30</v>
      </c>
      <c r="W103" s="8"/>
    </row>
    <row r="104" spans="1:23">
      <c r="A104" s="7">
        <v>44013</v>
      </c>
      <c r="B104" s="6">
        <f t="shared" si="5"/>
        <v>2020</v>
      </c>
      <c r="C104" s="8"/>
      <c r="D104" s="8">
        <v>13156024.823692113</v>
      </c>
      <c r="E104" s="1">
        <f>VLOOKUP(B104,CDM!$M$5:$N$16,2,FALSE)/12</f>
        <v>604879.61295870331</v>
      </c>
      <c r="F104" s="1">
        <f t="shared" si="6"/>
        <v>13760904.436650816</v>
      </c>
      <c r="G104" s="8">
        <v>3836853.5976870866</v>
      </c>
      <c r="H104" s="1">
        <f>VLOOKUP(B104,CDM!$M$5:$S$16,3,FALSE)/12</f>
        <v>270054.97975969774</v>
      </c>
      <c r="I104" s="1">
        <f t="shared" si="7"/>
        <v>4106908.5774467844</v>
      </c>
      <c r="J104" s="8">
        <v>10422144.205792543</v>
      </c>
      <c r="K104" s="1">
        <f>VLOOKUP(B104,CDM!$M$5:$S$16,4,FALSE)/12</f>
        <v>635523.45476492029</v>
      </c>
      <c r="L104" s="1">
        <f t="shared" si="8"/>
        <v>11057667.660557464</v>
      </c>
      <c r="M104" s="8">
        <v>77624.838920514434</v>
      </c>
      <c r="N104" s="8">
        <v>33054.944549862958</v>
      </c>
      <c r="O104" s="9">
        <v>23856.960000000006</v>
      </c>
      <c r="P104" s="9">
        <v>285.85000000000002</v>
      </c>
      <c r="Q104" s="8">
        <v>16214</v>
      </c>
      <c r="R104" s="8">
        <v>1773</v>
      </c>
      <c r="S104" s="8">
        <v>130</v>
      </c>
      <c r="T104" s="8">
        <v>3261</v>
      </c>
      <c r="U104" s="8">
        <v>30</v>
      </c>
      <c r="W104" s="8"/>
    </row>
    <row r="105" spans="1:23">
      <c r="A105" s="7">
        <v>44044</v>
      </c>
      <c r="B105" s="6">
        <f t="shared" si="5"/>
        <v>2020</v>
      </c>
      <c r="C105" s="8"/>
      <c r="D105" s="8">
        <v>11624511.125675922</v>
      </c>
      <c r="E105" s="1">
        <f>VLOOKUP(B105,CDM!$M$5:$N$16,2,FALSE)/12</f>
        <v>604879.61295870331</v>
      </c>
      <c r="F105" s="1">
        <f t="shared" si="6"/>
        <v>12229390.738634625</v>
      </c>
      <c r="G105" s="8">
        <v>3688140.2678477252</v>
      </c>
      <c r="H105" s="1">
        <f>VLOOKUP(B105,CDM!$M$5:$S$16,3,FALSE)/12</f>
        <v>270054.97975969774</v>
      </c>
      <c r="I105" s="1">
        <f t="shared" si="7"/>
        <v>3958195.247607423</v>
      </c>
      <c r="J105" s="8">
        <v>10192016.210357649</v>
      </c>
      <c r="K105" s="1">
        <f>VLOOKUP(B105,CDM!$M$5:$S$16,4,FALSE)/12</f>
        <v>635523.45476492029</v>
      </c>
      <c r="L105" s="1">
        <f t="shared" si="8"/>
        <v>10827539.665122569</v>
      </c>
      <c r="M105" s="8">
        <v>87754.916418180175</v>
      </c>
      <c r="N105" s="8">
        <v>33019.439775910374</v>
      </c>
      <c r="O105" s="9">
        <v>20204.010000000009</v>
      </c>
      <c r="P105" s="9">
        <v>285.85000000000002</v>
      </c>
      <c r="Q105" s="8">
        <v>16218</v>
      </c>
      <c r="R105" s="8">
        <v>1782</v>
      </c>
      <c r="S105" s="8">
        <v>128</v>
      </c>
      <c r="T105" s="8">
        <v>3261</v>
      </c>
      <c r="U105" s="8">
        <v>30</v>
      </c>
      <c r="W105" s="8"/>
    </row>
    <row r="106" spans="1:23">
      <c r="A106" s="7">
        <v>44075</v>
      </c>
      <c r="B106" s="6">
        <f t="shared" si="5"/>
        <v>2020</v>
      </c>
      <c r="C106" s="8"/>
      <c r="D106" s="8">
        <v>8863050.2273658421</v>
      </c>
      <c r="E106" s="1">
        <f>VLOOKUP(B106,CDM!$M$5:$N$16,2,FALSE)/12</f>
        <v>604879.61295870331</v>
      </c>
      <c r="F106" s="1">
        <f t="shared" si="6"/>
        <v>9467929.8403245453</v>
      </c>
      <c r="G106" s="8">
        <v>3202707.6551847798</v>
      </c>
      <c r="H106" s="1">
        <f>VLOOKUP(B106,CDM!$M$5:$S$16,3,FALSE)/12</f>
        <v>270054.97975969774</v>
      </c>
      <c r="I106" s="1">
        <f t="shared" si="7"/>
        <v>3472762.6349444776</v>
      </c>
      <c r="J106" s="8">
        <v>9646470.7241184711</v>
      </c>
      <c r="K106" s="1">
        <f>VLOOKUP(B106,CDM!$M$5:$S$16,4,FALSE)/12</f>
        <v>635523.45476492029</v>
      </c>
      <c r="L106" s="1">
        <f t="shared" si="8"/>
        <v>10281994.178883392</v>
      </c>
      <c r="M106" s="8">
        <v>97573.565856450121</v>
      </c>
      <c r="N106" s="8">
        <v>32983.935001957776</v>
      </c>
      <c r="O106" s="9">
        <v>19468.420000000002</v>
      </c>
      <c r="P106" s="9">
        <v>285.85000000000002</v>
      </c>
      <c r="Q106" s="8">
        <v>16220</v>
      </c>
      <c r="R106" s="8">
        <v>1789</v>
      </c>
      <c r="S106" s="8">
        <v>124</v>
      </c>
      <c r="T106" s="8">
        <v>3261</v>
      </c>
      <c r="U106" s="8">
        <v>30</v>
      </c>
      <c r="W106" s="8"/>
    </row>
    <row r="107" spans="1:23">
      <c r="A107" s="7">
        <v>44105</v>
      </c>
      <c r="B107" s="6">
        <f t="shared" si="5"/>
        <v>2020</v>
      </c>
      <c r="C107" s="8"/>
      <c r="D107" s="8">
        <v>9752297.8944030479</v>
      </c>
      <c r="E107" s="1">
        <f>VLOOKUP(B107,CDM!$M$5:$N$16,2,FALSE)/12</f>
        <v>604879.61295870331</v>
      </c>
      <c r="F107" s="1">
        <f t="shared" si="6"/>
        <v>10357177.507361751</v>
      </c>
      <c r="G107" s="8">
        <v>3288621.8524205163</v>
      </c>
      <c r="H107" s="1">
        <f>VLOOKUP(B107,CDM!$M$5:$S$16,3,FALSE)/12</f>
        <v>270054.97975969774</v>
      </c>
      <c r="I107" s="1">
        <f t="shared" si="7"/>
        <v>3558676.8321802141</v>
      </c>
      <c r="J107" s="8">
        <v>10119827.822303513</v>
      </c>
      <c r="K107" s="1">
        <f>VLOOKUP(B107,CDM!$M$5:$S$16,4,FALSE)/12</f>
        <v>635523.45476492029</v>
      </c>
      <c r="L107" s="1">
        <f t="shared" si="8"/>
        <v>10755351.277068432</v>
      </c>
      <c r="M107" s="8">
        <v>114448.17776572995</v>
      </c>
      <c r="N107" s="8">
        <v>33054.944549862958</v>
      </c>
      <c r="O107" s="9">
        <v>35104.030000000006</v>
      </c>
      <c r="P107" s="9">
        <v>285.85000000000002</v>
      </c>
      <c r="Q107" s="8">
        <v>16288</v>
      </c>
      <c r="R107" s="8">
        <v>1783</v>
      </c>
      <c r="S107" s="8">
        <v>125</v>
      </c>
      <c r="T107" s="8">
        <v>3261</v>
      </c>
      <c r="U107" s="8">
        <v>30</v>
      </c>
      <c r="W107" s="8"/>
    </row>
    <row r="108" spans="1:23">
      <c r="A108" s="7">
        <v>44136</v>
      </c>
      <c r="B108" s="6">
        <f t="shared" si="5"/>
        <v>2020</v>
      </c>
      <c r="C108" s="8"/>
      <c r="D108" s="8">
        <v>10443762.540943094</v>
      </c>
      <c r="E108" s="1">
        <f>VLOOKUP(B108,CDM!$M$5:$N$16,2,FALSE)/12</f>
        <v>604879.61295870331</v>
      </c>
      <c r="F108" s="1">
        <f t="shared" si="6"/>
        <v>11048642.153901797</v>
      </c>
      <c r="G108" s="8">
        <v>3516537.53517573</v>
      </c>
      <c r="H108" s="1">
        <f>VLOOKUP(B108,CDM!$M$5:$S$16,3,FALSE)/12</f>
        <v>270054.97975969774</v>
      </c>
      <c r="I108" s="1">
        <f t="shared" si="7"/>
        <v>3786592.5149354278</v>
      </c>
      <c r="J108" s="8">
        <v>10208460.217914181</v>
      </c>
      <c r="K108" s="1">
        <f>VLOOKUP(B108,CDM!$M$5:$S$16,4,FALSE)/12</f>
        <v>635523.45476492029</v>
      </c>
      <c r="L108" s="1">
        <f t="shared" si="8"/>
        <v>10843983.6726791</v>
      </c>
      <c r="M108" s="8">
        <v>122385.96602511972</v>
      </c>
      <c r="N108" s="8">
        <v>32983.935001957776</v>
      </c>
      <c r="O108" s="9">
        <v>23704.02</v>
      </c>
      <c r="P108" s="9">
        <v>285.85000000000002</v>
      </c>
      <c r="Q108" s="8">
        <v>16191</v>
      </c>
      <c r="R108" s="8">
        <v>1772</v>
      </c>
      <c r="S108" s="8">
        <v>123</v>
      </c>
      <c r="T108" s="8">
        <v>3261</v>
      </c>
      <c r="U108" s="8">
        <v>30</v>
      </c>
      <c r="W108" s="8"/>
    </row>
    <row r="109" spans="1:23">
      <c r="A109" s="7">
        <v>44166</v>
      </c>
      <c r="B109" s="6">
        <f t="shared" ref="B109:B115" si="9">YEAR(A109)</f>
        <v>2020</v>
      </c>
      <c r="C109" s="8"/>
      <c r="D109" s="8">
        <v>13579930.831677185</v>
      </c>
      <c r="E109" s="1">
        <f>VLOOKUP(B109,CDM!$M$5:$N$16,2,FALSE)/12</f>
        <v>604879.61295870331</v>
      </c>
      <c r="F109" s="1">
        <f t="shared" si="6"/>
        <v>14184810.444635889</v>
      </c>
      <c r="G109" s="8">
        <v>4068467.9093758743</v>
      </c>
      <c r="H109" s="1">
        <f>VLOOKUP(B109,CDM!$M$5:$S$16,3,FALSE)/12</f>
        <v>270054.97975969774</v>
      </c>
      <c r="I109" s="1">
        <f t="shared" si="7"/>
        <v>4338522.8891355721</v>
      </c>
      <c r="J109" s="8">
        <v>10223304.079936288</v>
      </c>
      <c r="K109" s="1">
        <f>VLOOKUP(B109,CDM!$M$5:$S$16,4,FALSE)/12</f>
        <v>635523.45476492029</v>
      </c>
      <c r="L109" s="1">
        <f t="shared" si="8"/>
        <v>10858827.53470121</v>
      </c>
      <c r="M109" s="8">
        <v>133577.63717960304</v>
      </c>
      <c r="N109" s="8">
        <v>33054.944549862958</v>
      </c>
      <c r="O109" s="9">
        <v>24848.53000000001</v>
      </c>
      <c r="P109" s="9">
        <v>285.85000000000002</v>
      </c>
      <c r="Q109" s="8">
        <v>16380</v>
      </c>
      <c r="R109" s="8">
        <v>1793</v>
      </c>
      <c r="S109" s="8">
        <v>124</v>
      </c>
      <c r="T109" s="8">
        <v>3261</v>
      </c>
      <c r="U109" s="8">
        <v>30</v>
      </c>
      <c r="W109" s="8"/>
    </row>
    <row r="110" spans="1:23">
      <c r="A110" s="7">
        <v>44197</v>
      </c>
      <c r="B110" s="6">
        <f t="shared" si="9"/>
        <v>2021</v>
      </c>
      <c r="C110" s="8"/>
      <c r="D110" s="8">
        <v>14015137.930928187</v>
      </c>
      <c r="E110" s="1">
        <f>VLOOKUP(B110,CDM!$M$5:$N$16,2,FALSE)/12</f>
        <v>510348.87553041166</v>
      </c>
      <c r="F110" s="1">
        <f t="shared" si="6"/>
        <v>14525486.8064586</v>
      </c>
      <c r="G110" s="8">
        <v>4010206.7576686703</v>
      </c>
      <c r="H110" s="1">
        <f>VLOOKUP(B110,CDM!$M$5:$S$16,3,FALSE)/12</f>
        <v>269023.54606715066</v>
      </c>
      <c r="I110" s="1">
        <f t="shared" si="7"/>
        <v>4279230.3037358206</v>
      </c>
      <c r="J110" s="8">
        <v>10805859.095122466</v>
      </c>
      <c r="K110" s="1">
        <f>VLOOKUP(B110,CDM!$M$5:$S$16,4,FALSE)/12</f>
        <v>647464.62987130939</v>
      </c>
      <c r="L110" s="1">
        <f t="shared" si="8"/>
        <v>11453323.724993775</v>
      </c>
      <c r="M110" s="8">
        <v>129767.21785488386</v>
      </c>
      <c r="N110" s="8">
        <v>33019.439775910374</v>
      </c>
      <c r="O110" s="9">
        <v>24275.310000000005</v>
      </c>
      <c r="P110" s="9">
        <v>285.85000000000002</v>
      </c>
      <c r="Q110" s="8">
        <v>16338</v>
      </c>
      <c r="R110" s="8">
        <v>1783</v>
      </c>
      <c r="S110" s="8">
        <v>124</v>
      </c>
      <c r="T110" s="8">
        <v>3261</v>
      </c>
      <c r="U110" s="8">
        <v>30</v>
      </c>
      <c r="W110" s="8"/>
    </row>
    <row r="111" spans="1:23">
      <c r="A111" s="7">
        <v>44228</v>
      </c>
      <c r="B111" s="6">
        <f t="shared" si="9"/>
        <v>2021</v>
      </c>
      <c r="C111" s="8"/>
      <c r="D111" s="8">
        <v>13340787.779683679</v>
      </c>
      <c r="E111" s="1">
        <f>VLOOKUP(B111,CDM!$M$5:$N$16,2,FALSE)/12</f>
        <v>510348.87553041166</v>
      </c>
      <c r="F111" s="1">
        <f t="shared" si="6"/>
        <v>13851136.655214092</v>
      </c>
      <c r="G111" s="8">
        <v>3893947.1031557391</v>
      </c>
      <c r="H111" s="1">
        <f>VLOOKUP(B111,CDM!$M$5:$S$16,3,FALSE)/12</f>
        <v>269023.54606715066</v>
      </c>
      <c r="I111" s="1">
        <f t="shared" si="7"/>
        <v>4162970.6492228899</v>
      </c>
      <c r="J111" s="8">
        <v>10132845.567464894</v>
      </c>
      <c r="K111" s="1">
        <f>VLOOKUP(B111,CDM!$M$5:$S$16,4,FALSE)/12</f>
        <v>647464.62987130939</v>
      </c>
      <c r="L111" s="1">
        <f t="shared" si="8"/>
        <v>10780310.197336202</v>
      </c>
      <c r="M111" s="8">
        <v>107960.31790135409</v>
      </c>
      <c r="N111" s="8">
        <v>32905.317288205617</v>
      </c>
      <c r="O111" s="9">
        <v>23412.6</v>
      </c>
      <c r="P111" s="9">
        <v>285.85000000000002</v>
      </c>
      <c r="Q111" s="8">
        <v>16339</v>
      </c>
      <c r="R111" s="8">
        <v>1789</v>
      </c>
      <c r="S111" s="8">
        <v>125</v>
      </c>
      <c r="T111" s="8">
        <v>3261</v>
      </c>
      <c r="U111" s="8">
        <v>30</v>
      </c>
      <c r="W111" s="8"/>
    </row>
    <row r="112" spans="1:23">
      <c r="A112" s="7">
        <v>44256</v>
      </c>
      <c r="B112" s="6">
        <f t="shared" si="9"/>
        <v>2021</v>
      </c>
      <c r="C112" s="8"/>
      <c r="D112" s="8">
        <v>12296411.319618419</v>
      </c>
      <c r="E112" s="1">
        <f>VLOOKUP(B112,CDM!$M$5:$N$16,2,FALSE)/12</f>
        <v>510348.87553041166</v>
      </c>
      <c r="F112" s="1">
        <f t="shared" si="6"/>
        <v>12806760.195148831</v>
      </c>
      <c r="G112" s="8">
        <v>4041550.7949551763</v>
      </c>
      <c r="H112" s="1">
        <f>VLOOKUP(B112,CDM!$M$5:$S$16,3,FALSE)/12</f>
        <v>269023.54606715066</v>
      </c>
      <c r="I112" s="1">
        <f t="shared" si="7"/>
        <v>4310574.3410223266</v>
      </c>
      <c r="J112" s="8">
        <v>10662203.03156714</v>
      </c>
      <c r="K112" s="1">
        <f>VLOOKUP(B112,CDM!$M$5:$S$16,4,FALSE)/12</f>
        <v>647464.62987130939</v>
      </c>
      <c r="L112" s="1">
        <f t="shared" si="8"/>
        <v>11309667.661438448</v>
      </c>
      <c r="M112" s="8">
        <v>106864.65182847332</v>
      </c>
      <c r="N112" s="8">
        <v>33133.562263615131</v>
      </c>
      <c r="O112" s="9">
        <v>23983.440000000002</v>
      </c>
      <c r="P112" s="9">
        <v>285.85000000000002</v>
      </c>
      <c r="Q112" s="8">
        <v>16380</v>
      </c>
      <c r="R112" s="8">
        <v>1804</v>
      </c>
      <c r="S112" s="8">
        <v>125</v>
      </c>
      <c r="T112" s="8">
        <v>3261</v>
      </c>
      <c r="U112" s="8">
        <v>30</v>
      </c>
      <c r="W112" s="8"/>
    </row>
    <row r="113" spans="1:23">
      <c r="A113" s="7">
        <v>44287</v>
      </c>
      <c r="B113" s="6">
        <f t="shared" si="9"/>
        <v>2021</v>
      </c>
      <c r="C113" s="8"/>
      <c r="D113" s="8">
        <v>10170203.826944141</v>
      </c>
      <c r="E113" s="1">
        <f>VLOOKUP(B113,CDM!$M$5:$N$16,2,FALSE)/12</f>
        <v>510348.87553041166</v>
      </c>
      <c r="F113" s="1">
        <f t="shared" si="6"/>
        <v>10680552.702474553</v>
      </c>
      <c r="G113" s="8">
        <v>3230840.8949029865</v>
      </c>
      <c r="H113" s="1">
        <f>VLOOKUP(B113,CDM!$M$5:$S$16,3,FALSE)/12</f>
        <v>269023.54606715066</v>
      </c>
      <c r="I113" s="1">
        <f t="shared" si="7"/>
        <v>3499864.4409701372</v>
      </c>
      <c r="J113" s="8">
        <v>9596030.5637827348</v>
      </c>
      <c r="K113" s="1">
        <f>VLOOKUP(B113,CDM!$M$5:$S$16,4,FALSE)/12</f>
        <v>647464.62987130939</v>
      </c>
      <c r="L113" s="1">
        <f t="shared" si="8"/>
        <v>10243495.193654044</v>
      </c>
      <c r="M113" s="8">
        <v>89761.229701916629</v>
      </c>
      <c r="N113" s="8">
        <v>32983.935001957769</v>
      </c>
      <c r="O113" s="9">
        <v>23731.940000000002</v>
      </c>
      <c r="P113" s="9">
        <v>285.85000000000002</v>
      </c>
      <c r="Q113" s="8">
        <v>16373</v>
      </c>
      <c r="R113" s="8">
        <v>1810</v>
      </c>
      <c r="S113" s="8">
        <v>117</v>
      </c>
      <c r="T113" s="8">
        <v>3261</v>
      </c>
      <c r="U113" s="8">
        <v>30</v>
      </c>
      <c r="W113" s="8"/>
    </row>
    <row r="114" spans="1:23">
      <c r="A114" s="7">
        <v>44317</v>
      </c>
      <c r="B114" s="6">
        <f t="shared" si="9"/>
        <v>2021</v>
      </c>
      <c r="C114" s="8"/>
      <c r="D114" s="8">
        <v>9703321.1027398072</v>
      </c>
      <c r="E114" s="1">
        <f>VLOOKUP(B114,CDM!$M$5:$N$16,2,FALSE)/12</f>
        <v>510348.87553041166</v>
      </c>
      <c r="F114" s="1">
        <f t="shared" si="6"/>
        <v>10213669.97827022</v>
      </c>
      <c r="G114" s="8">
        <v>3180341.9648168492</v>
      </c>
      <c r="H114" s="1">
        <f>VLOOKUP(B114,CDM!$M$5:$S$16,3,FALSE)/12</f>
        <v>269023.54606715066</v>
      </c>
      <c r="I114" s="1">
        <f t="shared" si="7"/>
        <v>3449365.510884</v>
      </c>
      <c r="J114" s="8">
        <v>9497213.5604260471</v>
      </c>
      <c r="K114" s="1">
        <f>VLOOKUP(B114,CDM!$M$5:$S$16,4,FALSE)/12</f>
        <v>647464.62987130939</v>
      </c>
      <c r="L114" s="1">
        <f t="shared" si="8"/>
        <v>10144678.190297356</v>
      </c>
      <c r="M114" s="8">
        <v>80962.821380882102</v>
      </c>
      <c r="N114" s="8">
        <v>33054.944549862965</v>
      </c>
      <c r="O114" s="9">
        <v>23387.250000000004</v>
      </c>
      <c r="P114" s="9">
        <v>285.85000000000002</v>
      </c>
      <c r="Q114" s="8">
        <v>16291</v>
      </c>
      <c r="R114" s="8">
        <v>1798</v>
      </c>
      <c r="S114" s="8">
        <v>125</v>
      </c>
      <c r="T114" s="8">
        <v>3261</v>
      </c>
      <c r="U114" s="8">
        <v>30</v>
      </c>
      <c r="W114" s="8"/>
    </row>
    <row r="115" spans="1:23">
      <c r="A115" s="7">
        <v>44348</v>
      </c>
      <c r="B115" s="6">
        <f t="shared" si="9"/>
        <v>2021</v>
      </c>
      <c r="C115" s="8"/>
      <c r="D115" s="8">
        <v>10757791.641526507</v>
      </c>
      <c r="E115" s="1">
        <f>VLOOKUP(B115,CDM!$M$5:$N$16,2,FALSE)/12</f>
        <v>510348.87553041166</v>
      </c>
      <c r="F115" s="1">
        <f t="shared" si="6"/>
        <v>11268140.51705692</v>
      </c>
      <c r="G115" s="8">
        <v>3536902.6744333198</v>
      </c>
      <c r="H115" s="1">
        <f>VLOOKUP(B115,CDM!$M$5:$S$16,3,FALSE)/12</f>
        <v>269023.54606715066</v>
      </c>
      <c r="I115" s="1">
        <f t="shared" si="7"/>
        <v>3805926.2205004706</v>
      </c>
      <c r="J115" s="8">
        <v>10041214.17232381</v>
      </c>
      <c r="K115" s="1">
        <f>VLOOKUP(B115,CDM!$M$5:$S$16,4,FALSE)/12</f>
        <v>647464.62987130939</v>
      </c>
      <c r="L115" s="1">
        <f t="shared" si="8"/>
        <v>10688678.802195119</v>
      </c>
      <c r="M115" s="8">
        <v>72347.566729917788</v>
      </c>
      <c r="N115" s="8">
        <v>32983.935001957783</v>
      </c>
      <c r="O115" s="9">
        <v>24116.44</v>
      </c>
      <c r="P115" s="9">
        <v>285.85000000000002</v>
      </c>
      <c r="Q115" s="8">
        <v>16505</v>
      </c>
      <c r="R115" s="8">
        <v>1818</v>
      </c>
      <c r="S115" s="8">
        <v>127</v>
      </c>
      <c r="T115" s="8">
        <v>3261</v>
      </c>
      <c r="U115" s="8">
        <v>30</v>
      </c>
      <c r="W115" s="8"/>
    </row>
    <row r="116" spans="1:23">
      <c r="A116" s="7">
        <v>44378</v>
      </c>
      <c r="B116" s="6">
        <f t="shared" ref="B116:B119" si="10">YEAR(A116)</f>
        <v>2021</v>
      </c>
      <c r="C116" s="8"/>
      <c r="D116" s="8">
        <v>11134010.184669029</v>
      </c>
      <c r="E116" s="1">
        <f>VLOOKUP(B116,CDM!$M$5:$N$16,2,FALSE)/12</f>
        <v>510348.87553041166</v>
      </c>
      <c r="F116" s="1">
        <f t="shared" si="6"/>
        <v>11644359.060199441</v>
      </c>
      <c r="G116" s="8">
        <v>3740276.8111922354</v>
      </c>
      <c r="H116" s="1">
        <f>VLOOKUP(B116,CDM!$M$5:$S$16,3,FALSE)/12</f>
        <v>269023.54606715066</v>
      </c>
      <c r="I116" s="1">
        <f t="shared" si="7"/>
        <v>4009300.3572593862</v>
      </c>
      <c r="J116" s="8">
        <v>9874828.2031405903</v>
      </c>
      <c r="K116" s="1">
        <f>VLOOKUP(B116,CDM!$M$5:$S$16,4,FALSE)/12</f>
        <v>647464.62987130939</v>
      </c>
      <c r="L116" s="1">
        <f t="shared" si="8"/>
        <v>10522292.833011899</v>
      </c>
      <c r="M116" s="8">
        <v>77624.838920514434</v>
      </c>
      <c r="N116" s="8">
        <v>33054.944549862958</v>
      </c>
      <c r="O116" s="9">
        <v>25743.349999999995</v>
      </c>
      <c r="P116" s="9">
        <v>285.85000000000002</v>
      </c>
      <c r="Q116" s="8">
        <v>16448</v>
      </c>
      <c r="R116" s="8">
        <v>1805</v>
      </c>
      <c r="S116" s="8">
        <v>127</v>
      </c>
      <c r="T116" s="8">
        <v>3261</v>
      </c>
      <c r="U116" s="8">
        <v>30</v>
      </c>
      <c r="W116" s="8"/>
    </row>
    <row r="117" spans="1:23">
      <c r="A117" s="7">
        <v>44409</v>
      </c>
      <c r="B117" s="6">
        <f t="shared" si="10"/>
        <v>2021</v>
      </c>
      <c r="C117" s="8"/>
      <c r="D117" s="8">
        <v>12880559.88235075</v>
      </c>
      <c r="E117" s="1">
        <f>VLOOKUP(B117,CDM!$M$5:$N$16,2,FALSE)/12</f>
        <v>510348.87553041166</v>
      </c>
      <c r="F117" s="1">
        <f t="shared" si="6"/>
        <v>13390908.757881163</v>
      </c>
      <c r="G117" s="8">
        <v>4156720.2886211914</v>
      </c>
      <c r="H117" s="1">
        <f>VLOOKUP(B117,CDM!$M$5:$S$16,3,FALSE)/12</f>
        <v>269023.54606715066</v>
      </c>
      <c r="I117" s="1">
        <f t="shared" si="7"/>
        <v>4425743.8346883422</v>
      </c>
      <c r="J117" s="8">
        <v>11025591.695461798</v>
      </c>
      <c r="K117" s="1">
        <f>VLOOKUP(B117,CDM!$M$5:$S$16,4,FALSE)/12</f>
        <v>647464.62987130939</v>
      </c>
      <c r="L117" s="1">
        <f t="shared" si="8"/>
        <v>11673056.325333107</v>
      </c>
      <c r="M117" s="8">
        <v>88013.206831119533</v>
      </c>
      <c r="N117" s="8">
        <v>33019.439775910367</v>
      </c>
      <c r="O117" s="9">
        <v>26672.799999999996</v>
      </c>
      <c r="P117" s="9">
        <v>285.85000000000002</v>
      </c>
      <c r="Q117" s="8">
        <v>16442</v>
      </c>
      <c r="R117" s="8">
        <v>1811</v>
      </c>
      <c r="S117" s="8">
        <v>135</v>
      </c>
      <c r="T117" s="8">
        <v>3261</v>
      </c>
      <c r="U117" s="8">
        <v>30</v>
      </c>
      <c r="W117" s="8"/>
    </row>
    <row r="118" spans="1:23">
      <c r="A118" s="7">
        <v>44440</v>
      </c>
      <c r="B118" s="6">
        <f t="shared" si="10"/>
        <v>2021</v>
      </c>
      <c r="C118" s="8"/>
      <c r="D118" s="8">
        <v>9119363.7730794698</v>
      </c>
      <c r="E118" s="1">
        <f>VLOOKUP(B118,CDM!$M$5:$N$16,2,FALSE)/12</f>
        <v>510348.87553041166</v>
      </c>
      <c r="F118" s="8">
        <f t="shared" ref="F118:F121" si="11">D118+E118</f>
        <v>9629712.6486098822</v>
      </c>
      <c r="G118" s="8">
        <v>3445349.1255803164</v>
      </c>
      <c r="H118" s="1">
        <f>VLOOKUP(B118,CDM!$M$5:$S$16,3,FALSE)/12</f>
        <v>269023.54606715066</v>
      </c>
      <c r="I118" s="1">
        <f t="shared" si="7"/>
        <v>3714372.6716474672</v>
      </c>
      <c r="J118" s="8">
        <v>9685483.4125192203</v>
      </c>
      <c r="K118" s="1">
        <f>VLOOKUP(B118,CDM!$M$5:$S$16,4,FALSE)/12</f>
        <v>647464.62987130939</v>
      </c>
      <c r="L118" s="8">
        <f t="shared" ref="L118:L121" si="12">J118+K118</f>
        <v>10332948.042390529</v>
      </c>
      <c r="M118" s="8">
        <v>97840.178960473087</v>
      </c>
      <c r="N118" s="8">
        <v>32983.935001957783</v>
      </c>
      <c r="O118" s="9">
        <v>26563.649999999998</v>
      </c>
      <c r="P118" s="9">
        <v>285.85000000000002</v>
      </c>
      <c r="Q118" s="8">
        <v>16499</v>
      </c>
      <c r="R118" s="8">
        <v>1810</v>
      </c>
      <c r="S118" s="8">
        <v>122</v>
      </c>
      <c r="T118" s="8">
        <v>3261</v>
      </c>
      <c r="U118" s="8">
        <v>30</v>
      </c>
      <c r="W118" s="8"/>
    </row>
    <row r="119" spans="1:23">
      <c r="A119" s="7">
        <v>44470</v>
      </c>
      <c r="B119" s="6">
        <f t="shared" si="10"/>
        <v>2021</v>
      </c>
      <c r="C119" s="8"/>
      <c r="D119" s="8">
        <v>9406750.7694920097</v>
      </c>
      <c r="E119" s="1">
        <f>VLOOKUP(B119,CDM!$M$5:$N$16,2,FALSE)/12</f>
        <v>510348.87553041166</v>
      </c>
      <c r="F119" s="8">
        <f t="shared" si="11"/>
        <v>9917099.6450224221</v>
      </c>
      <c r="G119" s="8">
        <v>3428168.1397582926</v>
      </c>
      <c r="H119" s="1">
        <f>VLOOKUP(B119,CDM!$M$5:$S$16,3,FALSE)/12</f>
        <v>269023.54606715066</v>
      </c>
      <c r="I119" s="1">
        <f t="shared" si="7"/>
        <v>3697191.6858254434</v>
      </c>
      <c r="J119" s="8">
        <v>10420909.217033997</v>
      </c>
      <c r="K119" s="1">
        <f>VLOOKUP(B119,CDM!$M$5:$S$16,4,FALSE)/12</f>
        <v>647464.62987130939</v>
      </c>
      <c r="L119" s="8">
        <f t="shared" si="12"/>
        <v>11068373.846905306</v>
      </c>
      <c r="M119" s="8">
        <v>114457.07443550897</v>
      </c>
      <c r="N119" s="8">
        <v>33054.944549862943</v>
      </c>
      <c r="O119" s="9">
        <v>25179.219999999998</v>
      </c>
      <c r="P119" s="9">
        <v>285.85000000000002</v>
      </c>
      <c r="Q119" s="8">
        <v>16380</v>
      </c>
      <c r="R119" s="8">
        <v>1802</v>
      </c>
      <c r="S119" s="8">
        <v>122</v>
      </c>
      <c r="T119" s="8">
        <v>3261</v>
      </c>
      <c r="U119" s="8">
        <v>30</v>
      </c>
      <c r="W119" s="8"/>
    </row>
    <row r="120" spans="1:23">
      <c r="A120" s="7">
        <v>44501</v>
      </c>
      <c r="B120" s="6">
        <f t="shared" ref="B120:B126" si="13">YEAR(A120)</f>
        <v>2021</v>
      </c>
      <c r="C120" s="8"/>
      <c r="D120" s="8">
        <v>10917126.859799722</v>
      </c>
      <c r="E120" s="1">
        <f>VLOOKUP(B120,CDM!$M$5:$N$16,2,FALSE)/12</f>
        <v>510348.87553041166</v>
      </c>
      <c r="F120" s="8">
        <f t="shared" si="11"/>
        <v>11427475.735330135</v>
      </c>
      <c r="G120" s="8">
        <v>3722801.5077559878</v>
      </c>
      <c r="H120" s="1">
        <f>VLOOKUP(B120,CDM!$M$5:$S$16,3,FALSE)/12</f>
        <v>269023.54606715066</v>
      </c>
      <c r="I120" s="1">
        <f t="shared" si="7"/>
        <v>3991825.0538231386</v>
      </c>
      <c r="J120" s="8">
        <v>10386529.823676176</v>
      </c>
      <c r="K120" s="1">
        <f>VLOOKUP(B120,CDM!$M$5:$S$16,4,FALSE)/12</f>
        <v>647464.62987130939</v>
      </c>
      <c r="L120" s="8">
        <f t="shared" si="12"/>
        <v>11033994.453547485</v>
      </c>
      <c r="M120" s="8">
        <v>122385.96602511972</v>
      </c>
      <c r="N120" s="8">
        <v>32983.935001957776</v>
      </c>
      <c r="O120" s="9">
        <v>25109.870000000006</v>
      </c>
      <c r="P120" s="9">
        <v>285.85000000000002</v>
      </c>
      <c r="Q120" s="8">
        <v>16634</v>
      </c>
      <c r="R120" s="8">
        <v>1818</v>
      </c>
      <c r="S120" s="8">
        <v>122</v>
      </c>
      <c r="T120" s="8">
        <v>3261</v>
      </c>
      <c r="U120" s="8">
        <v>30</v>
      </c>
    </row>
    <row r="121" spans="1:23">
      <c r="A121" s="7">
        <v>44531</v>
      </c>
      <c r="B121" s="6">
        <f t="shared" si="13"/>
        <v>2021</v>
      </c>
      <c r="C121" s="8"/>
      <c r="D121" s="8">
        <v>13249874.344815632</v>
      </c>
      <c r="E121" s="1">
        <f>VLOOKUP(B121,CDM!$M$5:$N$16,2,FALSE)/12</f>
        <v>510348.87553041166</v>
      </c>
      <c r="F121" s="8">
        <f t="shared" si="11"/>
        <v>13760223.220346045</v>
      </c>
      <c r="G121" s="8">
        <v>4156764.1076745745</v>
      </c>
      <c r="H121" s="1">
        <f>VLOOKUP(B121,CDM!$M$5:$S$16,3,FALSE)/12</f>
        <v>269023.54606715066</v>
      </c>
      <c r="I121" s="1">
        <f t="shared" si="7"/>
        <v>4425787.6537417248</v>
      </c>
      <c r="J121" s="8">
        <v>10216089.590354502</v>
      </c>
      <c r="K121" s="1">
        <f>VLOOKUP(B121,CDM!$M$5:$S$16,4,FALSE)/12</f>
        <v>647464.62987130939</v>
      </c>
      <c r="L121" s="8">
        <f t="shared" si="12"/>
        <v>10863554.220225811</v>
      </c>
      <c r="M121" s="8">
        <v>133577.63717960304</v>
      </c>
      <c r="N121" s="8">
        <v>33054.94454986295</v>
      </c>
      <c r="O121" s="9">
        <v>24600.28</v>
      </c>
      <c r="P121" s="9">
        <v>285.85000000000002</v>
      </c>
      <c r="Q121" s="8">
        <v>16428</v>
      </c>
      <c r="R121" s="8">
        <v>1818</v>
      </c>
      <c r="S121" s="8">
        <v>122</v>
      </c>
      <c r="T121" s="8">
        <v>3261</v>
      </c>
      <c r="U121" s="8">
        <v>30</v>
      </c>
    </row>
    <row r="122" spans="1:23">
      <c r="A122" s="7">
        <v>44562</v>
      </c>
      <c r="B122" s="6">
        <f t="shared" si="13"/>
        <v>2022</v>
      </c>
      <c r="C122" s="8"/>
      <c r="D122" s="8">
        <v>15971023.742888795</v>
      </c>
      <c r="E122" s="1">
        <f>VLOOKUP(B122,CDM!$M$5:$N$16,2,FALSE)/12</f>
        <v>514053.25015234383</v>
      </c>
      <c r="F122" s="8">
        <f t="shared" ref="F122:F126" si="14">D122+E122</f>
        <v>16485076.993041139</v>
      </c>
      <c r="G122" s="8">
        <v>4709516.5272817072</v>
      </c>
      <c r="H122" s="1">
        <f>VLOOKUP(B122,CDM!$M$5:$S$16,3,FALSE)/12</f>
        <v>286369.4106814274</v>
      </c>
      <c r="I122" s="1">
        <f t="shared" ref="I122:I129" si="15">G122+H122</f>
        <v>4995885.9379631346</v>
      </c>
      <c r="J122" s="8">
        <v>10856453.022274628</v>
      </c>
      <c r="K122" s="1">
        <f>VLOOKUP(B122,CDM!$M$5:$S$16,4,FALSE)/12</f>
        <v>700585.57138649421</v>
      </c>
      <c r="L122" s="8">
        <f t="shared" ref="L122:L129" si="16">J122+K122</f>
        <v>11557038.593661122</v>
      </c>
      <c r="M122" s="8">
        <v>129767.21785488389</v>
      </c>
      <c r="N122" s="8">
        <v>33019.439775910367</v>
      </c>
      <c r="O122" s="9">
        <v>25004.879999999997</v>
      </c>
      <c r="P122" s="9">
        <v>285.85000000000002</v>
      </c>
      <c r="Q122" s="8">
        <v>16503</v>
      </c>
      <c r="R122" s="8">
        <v>1816</v>
      </c>
      <c r="S122" s="8">
        <v>120</v>
      </c>
      <c r="T122" s="8">
        <v>3261</v>
      </c>
      <c r="U122" s="8">
        <v>30</v>
      </c>
    </row>
    <row r="123" spans="1:23">
      <c r="A123" s="7">
        <v>44593</v>
      </c>
      <c r="B123" s="6">
        <f t="shared" si="13"/>
        <v>2022</v>
      </c>
      <c r="C123" s="8"/>
      <c r="D123" s="8">
        <v>13531218.453115635</v>
      </c>
      <c r="E123" s="1">
        <f>VLOOKUP(B123,CDM!$M$5:$N$16,2,FALSE)/12</f>
        <v>514053.25015234383</v>
      </c>
      <c r="F123" s="8">
        <f t="shared" si="14"/>
        <v>14045271.703267979</v>
      </c>
      <c r="G123" s="8">
        <v>4141986.7494752454</v>
      </c>
      <c r="H123" s="1">
        <f>VLOOKUP(B123,CDM!$M$5:$S$16,3,FALSE)/12</f>
        <v>286369.4106814274</v>
      </c>
      <c r="I123" s="1">
        <f t="shared" si="15"/>
        <v>4428356.1601566728</v>
      </c>
      <c r="J123" s="8">
        <v>10138741.291015388</v>
      </c>
      <c r="K123" s="1">
        <f>VLOOKUP(B123,CDM!$M$5:$S$16,4,FALSE)/12</f>
        <v>700585.57138649421</v>
      </c>
      <c r="L123" s="8">
        <f t="shared" si="16"/>
        <v>10839326.862401882</v>
      </c>
      <c r="M123" s="8">
        <v>107960.31790135409</v>
      </c>
      <c r="N123" s="8">
        <v>32905.317288205617</v>
      </c>
      <c r="O123" s="9">
        <v>25617.839999999997</v>
      </c>
      <c r="P123" s="9">
        <v>285.85000000000002</v>
      </c>
      <c r="Q123" s="8">
        <v>16635</v>
      </c>
      <c r="R123" s="8">
        <v>1815</v>
      </c>
      <c r="S123" s="8">
        <v>125</v>
      </c>
      <c r="T123" s="8">
        <v>3261</v>
      </c>
      <c r="U123" s="8">
        <v>30</v>
      </c>
    </row>
    <row r="124" spans="1:23">
      <c r="A124" s="7">
        <v>44621</v>
      </c>
      <c r="B124" s="6">
        <f t="shared" si="13"/>
        <v>2022</v>
      </c>
      <c r="C124" s="8"/>
      <c r="D124" s="8">
        <v>13009732.056150042</v>
      </c>
      <c r="E124" s="1">
        <f>VLOOKUP(B124,CDM!$M$5:$N$16,2,FALSE)/12</f>
        <v>514053.25015234383</v>
      </c>
      <c r="F124" s="8">
        <f t="shared" si="14"/>
        <v>13523785.306302385</v>
      </c>
      <c r="G124" s="8">
        <v>4236803.3773569549</v>
      </c>
      <c r="H124" s="1">
        <f>VLOOKUP(B124,CDM!$M$5:$S$16,3,FALSE)/12</f>
        <v>286369.4106814274</v>
      </c>
      <c r="I124" s="1">
        <f t="shared" si="15"/>
        <v>4523172.7880383823</v>
      </c>
      <c r="J124" s="8">
        <v>10937291.665276835</v>
      </c>
      <c r="K124" s="1">
        <f>VLOOKUP(B124,CDM!$M$5:$S$16,4,FALSE)/12</f>
        <v>700585.57138649421</v>
      </c>
      <c r="L124" s="8">
        <f t="shared" si="16"/>
        <v>11637877.236663328</v>
      </c>
      <c r="M124" s="8">
        <v>106864.65182847332</v>
      </c>
      <c r="N124" s="8">
        <v>33133.562263615138</v>
      </c>
      <c r="O124" s="9">
        <v>25101.399999999998</v>
      </c>
      <c r="P124" s="9">
        <v>285.85000000000002</v>
      </c>
      <c r="Q124" s="8">
        <v>16660</v>
      </c>
      <c r="R124" s="8">
        <v>1816</v>
      </c>
      <c r="S124" s="8">
        <v>125</v>
      </c>
      <c r="T124" s="8">
        <v>3261</v>
      </c>
      <c r="U124" s="8">
        <v>30</v>
      </c>
    </row>
    <row r="125" spans="1:23">
      <c r="A125" s="7">
        <v>44652</v>
      </c>
      <c r="B125" s="6">
        <f t="shared" si="13"/>
        <v>2022</v>
      </c>
      <c r="C125" s="8"/>
      <c r="D125" s="8">
        <v>10581904.83307535</v>
      </c>
      <c r="E125" s="1">
        <f>VLOOKUP(B125,CDM!$M$5:$N$16,2,FALSE)/12</f>
        <v>514053.25015234383</v>
      </c>
      <c r="F125" s="8">
        <f t="shared" si="14"/>
        <v>11095958.083227694</v>
      </c>
      <c r="G125" s="8">
        <v>3582267.8734456766</v>
      </c>
      <c r="H125" s="1">
        <f>VLOOKUP(B125,CDM!$M$5:$S$16,3,FALSE)/12</f>
        <v>286369.4106814274</v>
      </c>
      <c r="I125" s="1">
        <f t="shared" si="15"/>
        <v>3868637.2841271041</v>
      </c>
      <c r="J125" s="8">
        <v>9792884.2876604423</v>
      </c>
      <c r="K125" s="1">
        <f>VLOOKUP(B125,CDM!$M$5:$S$16,4,FALSE)/12</f>
        <v>700585.57138649421</v>
      </c>
      <c r="L125" s="8">
        <f t="shared" si="16"/>
        <v>10493469.859046936</v>
      </c>
      <c r="M125" s="8">
        <v>89761.229701916629</v>
      </c>
      <c r="N125" s="8">
        <v>32983.935001957791</v>
      </c>
      <c r="O125" s="9">
        <v>24277.27</v>
      </c>
      <c r="P125" s="9">
        <v>285.85000000000002</v>
      </c>
      <c r="Q125" s="8">
        <v>16541</v>
      </c>
      <c r="R125" s="8">
        <v>1815</v>
      </c>
      <c r="S125" s="8">
        <v>125</v>
      </c>
      <c r="T125" s="8">
        <v>3261</v>
      </c>
      <c r="U125" s="8">
        <v>30</v>
      </c>
    </row>
    <row r="126" spans="1:23">
      <c r="A126" s="7">
        <v>44682</v>
      </c>
      <c r="B126" s="6">
        <f t="shared" si="13"/>
        <v>2022</v>
      </c>
      <c r="C126" s="8"/>
      <c r="D126" s="8">
        <v>9694580.7971229069</v>
      </c>
      <c r="E126" s="1">
        <f>VLOOKUP(B126,CDM!$M$5:$N$16,2,FALSE)/12</f>
        <v>514053.25015234383</v>
      </c>
      <c r="F126" s="8">
        <f t="shared" si="14"/>
        <v>10208634.047275251</v>
      </c>
      <c r="G126" s="8">
        <v>3502521.4758304525</v>
      </c>
      <c r="H126" s="1">
        <f>VLOOKUP(B126,CDM!$M$5:$S$16,3,FALSE)/12</f>
        <v>286369.4106814274</v>
      </c>
      <c r="I126" s="1">
        <f t="shared" si="15"/>
        <v>3788890.88651188</v>
      </c>
      <c r="J126" s="8">
        <v>10219323.04060223</v>
      </c>
      <c r="K126" s="1">
        <f>VLOOKUP(B126,CDM!$M$5:$S$16,4,FALSE)/12</f>
        <v>700585.57138649421</v>
      </c>
      <c r="L126" s="8">
        <f t="shared" si="16"/>
        <v>10919908.611988723</v>
      </c>
      <c r="M126" s="8">
        <v>80962.821380882102</v>
      </c>
      <c r="N126" s="8">
        <v>33054.944549862958</v>
      </c>
      <c r="O126" s="9">
        <v>26792.880000000005</v>
      </c>
      <c r="P126" s="9">
        <v>285.85000000000002</v>
      </c>
      <c r="Q126" s="8">
        <v>16626</v>
      </c>
      <c r="R126" s="8">
        <v>1814</v>
      </c>
      <c r="S126" s="8">
        <v>125</v>
      </c>
      <c r="T126" s="8">
        <v>3261</v>
      </c>
      <c r="U126" s="8">
        <v>30</v>
      </c>
    </row>
    <row r="127" spans="1:23">
      <c r="A127" s="7">
        <v>44713</v>
      </c>
      <c r="B127" s="6">
        <f t="shared" ref="B127:B129" si="17">YEAR(A127)</f>
        <v>2022</v>
      </c>
      <c r="D127" s="8">
        <v>9809452.2010768466</v>
      </c>
      <c r="E127" s="8">
        <f>VLOOKUP(B127,CDM!$M$5:$N$16,2,FALSE)/12</f>
        <v>514053.25015234383</v>
      </c>
      <c r="F127" s="8">
        <f t="shared" ref="F127:F133" si="18">D127+E127</f>
        <v>10323505.45122919</v>
      </c>
      <c r="G127" s="8">
        <v>3579336.4952542619</v>
      </c>
      <c r="H127" s="8">
        <f>VLOOKUP(B127,CDM!$M$5:$S$16,3,FALSE)/12</f>
        <v>286369.4106814274</v>
      </c>
      <c r="I127" s="8">
        <f t="shared" si="15"/>
        <v>3865705.9059356893</v>
      </c>
      <c r="J127" s="8">
        <v>10241584.608569901</v>
      </c>
      <c r="K127" s="8">
        <f>VLOOKUP(B127,CDM!$M$5:$S$16,4,FALSE)/12</f>
        <v>700585.57138649421</v>
      </c>
      <c r="L127" s="8">
        <f t="shared" si="16"/>
        <v>10942170.179956395</v>
      </c>
      <c r="M127" s="8">
        <v>72347.566729917788</v>
      </c>
      <c r="N127" s="8">
        <v>32983.935001957783</v>
      </c>
      <c r="O127" s="9">
        <v>26619.030000000002</v>
      </c>
      <c r="P127" s="9">
        <v>285.85000000000002</v>
      </c>
      <c r="Q127" s="8">
        <v>16647</v>
      </c>
      <c r="R127" s="8">
        <v>1815</v>
      </c>
      <c r="S127" s="8">
        <v>125</v>
      </c>
      <c r="T127" s="8">
        <v>3261</v>
      </c>
      <c r="U127" s="8">
        <v>30</v>
      </c>
    </row>
    <row r="128" spans="1:23">
      <c r="A128" s="7">
        <v>44743</v>
      </c>
      <c r="B128" s="6">
        <f t="shared" si="17"/>
        <v>2022</v>
      </c>
      <c r="D128" s="8">
        <v>11378786.989411291</v>
      </c>
      <c r="E128" s="8">
        <f>VLOOKUP(B128,CDM!$M$5:$N$16,2,FALSE)/12</f>
        <v>514053.25015234383</v>
      </c>
      <c r="F128" s="8">
        <f t="shared" si="18"/>
        <v>11892840.239563635</v>
      </c>
      <c r="G128" s="8">
        <v>3909538.887876207</v>
      </c>
      <c r="H128" s="8">
        <f>VLOOKUP(B128,CDM!$M$5:$S$16,3,FALSE)/12</f>
        <v>286369.4106814274</v>
      </c>
      <c r="I128" s="8">
        <f t="shared" si="15"/>
        <v>4195908.2985576345</v>
      </c>
      <c r="J128" s="8">
        <v>10322518.993328698</v>
      </c>
      <c r="K128" s="8">
        <f>VLOOKUP(B128,CDM!$M$5:$S$16,4,FALSE)/12</f>
        <v>700585.57138649421</v>
      </c>
      <c r="L128" s="8">
        <f t="shared" si="16"/>
        <v>11023104.564715192</v>
      </c>
      <c r="M128" s="8">
        <v>77624.838920514434</v>
      </c>
      <c r="N128" s="8">
        <v>33054.944549862958</v>
      </c>
      <c r="O128" s="9">
        <v>27231.300000000003</v>
      </c>
      <c r="P128" s="9">
        <v>285.85000000000002</v>
      </c>
      <c r="Q128" s="8">
        <v>16670</v>
      </c>
      <c r="R128" s="8">
        <v>1818</v>
      </c>
      <c r="S128" s="8">
        <v>125</v>
      </c>
      <c r="T128" s="8">
        <v>3261</v>
      </c>
      <c r="U128" s="8">
        <v>30</v>
      </c>
    </row>
    <row r="129" spans="1:21">
      <c r="A129" s="7">
        <v>44774</v>
      </c>
      <c r="B129" s="6">
        <f t="shared" si="17"/>
        <v>2022</v>
      </c>
      <c r="D129" s="8">
        <v>11801112.162802909</v>
      </c>
      <c r="E129" s="8">
        <f>VLOOKUP(B129,CDM!$M$5:$N$16,2,FALSE)/12</f>
        <v>514053.25015234383</v>
      </c>
      <c r="F129" s="8">
        <f t="shared" si="18"/>
        <v>12315165.412955252</v>
      </c>
      <c r="G129" s="8">
        <v>4024477.5450362675</v>
      </c>
      <c r="H129" s="8">
        <f>VLOOKUP(B129,CDM!$M$5:$S$16,3,FALSE)/12</f>
        <v>286369.4106814274</v>
      </c>
      <c r="I129" s="8">
        <f t="shared" si="15"/>
        <v>4310846.9557176949</v>
      </c>
      <c r="J129" s="8">
        <v>10683363.433805969</v>
      </c>
      <c r="K129" s="8">
        <f>VLOOKUP(B129,CDM!$M$5:$S$16,4,FALSE)/12</f>
        <v>700585.57138649421</v>
      </c>
      <c r="L129" s="8">
        <f t="shared" si="16"/>
        <v>11383949.005192462</v>
      </c>
      <c r="M129" s="8">
        <v>87754.916418180175</v>
      </c>
      <c r="N129" s="8">
        <v>33019.439775910374</v>
      </c>
      <c r="O129" s="9">
        <v>27191.85</v>
      </c>
      <c r="P129" s="9">
        <v>285.85000000000002</v>
      </c>
      <c r="Q129" s="8">
        <v>16679</v>
      </c>
      <c r="R129" s="8">
        <v>1818</v>
      </c>
      <c r="S129" s="8">
        <v>125</v>
      </c>
      <c r="T129" s="8">
        <v>3270</v>
      </c>
      <c r="U129" s="8">
        <v>30</v>
      </c>
    </row>
    <row r="130" spans="1:21">
      <c r="A130" s="7">
        <v>44805</v>
      </c>
      <c r="B130" s="6">
        <f t="shared" ref="B130:B133" si="19">YEAR(A130)</f>
        <v>2022</v>
      </c>
      <c r="D130" s="8">
        <v>9529641.5840808935</v>
      </c>
      <c r="E130" s="8">
        <f>VLOOKUP(B130,CDM!$M$5:$N$16,2,FALSE)/12</f>
        <v>514053.25015234383</v>
      </c>
      <c r="F130" s="8">
        <f t="shared" si="18"/>
        <v>10043694.834233237</v>
      </c>
      <c r="G130" s="8">
        <v>3534817.1311010993</v>
      </c>
      <c r="H130" s="8">
        <f>VLOOKUP(B130,CDM!$M$5:$S$16,3,FALSE)/12</f>
        <v>286369.4106814274</v>
      </c>
      <c r="I130" s="8">
        <f t="shared" ref="I130:I133" si="20">G130+H130</f>
        <v>3821186.5417825268</v>
      </c>
      <c r="J130" s="8">
        <v>10328133.159407582</v>
      </c>
      <c r="K130" s="8">
        <f>VLOOKUP(B130,CDM!$M$5:$S$16,4,FALSE)/12</f>
        <v>700585.57138649421</v>
      </c>
      <c r="L130" s="8">
        <f t="shared" ref="L130:L133" si="21">J130+K130</f>
        <v>11028718.730794076</v>
      </c>
      <c r="M130" s="8">
        <v>98007.934048171257</v>
      </c>
      <c r="N130" s="8">
        <v>32983.935001957769</v>
      </c>
      <c r="O130" s="9">
        <v>26663.790000000008</v>
      </c>
      <c r="P130" s="9">
        <v>287.16000000000003</v>
      </c>
      <c r="Q130" s="8">
        <v>16722</v>
      </c>
      <c r="R130" s="8">
        <v>1814</v>
      </c>
      <c r="S130" s="8">
        <v>126</v>
      </c>
      <c r="T130" s="8">
        <v>3270</v>
      </c>
      <c r="U130" s="8">
        <v>30</v>
      </c>
    </row>
    <row r="131" spans="1:21">
      <c r="A131" s="7">
        <v>44835</v>
      </c>
      <c r="B131" s="6">
        <f t="shared" si="19"/>
        <v>2022</v>
      </c>
      <c r="D131" s="8">
        <v>9475179.0803979356</v>
      </c>
      <c r="E131" s="8">
        <f>VLOOKUP(B131,CDM!$M$5:$N$16,2,FALSE)/12</f>
        <v>514053.25015234383</v>
      </c>
      <c r="F131" s="8">
        <f t="shared" si="18"/>
        <v>9989232.3305502795</v>
      </c>
      <c r="G131" s="8">
        <v>3424866.3854432101</v>
      </c>
      <c r="H131" s="8">
        <f>VLOOKUP(B131,CDM!$M$5:$S$16,3,FALSE)/12</f>
        <v>286369.4106814274</v>
      </c>
      <c r="I131" s="8">
        <f t="shared" si="20"/>
        <v>3711235.7961246376</v>
      </c>
      <c r="J131" s="8">
        <v>10345061.588906959</v>
      </c>
      <c r="K131" s="8">
        <f>VLOOKUP(B131,CDM!$M$5:$S$16,4,FALSE)/12</f>
        <v>700585.57138649421</v>
      </c>
      <c r="L131" s="8">
        <f t="shared" si="21"/>
        <v>11045647.160293452</v>
      </c>
      <c r="M131" s="8">
        <v>114972.91472144415</v>
      </c>
      <c r="N131" s="8">
        <v>32705.337610312945</v>
      </c>
      <c r="O131" s="9">
        <v>25360.71000000001</v>
      </c>
      <c r="P131" s="9">
        <v>287.16000000000003</v>
      </c>
      <c r="Q131" s="8">
        <v>16696</v>
      </c>
      <c r="R131" s="8">
        <v>1817</v>
      </c>
      <c r="S131" s="8">
        <v>126</v>
      </c>
      <c r="T131" s="8">
        <v>3270</v>
      </c>
      <c r="U131" s="8">
        <v>30</v>
      </c>
    </row>
    <row r="132" spans="1:21">
      <c r="A132" s="7">
        <v>44866</v>
      </c>
      <c r="B132" s="6">
        <f t="shared" si="19"/>
        <v>2022</v>
      </c>
      <c r="D132" s="8">
        <v>10521075.68956654</v>
      </c>
      <c r="E132" s="8">
        <f>VLOOKUP(B132,CDM!$M$5:$N$16,2,FALSE)/12</f>
        <v>514053.25015234383</v>
      </c>
      <c r="F132" s="8">
        <f t="shared" si="18"/>
        <v>11035128.939718883</v>
      </c>
      <c r="G132" s="8">
        <v>3759181.4401974236</v>
      </c>
      <c r="H132" s="8">
        <f>VLOOKUP(B132,CDM!$M$5:$S$16,3,FALSE)/12</f>
        <v>286369.4106814274</v>
      </c>
      <c r="I132" s="8">
        <f t="shared" si="20"/>
        <v>4045550.850878851</v>
      </c>
      <c r="J132" s="8">
        <v>10476624.503401155</v>
      </c>
      <c r="K132" s="8">
        <f>VLOOKUP(B132,CDM!$M$5:$S$16,4,FALSE)/12</f>
        <v>700585.57138649421</v>
      </c>
      <c r="L132" s="8">
        <f t="shared" si="21"/>
        <v>11177210.074787648</v>
      </c>
      <c r="M132" s="8">
        <v>122947.06224712108</v>
      </c>
      <c r="N132" s="8">
        <v>32623.062949911149</v>
      </c>
      <c r="O132" s="9">
        <v>25620.190000000002</v>
      </c>
      <c r="P132" s="9">
        <v>287.16000000000003</v>
      </c>
      <c r="Q132" s="8">
        <v>16694</v>
      </c>
      <c r="R132" s="8">
        <v>1819</v>
      </c>
      <c r="S132" s="8">
        <v>126</v>
      </c>
      <c r="T132" s="8">
        <v>3270</v>
      </c>
      <c r="U132" s="8">
        <v>30</v>
      </c>
    </row>
    <row r="133" spans="1:21">
      <c r="A133" s="7">
        <v>44896</v>
      </c>
      <c r="B133" s="6">
        <f t="shared" si="19"/>
        <v>2022</v>
      </c>
      <c r="D133" s="8">
        <v>13447826.60696169</v>
      </c>
      <c r="E133" s="8">
        <f>VLOOKUP(B133,CDM!$M$5:$N$16,2,FALSE)/12</f>
        <v>514053.25015234383</v>
      </c>
      <c r="F133" s="8">
        <f t="shared" si="18"/>
        <v>13961879.857114034</v>
      </c>
      <c r="G133" s="8">
        <v>4370701.4292690214</v>
      </c>
      <c r="H133" s="8">
        <f>VLOOKUP(B133,CDM!$M$5:$S$16,3,FALSE)/12</f>
        <v>286369.4106814274</v>
      </c>
      <c r="I133" s="8">
        <f t="shared" si="20"/>
        <v>4657070.8399504488</v>
      </c>
      <c r="J133" s="8">
        <v>10311737.817849258</v>
      </c>
      <c r="K133" s="8">
        <f>VLOOKUP(B133,CDM!$M$5:$S$16,4,FALSE)/12</f>
        <v>700585.57138649421</v>
      </c>
      <c r="L133" s="8">
        <f t="shared" si="21"/>
        <v>11012323.389235752</v>
      </c>
      <c r="M133" s="8">
        <v>134189.93874682492</v>
      </c>
      <c r="N133" s="8">
        <v>32693.295593506227</v>
      </c>
      <c r="O133" s="9">
        <v>26643.7</v>
      </c>
      <c r="P133" s="9">
        <v>287.16000000000003</v>
      </c>
      <c r="Q133" s="8">
        <v>16750</v>
      </c>
      <c r="R133" s="8">
        <v>1821</v>
      </c>
      <c r="S133" s="8">
        <v>126</v>
      </c>
      <c r="T133" s="8">
        <v>3270</v>
      </c>
      <c r="U133" s="8">
        <v>30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C8CB-F6E5-43B1-8CB3-2E4F36FEEE18}">
  <dimension ref="B2:S93"/>
  <sheetViews>
    <sheetView topLeftCell="A66" workbookViewId="0">
      <selection activeCell="E96" sqref="E96"/>
    </sheetView>
  </sheetViews>
  <sheetFormatPr defaultRowHeight="12.75"/>
  <cols>
    <col min="2" max="2" width="13.5703125" customWidth="1"/>
    <col min="3" max="3" width="15.42578125" bestFit="1" customWidth="1"/>
    <col min="4" max="7" width="12.85546875" bestFit="1" customWidth="1"/>
    <col min="8" max="8" width="13.42578125" customWidth="1"/>
    <col min="9" max="9" width="10.28515625" bestFit="1" customWidth="1"/>
    <col min="13" max="13" width="10.7109375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10.42578125" bestFit="1" customWidth="1"/>
    <col min="18" max="18" width="14" customWidth="1"/>
    <col min="19" max="19" width="13.28515625" customWidth="1"/>
  </cols>
  <sheetData>
    <row r="2" spans="2:19">
      <c r="M2" s="242" t="s">
        <v>248</v>
      </c>
      <c r="N2" s="242"/>
      <c r="O2" s="242"/>
      <c r="P2" s="242"/>
      <c r="Q2" s="242"/>
      <c r="R2" s="242"/>
      <c r="S2" s="242"/>
    </row>
    <row r="3" spans="2:19" ht="24" customHeight="1">
      <c r="B3" s="55" t="s">
        <v>239</v>
      </c>
      <c r="C3" s="55" t="s">
        <v>240</v>
      </c>
      <c r="D3" s="56" t="s">
        <v>89</v>
      </c>
      <c r="E3" s="56" t="s">
        <v>235</v>
      </c>
      <c r="F3" s="56" t="s">
        <v>236</v>
      </c>
      <c r="G3" s="56" t="s">
        <v>237</v>
      </c>
      <c r="H3" s="56" t="s">
        <v>238</v>
      </c>
      <c r="I3" s="56"/>
      <c r="L3" s="56"/>
      <c r="M3" s="56" t="str">
        <f t="shared" ref="M3:R3" si="0">C3</f>
        <v>Persistence Year</v>
      </c>
      <c r="N3" s="56" t="str">
        <f t="shared" si="0"/>
        <v>Residential</v>
      </c>
      <c r="O3" s="56" t="str">
        <f t="shared" si="0"/>
        <v>GS&lt;50 kW</v>
      </c>
      <c r="P3" s="56" t="str">
        <f t="shared" si="0"/>
        <v>GS&gt;50 kW</v>
      </c>
      <c r="Q3" s="56" t="str">
        <f t="shared" si="0"/>
        <v>Streetlights</v>
      </c>
      <c r="R3" s="56" t="str">
        <f t="shared" si="0"/>
        <v>Unmetered Scattered Load</v>
      </c>
      <c r="S3" s="36" t="s">
        <v>146</v>
      </c>
    </row>
    <row r="5" spans="2:19">
      <c r="B5">
        <v>2012</v>
      </c>
      <c r="C5">
        <v>2012</v>
      </c>
      <c r="D5" s="8">
        <v>182798.36813494764</v>
      </c>
      <c r="E5" s="8">
        <v>637416.22134672385</v>
      </c>
      <c r="F5" s="8">
        <v>900164.43934726948</v>
      </c>
      <c r="G5" s="8"/>
      <c r="I5" s="1">
        <f>SUM(D5:H5)</f>
        <v>1720379.0288289408</v>
      </c>
      <c r="M5">
        <v>2012</v>
      </c>
      <c r="N5" s="29">
        <f t="shared" ref="N5:N13" si="1">SUMIFS(D:D,$C:$C,$M5)-SUMIFS(D:D,$B:$B,$M5,$C:$C,$M5)/2</f>
        <v>91399.18406747382</v>
      </c>
      <c r="O5" s="29">
        <f t="shared" ref="O5:O16" si="2">SUMIFS(E:E,$C:$C,$M5)-SUMIFS(E:E,$B:$B,$M5,$C:$C,$M5)/2</f>
        <v>318708.11067336192</v>
      </c>
      <c r="P5" s="29">
        <f t="shared" ref="P5:P16" si="3">SUMIFS(F:F,$C:$C,$M5)-SUMIFS(F:F,$B:$B,$M5,$C:$C,$M5)/2</f>
        <v>450082.21967363474</v>
      </c>
      <c r="Q5" s="29">
        <f t="shared" ref="Q5:Q16" si="4">SUMIFS(G:G,$C:$C,$M5)-SUMIFS(G:G,$B:$B,$M5,$C:$C,$M5)/2</f>
        <v>0</v>
      </c>
      <c r="R5" s="29">
        <f t="shared" ref="R5:R16" si="5">SUMIFS(H:H,$C:$C,$M5)-SUMIFS(H:H,$B:$B,$M5,$C:$C,$M5)/2</f>
        <v>0</v>
      </c>
      <c r="S5" s="29">
        <f t="shared" ref="S5:S16" si="6">SUMIFS(I:I,$C:$C,$M5)-SUMIFS(I:I,$B:$B,$M5,$C:$C,$M5)/2</f>
        <v>860189.51441447041</v>
      </c>
    </row>
    <row r="6" spans="2:19">
      <c r="B6">
        <v>2012</v>
      </c>
      <c r="C6">
        <v>2013</v>
      </c>
      <c r="D6" s="8">
        <v>182798.36818072401</v>
      </c>
      <c r="E6" s="8">
        <v>629827.47439789714</v>
      </c>
      <c r="F6" s="8">
        <v>885001.99869017152</v>
      </c>
      <c r="G6" s="8"/>
      <c r="I6" s="1">
        <f t="shared" ref="I6:I69" si="7">SUM(D6:H6)</f>
        <v>1697627.8412687927</v>
      </c>
      <c r="M6">
        <f t="shared" ref="M6:M16" si="8">M5+1</f>
        <v>2013</v>
      </c>
      <c r="N6" s="29">
        <f t="shared" si="1"/>
        <v>275682.3715457517</v>
      </c>
      <c r="O6" s="29">
        <f t="shared" si="2"/>
        <v>1034472.7711019369</v>
      </c>
      <c r="P6" s="29">
        <f t="shared" si="3"/>
        <v>1203803.7166887426</v>
      </c>
      <c r="Q6" s="29">
        <f t="shared" si="4"/>
        <v>0</v>
      </c>
      <c r="R6" s="29">
        <f t="shared" si="5"/>
        <v>0</v>
      </c>
      <c r="S6" s="29">
        <f t="shared" si="6"/>
        <v>2513958.8593364311</v>
      </c>
    </row>
    <row r="7" spans="2:19">
      <c r="B7">
        <v>2012</v>
      </c>
      <c r="C7">
        <v>2014</v>
      </c>
      <c r="D7" s="8">
        <v>182798.36818072401</v>
      </c>
      <c r="E7" s="8">
        <v>629297.01234217582</v>
      </c>
      <c r="F7" s="8">
        <v>883979.9589133769</v>
      </c>
      <c r="G7" s="8"/>
      <c r="I7" s="1">
        <f t="shared" si="7"/>
        <v>1696075.3394362768</v>
      </c>
      <c r="M7">
        <f t="shared" si="8"/>
        <v>2014</v>
      </c>
      <c r="N7" s="29">
        <f t="shared" si="1"/>
        <v>684035.39877995697</v>
      </c>
      <c r="O7" s="29">
        <f t="shared" si="2"/>
        <v>2039315.5157642043</v>
      </c>
      <c r="P7" s="29">
        <f t="shared" si="3"/>
        <v>1774172.9888768329</v>
      </c>
      <c r="Q7" s="29">
        <f t="shared" si="4"/>
        <v>0</v>
      </c>
      <c r="R7" s="29">
        <f t="shared" si="5"/>
        <v>0</v>
      </c>
      <c r="S7" s="29">
        <f t="shared" si="6"/>
        <v>4497523.9034209941</v>
      </c>
    </row>
    <row r="8" spans="2:19">
      <c r="B8">
        <v>2012</v>
      </c>
      <c r="C8">
        <v>2015</v>
      </c>
      <c r="D8" s="8">
        <v>181956.93527149782</v>
      </c>
      <c r="E8" s="8">
        <v>553022.66172791412</v>
      </c>
      <c r="F8" s="8">
        <v>860030.09265142737</v>
      </c>
      <c r="G8" s="8"/>
      <c r="I8" s="1">
        <f t="shared" si="7"/>
        <v>1595009.6896508392</v>
      </c>
      <c r="M8">
        <f t="shared" si="8"/>
        <v>2015</v>
      </c>
      <c r="N8" s="29">
        <f t="shared" si="1"/>
        <v>1232498.9568600547</v>
      </c>
      <c r="O8" s="29">
        <f t="shared" si="2"/>
        <v>2861281.7595750992</v>
      </c>
      <c r="P8" s="29">
        <f t="shared" si="3"/>
        <v>2416176.7425917615</v>
      </c>
      <c r="Q8" s="29">
        <f t="shared" si="4"/>
        <v>0</v>
      </c>
      <c r="R8" s="29">
        <f t="shared" si="5"/>
        <v>0</v>
      </c>
      <c r="S8" s="29">
        <f t="shared" si="6"/>
        <v>6509957.459026916</v>
      </c>
    </row>
    <row r="9" spans="2:19">
      <c r="B9">
        <v>2012</v>
      </c>
      <c r="C9">
        <v>2016</v>
      </c>
      <c r="D9" s="8">
        <v>161602.94655746734</v>
      </c>
      <c r="E9" s="8">
        <v>553022.66172791412</v>
      </c>
      <c r="F9" s="8">
        <v>842175.09265142737</v>
      </c>
      <c r="G9" s="8"/>
      <c r="I9" s="1">
        <f t="shared" si="7"/>
        <v>1556800.7009368087</v>
      </c>
      <c r="M9">
        <f t="shared" si="8"/>
        <v>2016</v>
      </c>
      <c r="N9" s="29">
        <f t="shared" si="1"/>
        <v>2380443.4985395758</v>
      </c>
      <c r="O9" s="29">
        <f t="shared" si="2"/>
        <v>2961943.0378775019</v>
      </c>
      <c r="P9" s="29">
        <f t="shared" si="3"/>
        <v>3069717.8755852287</v>
      </c>
      <c r="Q9" s="29">
        <f t="shared" si="4"/>
        <v>0</v>
      </c>
      <c r="R9" s="29">
        <f t="shared" si="5"/>
        <v>0</v>
      </c>
      <c r="S9" s="29">
        <f t="shared" si="6"/>
        <v>8412104.4120023064</v>
      </c>
    </row>
    <row r="10" spans="2:19">
      <c r="B10">
        <v>2012</v>
      </c>
      <c r="C10">
        <v>2017</v>
      </c>
      <c r="D10" s="8">
        <v>121505.36898959364</v>
      </c>
      <c r="E10" s="8">
        <v>457162.83560447826</v>
      </c>
      <c r="F10" s="8">
        <v>840366.6992402192</v>
      </c>
      <c r="G10" s="8"/>
      <c r="I10" s="1">
        <f t="shared" si="7"/>
        <v>1419034.9038342913</v>
      </c>
      <c r="M10">
        <f t="shared" si="8"/>
        <v>2017</v>
      </c>
      <c r="N10" s="29">
        <f t="shared" si="1"/>
        <v>5089987.7237613462</v>
      </c>
      <c r="O10" s="29">
        <f t="shared" si="2"/>
        <v>2995907.492629664</v>
      </c>
      <c r="P10" s="29">
        <f t="shared" si="3"/>
        <v>4343071.9883193905</v>
      </c>
      <c r="Q10" s="29">
        <f t="shared" si="4"/>
        <v>691627.5</v>
      </c>
      <c r="R10" s="29">
        <f t="shared" si="5"/>
        <v>0</v>
      </c>
      <c r="S10" s="29">
        <f t="shared" si="6"/>
        <v>13120594.704710398</v>
      </c>
    </row>
    <row r="11" spans="2:19">
      <c r="B11">
        <v>2012</v>
      </c>
      <c r="C11">
        <v>2018</v>
      </c>
      <c r="D11" s="8">
        <v>101166.14940672874</v>
      </c>
      <c r="E11" s="8">
        <v>452433.01127994357</v>
      </c>
      <c r="F11" s="8">
        <v>831253.75978529104</v>
      </c>
      <c r="G11" s="8"/>
      <c r="I11" s="1">
        <f t="shared" si="7"/>
        <v>1384852.9204719635</v>
      </c>
      <c r="M11">
        <f t="shared" si="8"/>
        <v>2018</v>
      </c>
      <c r="N11" s="29">
        <f t="shared" si="1"/>
        <v>6903258.3815914569</v>
      </c>
      <c r="O11" s="29">
        <f t="shared" si="2"/>
        <v>3158722.0054270336</v>
      </c>
      <c r="P11" s="29">
        <f t="shared" si="3"/>
        <v>5774540.3136973642</v>
      </c>
      <c r="Q11" s="29">
        <f t="shared" si="4"/>
        <v>1402801.4905402288</v>
      </c>
      <c r="R11" s="29">
        <f t="shared" si="5"/>
        <v>0</v>
      </c>
      <c r="S11" s="29">
        <f t="shared" si="6"/>
        <v>17239322.191256084</v>
      </c>
    </row>
    <row r="12" spans="2:19">
      <c r="B12">
        <v>2012</v>
      </c>
      <c r="C12">
        <v>2019</v>
      </c>
      <c r="D12" s="8">
        <v>100336.37840540743</v>
      </c>
      <c r="E12" s="8">
        <v>452433.01127994357</v>
      </c>
      <c r="F12" s="8">
        <v>831253.75978529104</v>
      </c>
      <c r="G12" s="8"/>
      <c r="I12" s="1">
        <f t="shared" si="7"/>
        <v>1384023.1494706422</v>
      </c>
      <c r="M12">
        <f t="shared" si="8"/>
        <v>2019</v>
      </c>
      <c r="N12" s="29">
        <f t="shared" si="1"/>
        <v>7269766.0551621346</v>
      </c>
      <c r="O12" s="29">
        <f t="shared" si="2"/>
        <v>3248327.9361091773</v>
      </c>
      <c r="P12" s="29">
        <f t="shared" si="3"/>
        <v>6944190.6563829705</v>
      </c>
      <c r="Q12" s="29">
        <f t="shared" si="4"/>
        <v>1402801.4905402288</v>
      </c>
      <c r="R12" s="29">
        <f t="shared" si="5"/>
        <v>0</v>
      </c>
      <c r="S12" s="29">
        <f t="shared" si="6"/>
        <v>18865086.138194509</v>
      </c>
    </row>
    <row r="13" spans="2:19">
      <c r="B13">
        <v>2012</v>
      </c>
      <c r="C13">
        <v>2020</v>
      </c>
      <c r="D13" s="8">
        <v>91876.378405407435</v>
      </c>
      <c r="E13" s="8">
        <v>426996.13132541295</v>
      </c>
      <c r="F13" s="8">
        <v>782244.59347323887</v>
      </c>
      <c r="G13" s="8"/>
      <c r="I13" s="1">
        <f t="shared" si="7"/>
        <v>1301117.1032040592</v>
      </c>
      <c r="M13">
        <f t="shared" si="8"/>
        <v>2020</v>
      </c>
      <c r="N13" s="29">
        <f t="shared" si="1"/>
        <v>7258555.3555044392</v>
      </c>
      <c r="O13" s="29">
        <f t="shared" si="2"/>
        <v>3240659.7571163727</v>
      </c>
      <c r="P13" s="29">
        <f t="shared" si="3"/>
        <v>7626281.4571790434</v>
      </c>
      <c r="Q13" s="29">
        <f t="shared" si="4"/>
        <v>1402801.4905402288</v>
      </c>
      <c r="R13" s="29">
        <f t="shared" si="5"/>
        <v>0</v>
      </c>
      <c r="S13" s="29">
        <f t="shared" si="6"/>
        <v>19528298.060340084</v>
      </c>
    </row>
    <row r="14" spans="2:19">
      <c r="B14">
        <v>2012</v>
      </c>
      <c r="C14">
        <v>2021</v>
      </c>
      <c r="D14" s="8">
        <v>73137.78480473299</v>
      </c>
      <c r="E14" s="8">
        <v>254516.59443401813</v>
      </c>
      <c r="F14" s="8">
        <v>449928.74640212354</v>
      </c>
      <c r="G14" s="8"/>
      <c r="I14" s="1">
        <f t="shared" si="7"/>
        <v>777583.12564087473</v>
      </c>
      <c r="M14">
        <f t="shared" si="8"/>
        <v>2021</v>
      </c>
      <c r="N14" s="29">
        <f>SUMIFS(D:D,$C:$C,$M14)-SUMIFS(D:D,$B:$B,$M14,$C:$C,$M14)/2</f>
        <v>6124186.5063649397</v>
      </c>
      <c r="O14" s="29">
        <f t="shared" si="2"/>
        <v>3228282.5528058079</v>
      </c>
      <c r="P14" s="29">
        <f t="shared" si="3"/>
        <v>7769575.5584557131</v>
      </c>
      <c r="Q14" s="29">
        <f t="shared" si="4"/>
        <v>1402801.4905402288</v>
      </c>
      <c r="R14" s="29">
        <f t="shared" si="5"/>
        <v>0</v>
      </c>
      <c r="S14" s="29">
        <f t="shared" si="6"/>
        <v>18524846.108166691</v>
      </c>
    </row>
    <row r="15" spans="2:19">
      <c r="B15">
        <v>2012</v>
      </c>
      <c r="C15">
        <v>2022</v>
      </c>
      <c r="D15" s="8">
        <v>66606.317419600513</v>
      </c>
      <c r="E15" s="8">
        <v>245904.25538821146</v>
      </c>
      <c r="F15" s="8">
        <v>433335.3765632828</v>
      </c>
      <c r="G15" s="8"/>
      <c r="I15" s="1">
        <f t="shared" si="7"/>
        <v>745845.94937109482</v>
      </c>
      <c r="M15">
        <f t="shared" si="8"/>
        <v>2022</v>
      </c>
      <c r="N15" s="29">
        <f>SUMIFS(D:D,$C:$C,$M15)-SUMIFS(D:D,$B:$B,$M15,$C:$C,$M15)/2</f>
        <v>6168639.0018281257</v>
      </c>
      <c r="O15" s="29">
        <f t="shared" si="2"/>
        <v>3436432.928177129</v>
      </c>
      <c r="P15" s="29">
        <f t="shared" si="3"/>
        <v>8407026.8566379305</v>
      </c>
      <c r="Q15" s="29">
        <f t="shared" si="4"/>
        <v>1388448.5447707593</v>
      </c>
      <c r="R15" s="29">
        <f t="shared" si="5"/>
        <v>0</v>
      </c>
      <c r="S15" s="29">
        <f t="shared" si="6"/>
        <v>19400547.331413943</v>
      </c>
    </row>
    <row r="16" spans="2:19">
      <c r="B16">
        <v>2012</v>
      </c>
      <c r="C16">
        <v>2023</v>
      </c>
      <c r="D16" s="8">
        <v>65592.001613036904</v>
      </c>
      <c r="E16" s="8">
        <v>241574.70492073282</v>
      </c>
      <c r="F16" s="8">
        <v>433335.3765632828</v>
      </c>
      <c r="G16" s="8"/>
      <c r="I16" s="1">
        <f t="shared" si="7"/>
        <v>740502.08309705253</v>
      </c>
      <c r="M16">
        <f t="shared" si="8"/>
        <v>2023</v>
      </c>
      <c r="N16" s="29">
        <f>SUMIFS(D:D,$C:$C,$M16)-SUMIFS(D:D,$B:$B,$M16,$C:$C,$M16)/2</f>
        <v>6122137.8055281555</v>
      </c>
      <c r="O16" s="29">
        <f t="shared" si="2"/>
        <v>3462758.4245491996</v>
      </c>
      <c r="P16" s="29">
        <f t="shared" si="3"/>
        <v>8670716.3363214023</v>
      </c>
      <c r="Q16" s="29">
        <f t="shared" si="4"/>
        <v>1388448.5447707593</v>
      </c>
      <c r="R16" s="29">
        <f t="shared" si="5"/>
        <v>0</v>
      </c>
      <c r="S16" s="29">
        <f t="shared" si="6"/>
        <v>19644061.111169517</v>
      </c>
    </row>
    <row r="17" spans="2:9">
      <c r="D17" s="8"/>
      <c r="E17" s="8"/>
      <c r="F17" s="8"/>
      <c r="G17" s="8"/>
      <c r="I17" s="1"/>
    </row>
    <row r="18" spans="2:9">
      <c r="B18">
        <v>2013</v>
      </c>
      <c r="C18">
        <v>2013</v>
      </c>
      <c r="D18" s="8">
        <v>185768.00673005526</v>
      </c>
      <c r="E18" s="8">
        <v>809290.59340807935</v>
      </c>
      <c r="F18" s="8">
        <v>637603.43599714234</v>
      </c>
      <c r="G18" s="8"/>
      <c r="I18" s="1">
        <f t="shared" si="7"/>
        <v>1632662.0361352768</v>
      </c>
    </row>
    <row r="19" spans="2:9">
      <c r="B19">
        <v>2013</v>
      </c>
      <c r="C19">
        <v>2014</v>
      </c>
      <c r="D19" s="8">
        <v>185584.95890901034</v>
      </c>
      <c r="E19" s="8">
        <v>802720.73473321495</v>
      </c>
      <c r="F19" s="8">
        <v>626889.99812974897</v>
      </c>
      <c r="G19" s="8"/>
      <c r="I19" s="1">
        <f t="shared" si="7"/>
        <v>1615195.6917719743</v>
      </c>
    </row>
    <row r="20" spans="2:9">
      <c r="B20">
        <v>2013</v>
      </c>
      <c r="C20">
        <v>2015</v>
      </c>
      <c r="D20" s="8">
        <v>177580.03957744085</v>
      </c>
      <c r="E20" s="8">
        <v>799187.41797466238</v>
      </c>
      <c r="F20" s="8">
        <v>624924.95657283894</v>
      </c>
      <c r="G20" s="8"/>
      <c r="I20" s="1">
        <f t="shared" si="7"/>
        <v>1601692.4141249422</v>
      </c>
    </row>
    <row r="21" spans="2:9">
      <c r="B21">
        <v>2013</v>
      </c>
      <c r="C21">
        <v>2016</v>
      </c>
      <c r="D21" s="8">
        <v>170630.64539053896</v>
      </c>
      <c r="E21" s="8">
        <v>700542.89409111103</v>
      </c>
      <c r="F21" s="8">
        <v>624924.95657283894</v>
      </c>
      <c r="G21" s="8"/>
      <c r="I21" s="1">
        <f t="shared" si="7"/>
        <v>1496098.4960544889</v>
      </c>
    </row>
    <row r="22" spans="2:9">
      <c r="B22">
        <v>2013</v>
      </c>
      <c r="C22">
        <v>2017</v>
      </c>
      <c r="D22" s="8">
        <v>152850.27773268899</v>
      </c>
      <c r="E22" s="8">
        <v>613144.35412408924</v>
      </c>
      <c r="F22" s="8">
        <v>612414.75282750127</v>
      </c>
      <c r="G22" s="8"/>
      <c r="I22" s="1">
        <f t="shared" si="7"/>
        <v>1378409.3846842796</v>
      </c>
    </row>
    <row r="23" spans="2:9">
      <c r="B23">
        <v>2013</v>
      </c>
      <c r="C23">
        <v>2018</v>
      </c>
      <c r="D23" s="8">
        <v>140810.95602466186</v>
      </c>
      <c r="E23" s="8">
        <v>609054.93942597951</v>
      </c>
      <c r="F23" s="8">
        <v>606060.50109612453</v>
      </c>
      <c r="G23" s="8"/>
      <c r="I23" s="1">
        <f t="shared" si="7"/>
        <v>1355926.3965467659</v>
      </c>
    </row>
    <row r="24" spans="2:9">
      <c r="B24">
        <v>2013</v>
      </c>
      <c r="C24">
        <v>2019</v>
      </c>
      <c r="D24" s="8">
        <v>139608.33189441284</v>
      </c>
      <c r="E24" s="8">
        <v>609054.93942597951</v>
      </c>
      <c r="F24" s="8">
        <v>606060.50109612453</v>
      </c>
      <c r="G24" s="8"/>
      <c r="I24" s="1">
        <f t="shared" si="7"/>
        <v>1354723.7724165169</v>
      </c>
    </row>
    <row r="25" spans="2:9">
      <c r="B25">
        <v>2013</v>
      </c>
      <c r="C25">
        <v>2020</v>
      </c>
      <c r="D25" s="8">
        <v>138728.49003650268</v>
      </c>
      <c r="E25" s="8">
        <v>607696.2288016649</v>
      </c>
      <c r="F25" s="8">
        <v>603949.29693260905</v>
      </c>
      <c r="G25" s="8"/>
      <c r="I25" s="1">
        <f t="shared" si="7"/>
        <v>1350374.0157707767</v>
      </c>
    </row>
    <row r="26" spans="2:9">
      <c r="B26">
        <v>2013</v>
      </c>
      <c r="C26">
        <v>2021</v>
      </c>
      <c r="D26" s="8">
        <v>126541.32391899246</v>
      </c>
      <c r="E26" s="8">
        <v>606701.77813365753</v>
      </c>
      <c r="F26" s="8">
        <v>602404.09050444327</v>
      </c>
      <c r="G26" s="8"/>
      <c r="I26" s="1">
        <f t="shared" si="7"/>
        <v>1335647.1925570932</v>
      </c>
    </row>
    <row r="27" spans="2:9">
      <c r="B27">
        <v>2013</v>
      </c>
      <c r="C27">
        <v>2022</v>
      </c>
      <c r="D27" s="8">
        <v>126541.32391899246</v>
      </c>
      <c r="E27" s="8">
        <v>576890.94364907034</v>
      </c>
      <c r="F27" s="8">
        <v>556083.14713691582</v>
      </c>
      <c r="G27" s="8"/>
      <c r="I27" s="1">
        <f t="shared" si="7"/>
        <v>1259515.4147049785</v>
      </c>
    </row>
    <row r="28" spans="2:9">
      <c r="B28">
        <v>2013</v>
      </c>
      <c r="C28">
        <v>2023</v>
      </c>
      <c r="D28" s="8">
        <v>83759.904249916915</v>
      </c>
      <c r="E28" s="8">
        <v>518135.34573599545</v>
      </c>
      <c r="F28" s="8">
        <v>481172.9847225736</v>
      </c>
      <c r="G28" s="8"/>
      <c r="I28" s="1">
        <f t="shared" si="7"/>
        <v>1083068.2347084859</v>
      </c>
    </row>
    <row r="29" spans="2:9">
      <c r="D29" s="8"/>
      <c r="E29" s="8"/>
      <c r="F29" s="8"/>
      <c r="G29" s="8"/>
      <c r="I29" s="1"/>
    </row>
    <row r="30" spans="2:9">
      <c r="B30">
        <v>2014</v>
      </c>
      <c r="C30">
        <v>2014</v>
      </c>
      <c r="D30" s="8">
        <v>631304.1433804452</v>
      </c>
      <c r="E30" s="8">
        <v>1214595.5373776266</v>
      </c>
      <c r="F30" s="8">
        <v>526606.06366741424</v>
      </c>
      <c r="G30" s="8"/>
      <c r="I30" s="1">
        <f t="shared" si="7"/>
        <v>2372505.7444254858</v>
      </c>
    </row>
    <row r="31" spans="2:9">
      <c r="B31">
        <v>2014</v>
      </c>
      <c r="C31">
        <v>2015</v>
      </c>
      <c r="D31" s="8">
        <v>578637.45456912112</v>
      </c>
      <c r="E31" s="8">
        <v>1210974.4636271079</v>
      </c>
      <c r="F31" s="8">
        <v>526057.57868140191</v>
      </c>
      <c r="G31" s="8"/>
      <c r="I31" s="1">
        <f t="shared" si="7"/>
        <v>2315669.4968776312</v>
      </c>
    </row>
    <row r="32" spans="2:9">
      <c r="B32">
        <v>2014</v>
      </c>
      <c r="C32">
        <v>2016</v>
      </c>
      <c r="D32" s="8">
        <v>547051.6928007328</v>
      </c>
      <c r="E32" s="8">
        <v>886424.09773851628</v>
      </c>
      <c r="F32" s="8">
        <v>526057.57868140191</v>
      </c>
      <c r="G32" s="8"/>
      <c r="I32" s="1">
        <f t="shared" si="7"/>
        <v>1959533.369220651</v>
      </c>
    </row>
    <row r="33" spans="2:9">
      <c r="B33">
        <v>2014</v>
      </c>
      <c r="C33">
        <v>2017</v>
      </c>
      <c r="D33" s="8">
        <v>545095.16637071758</v>
      </c>
      <c r="E33" s="8">
        <v>822732.1863809292</v>
      </c>
      <c r="F33" s="8">
        <v>519764.44264269725</v>
      </c>
      <c r="G33" s="8"/>
      <c r="I33" s="1">
        <f t="shared" si="7"/>
        <v>1887591.7953943438</v>
      </c>
    </row>
    <row r="34" spans="2:9">
      <c r="B34">
        <v>2014</v>
      </c>
      <c r="C34">
        <v>2018</v>
      </c>
      <c r="D34" s="8">
        <v>527221.37010389916</v>
      </c>
      <c r="E34" s="8">
        <v>822732.1863809292</v>
      </c>
      <c r="F34" s="8">
        <v>323943.73247602687</v>
      </c>
      <c r="G34" s="8"/>
      <c r="I34" s="1">
        <f t="shared" si="7"/>
        <v>1673897.288960855</v>
      </c>
    </row>
    <row r="35" spans="2:9">
      <c r="B35">
        <v>2014</v>
      </c>
      <c r="C35">
        <v>2019</v>
      </c>
      <c r="D35" s="8">
        <v>508443.92741661629</v>
      </c>
      <c r="E35" s="8">
        <v>822732.1863809292</v>
      </c>
      <c r="F35" s="8">
        <v>323943.73247602687</v>
      </c>
      <c r="G35" s="8"/>
      <c r="I35" s="1">
        <f t="shared" si="7"/>
        <v>1655119.8462735722</v>
      </c>
    </row>
    <row r="36" spans="2:9">
      <c r="B36">
        <v>2014</v>
      </c>
      <c r="C36">
        <v>2020</v>
      </c>
      <c r="D36" s="8">
        <v>506523.36374168954</v>
      </c>
      <c r="E36" s="8">
        <v>818037.9072876533</v>
      </c>
      <c r="F36" s="8">
        <v>316943.13428995089</v>
      </c>
      <c r="G36" s="8"/>
      <c r="I36" s="1">
        <f t="shared" si="7"/>
        <v>1641504.4053192937</v>
      </c>
    </row>
    <row r="37" spans="2:9">
      <c r="B37">
        <v>2014</v>
      </c>
      <c r="C37">
        <v>2021</v>
      </c>
      <c r="D37" s="8">
        <v>501621.73473134846</v>
      </c>
      <c r="E37" s="8">
        <v>818037.9072876533</v>
      </c>
      <c r="F37" s="8">
        <v>316943.13428995089</v>
      </c>
      <c r="G37" s="8"/>
      <c r="I37" s="1">
        <f t="shared" si="7"/>
        <v>1636602.7763089526</v>
      </c>
    </row>
    <row r="38" spans="2:9">
      <c r="B38">
        <v>2014</v>
      </c>
      <c r="C38">
        <v>2022</v>
      </c>
      <c r="D38" s="8">
        <v>484115.07609716267</v>
      </c>
      <c r="E38" s="8">
        <v>816974.61764683505</v>
      </c>
      <c r="F38" s="8">
        <v>315357.44596957625</v>
      </c>
      <c r="G38" s="8"/>
      <c r="I38" s="1">
        <f t="shared" si="7"/>
        <v>1616447.139713574</v>
      </c>
    </row>
    <row r="39" spans="2:9">
      <c r="B39">
        <v>2014</v>
      </c>
      <c r="C39">
        <v>2023</v>
      </c>
      <c r="D39" s="8">
        <v>450894.06954337214</v>
      </c>
      <c r="E39" s="8">
        <v>796840.54887639591</v>
      </c>
      <c r="F39" s="8">
        <v>285331.42439907225</v>
      </c>
      <c r="G39" s="8"/>
      <c r="I39" s="1">
        <f t="shared" si="7"/>
        <v>1533066.0428188404</v>
      </c>
    </row>
    <row r="40" spans="2:9">
      <c r="D40" s="8"/>
      <c r="E40" s="8"/>
      <c r="F40" s="8"/>
      <c r="G40" s="8"/>
      <c r="I40" s="1"/>
    </row>
    <row r="41" spans="2:9">
      <c r="B41">
        <v>2015</v>
      </c>
      <c r="C41">
        <v>2015</v>
      </c>
      <c r="D41" s="8">
        <v>588649.05488399032</v>
      </c>
      <c r="E41" s="8">
        <v>596194.43249082926</v>
      </c>
      <c r="F41" s="8">
        <v>810328.22937218589</v>
      </c>
      <c r="G41" s="8"/>
      <c r="I41" s="1">
        <f t="shared" si="7"/>
        <v>1995171.7167470055</v>
      </c>
    </row>
    <row r="42" spans="2:9">
      <c r="B42">
        <v>2015</v>
      </c>
      <c r="C42">
        <v>2016</v>
      </c>
      <c r="D42" s="8">
        <v>578989.81832256762</v>
      </c>
      <c r="E42" s="8">
        <v>569603.09528286057</v>
      </c>
      <c r="F42" s="8">
        <v>810328.22937218589</v>
      </c>
      <c r="G42" s="8"/>
      <c r="I42" s="1">
        <f t="shared" si="7"/>
        <v>1958921.1429776142</v>
      </c>
    </row>
    <row r="43" spans="2:9">
      <c r="B43">
        <v>2015</v>
      </c>
      <c r="C43">
        <v>2017</v>
      </c>
      <c r="D43" s="8">
        <v>578377.51123180834</v>
      </c>
      <c r="E43" s="8">
        <v>540951.08276346303</v>
      </c>
      <c r="F43" s="8">
        <v>810328.5871257229</v>
      </c>
      <c r="G43" s="8"/>
      <c r="I43" s="1">
        <f t="shared" si="7"/>
        <v>1929657.181120994</v>
      </c>
    </row>
    <row r="44" spans="2:9">
      <c r="B44">
        <v>2015</v>
      </c>
      <c r="C44">
        <v>2018</v>
      </c>
      <c r="D44" s="8">
        <v>577660.79559471598</v>
      </c>
      <c r="E44" s="8">
        <v>553114.81494703074</v>
      </c>
      <c r="F44" s="8">
        <v>823424.8549421553</v>
      </c>
      <c r="G44" s="8"/>
      <c r="I44" s="1">
        <f t="shared" si="7"/>
        <v>1954200.465483902</v>
      </c>
    </row>
    <row r="45" spans="2:9">
      <c r="B45">
        <v>2015</v>
      </c>
      <c r="C45">
        <v>2019</v>
      </c>
      <c r="D45" s="8">
        <v>572253.95823375299</v>
      </c>
      <c r="E45" s="8">
        <v>553114.81494703074</v>
      </c>
      <c r="F45" s="8">
        <v>823424.8549421553</v>
      </c>
      <c r="G45" s="8"/>
      <c r="I45" s="1">
        <f t="shared" si="7"/>
        <v>1948793.628122939</v>
      </c>
    </row>
    <row r="46" spans="2:9">
      <c r="B46">
        <v>2015</v>
      </c>
      <c r="C46">
        <v>2020</v>
      </c>
      <c r="D46" s="8">
        <v>566149.33176084189</v>
      </c>
      <c r="E46" s="8">
        <v>553114.81494703074</v>
      </c>
      <c r="F46" s="8">
        <v>823424.8549421553</v>
      </c>
      <c r="G46" s="8"/>
      <c r="I46" s="1">
        <f t="shared" si="7"/>
        <v>1942689.0016500279</v>
      </c>
    </row>
    <row r="47" spans="2:9">
      <c r="B47">
        <v>2015</v>
      </c>
      <c r="C47">
        <v>2021</v>
      </c>
      <c r="D47" s="8">
        <v>565513.44343991904</v>
      </c>
      <c r="E47" s="8">
        <v>552293.92234919639</v>
      </c>
      <c r="F47" s="8">
        <v>817674.90384076512</v>
      </c>
      <c r="G47" s="8"/>
      <c r="I47" s="1">
        <f t="shared" si="7"/>
        <v>1935482.2696298806</v>
      </c>
    </row>
    <row r="48" spans="2:9">
      <c r="B48">
        <v>2015</v>
      </c>
      <c r="C48">
        <v>2022</v>
      </c>
      <c r="D48" s="8">
        <v>565332.19379898789</v>
      </c>
      <c r="E48" s="8">
        <v>552293.95977884997</v>
      </c>
      <c r="F48" s="8">
        <v>817674.94413997279</v>
      </c>
      <c r="G48" s="8"/>
      <c r="I48" s="1">
        <f t="shared" si="7"/>
        <v>1935301.0977178107</v>
      </c>
    </row>
    <row r="49" spans="2:9">
      <c r="B49">
        <v>2015</v>
      </c>
      <c r="C49">
        <v>2023</v>
      </c>
      <c r="D49" s="8">
        <v>560739.16424652818</v>
      </c>
      <c r="E49" s="8">
        <v>551304.01074113278</v>
      </c>
      <c r="F49" s="8">
        <v>816609.10040657676</v>
      </c>
      <c r="G49" s="8"/>
      <c r="I49" s="1">
        <f t="shared" si="7"/>
        <v>1928652.2753942376</v>
      </c>
    </row>
    <row r="50" spans="2:9">
      <c r="D50" s="8"/>
      <c r="E50" s="8"/>
      <c r="F50" s="8"/>
      <c r="G50" s="8"/>
      <c r="I50" s="1"/>
    </row>
    <row r="51" spans="2:9">
      <c r="B51">
        <v>2016</v>
      </c>
      <c r="C51">
        <v>2016</v>
      </c>
      <c r="D51" s="8">
        <v>1844336.790936538</v>
      </c>
      <c r="E51" s="8">
        <v>504700.57807419926</v>
      </c>
      <c r="F51" s="8">
        <v>532464.03661474865</v>
      </c>
      <c r="G51" s="8"/>
      <c r="I51" s="1">
        <f t="shared" si="7"/>
        <v>2881501.4056254858</v>
      </c>
    </row>
    <row r="52" spans="2:9">
      <c r="B52">
        <v>2016</v>
      </c>
      <c r="C52">
        <v>2017</v>
      </c>
      <c r="D52" s="8">
        <v>1527194.790936538</v>
      </c>
      <c r="E52" s="8">
        <v>504299.53375670407</v>
      </c>
      <c r="F52" s="8">
        <v>532464.09788400168</v>
      </c>
      <c r="G52" s="8"/>
      <c r="I52" s="1">
        <f t="shared" si="7"/>
        <v>2563958.4225772438</v>
      </c>
    </row>
    <row r="53" spans="2:9">
      <c r="B53">
        <v>2016</v>
      </c>
      <c r="C53">
        <v>2018</v>
      </c>
      <c r="D53" s="8">
        <v>1527194.790936538</v>
      </c>
      <c r="E53" s="8">
        <v>504299.53375670407</v>
      </c>
      <c r="F53" s="8">
        <v>532464.09788400168</v>
      </c>
      <c r="G53" s="8"/>
      <c r="I53" s="1">
        <f t="shared" si="7"/>
        <v>2563958.4225772438</v>
      </c>
    </row>
    <row r="54" spans="2:9">
      <c r="B54">
        <v>2016</v>
      </c>
      <c r="C54">
        <v>2019</v>
      </c>
      <c r="D54" s="8">
        <v>1527194.790936538</v>
      </c>
      <c r="E54" s="8">
        <v>483103.04217275861</v>
      </c>
      <c r="F54" s="8">
        <v>532464.09788400168</v>
      </c>
      <c r="G54" s="8"/>
      <c r="I54" s="1">
        <f t="shared" si="7"/>
        <v>2542761.9309932981</v>
      </c>
    </row>
    <row r="55" spans="2:9">
      <c r="B55">
        <v>2016</v>
      </c>
      <c r="C55">
        <v>2020</v>
      </c>
      <c r="D55" s="8">
        <v>1527194.790936538</v>
      </c>
      <c r="E55" s="8">
        <v>467573.62555873307</v>
      </c>
      <c r="F55" s="8">
        <v>532464.09788400168</v>
      </c>
      <c r="G55" s="8"/>
      <c r="I55" s="1">
        <f t="shared" si="7"/>
        <v>2527232.5143792727</v>
      </c>
    </row>
    <row r="56" spans="2:9">
      <c r="B56">
        <v>2016</v>
      </c>
      <c r="C56">
        <v>2021</v>
      </c>
      <c r="D56" s="8">
        <v>1527194.790936538</v>
      </c>
      <c r="E56" s="8">
        <v>454530.31768611551</v>
      </c>
      <c r="F56" s="8">
        <v>511490.33122371323</v>
      </c>
      <c r="G56" s="8"/>
      <c r="I56" s="1">
        <f t="shared" si="7"/>
        <v>2493215.4398463666</v>
      </c>
    </row>
    <row r="57" spans="2:9">
      <c r="B57">
        <v>2016</v>
      </c>
      <c r="C57">
        <v>2022</v>
      </c>
      <c r="D57" s="8">
        <v>1527194.898870779</v>
      </c>
      <c r="E57" s="8">
        <v>454530.42997970682</v>
      </c>
      <c r="F57" s="8">
        <v>511490.51179290656</v>
      </c>
      <c r="G57" s="8"/>
      <c r="I57" s="1">
        <f t="shared" si="7"/>
        <v>2493215.8406433924</v>
      </c>
    </row>
    <row r="58" spans="2:9">
      <c r="B58">
        <v>2016</v>
      </c>
      <c r="C58">
        <v>2023</v>
      </c>
      <c r="D58" s="8">
        <v>1527021.5158031639</v>
      </c>
      <c r="E58" s="8">
        <v>454530.42997970682</v>
      </c>
      <c r="F58" s="8">
        <v>511490.51179290656</v>
      </c>
      <c r="G58" s="8"/>
      <c r="I58" s="1">
        <f t="shared" si="7"/>
        <v>2493042.4575757775</v>
      </c>
    </row>
    <row r="59" spans="2:9">
      <c r="D59" s="8"/>
      <c r="E59" s="8"/>
      <c r="F59" s="8"/>
      <c r="G59" s="8"/>
      <c r="I59" s="1"/>
    </row>
    <row r="60" spans="2:9">
      <c r="B60">
        <v>2017</v>
      </c>
      <c r="C60">
        <v>2017</v>
      </c>
      <c r="D60" s="8">
        <v>4329929.2170000002</v>
      </c>
      <c r="E60" s="8">
        <v>115235</v>
      </c>
      <c r="F60" s="8">
        <v>2055466.8171984977</v>
      </c>
      <c r="G60" s="8">
        <v>1383255</v>
      </c>
      <c r="I60" s="1">
        <f t="shared" si="7"/>
        <v>7883886.0341984984</v>
      </c>
    </row>
    <row r="61" spans="2:9">
      <c r="B61">
        <v>2017</v>
      </c>
      <c r="C61">
        <v>2018</v>
      </c>
      <c r="D61" s="8">
        <v>3636991.3790358477</v>
      </c>
      <c r="E61" s="8">
        <v>115480.18339522612</v>
      </c>
      <c r="F61" s="8">
        <v>2084495.8729413291</v>
      </c>
      <c r="G61" s="8">
        <v>1402801.4905402288</v>
      </c>
      <c r="I61" s="1">
        <f t="shared" si="7"/>
        <v>7239768.9259126317</v>
      </c>
    </row>
    <row r="62" spans="2:9">
      <c r="B62">
        <v>2017</v>
      </c>
      <c r="C62">
        <v>2019</v>
      </c>
      <c r="D62" s="8">
        <v>3636991.3790358477</v>
      </c>
      <c r="E62" s="8">
        <v>110507.85528205858</v>
      </c>
      <c r="F62" s="8">
        <v>2084437.2010544967</v>
      </c>
      <c r="G62" s="8">
        <v>1402801.4905402288</v>
      </c>
      <c r="I62" s="1">
        <f t="shared" si="7"/>
        <v>7234737.9259126317</v>
      </c>
    </row>
    <row r="63" spans="2:9">
      <c r="B63">
        <v>2017</v>
      </c>
      <c r="C63">
        <v>2020</v>
      </c>
      <c r="D63" s="8">
        <v>3636991.3790358477</v>
      </c>
      <c r="E63" s="8">
        <v>110507.85528205858</v>
      </c>
      <c r="F63" s="8">
        <v>2084437.2010544967</v>
      </c>
      <c r="G63" s="8">
        <v>1402801.4905402288</v>
      </c>
      <c r="I63" s="1">
        <f t="shared" si="7"/>
        <v>7234737.9259126317</v>
      </c>
    </row>
    <row r="64" spans="2:9">
      <c r="B64">
        <v>2017</v>
      </c>
      <c r="C64">
        <v>2021</v>
      </c>
      <c r="D64" s="8">
        <v>2506081.3790358477</v>
      </c>
      <c r="E64" s="8">
        <v>110507.85528205858</v>
      </c>
      <c r="F64" s="8">
        <v>2084437.2010544967</v>
      </c>
      <c r="G64" s="8">
        <v>1402801.4905402288</v>
      </c>
      <c r="I64" s="1">
        <f t="shared" si="7"/>
        <v>6103827.9259126317</v>
      </c>
    </row>
    <row r="65" spans="2:9">
      <c r="B65">
        <v>2017</v>
      </c>
      <c r="C65">
        <v>2022</v>
      </c>
      <c r="D65" s="8">
        <v>2506116.2528303531</v>
      </c>
      <c r="E65" s="8">
        <v>87707.755117392197</v>
      </c>
      <c r="F65" s="8">
        <v>2062854.318617993</v>
      </c>
      <c r="G65" s="8">
        <v>1388448.5447707593</v>
      </c>
      <c r="I65" s="1">
        <f t="shared" si="7"/>
        <v>6045126.8713364983</v>
      </c>
    </row>
    <row r="66" spans="2:9">
      <c r="B66">
        <v>2017</v>
      </c>
      <c r="C66">
        <v>2023</v>
      </c>
      <c r="D66" s="8">
        <v>2506116.2528303526</v>
      </c>
      <c r="E66" s="8">
        <v>71289.453059636173</v>
      </c>
      <c r="F66" s="8">
        <v>2062660.5878869572</v>
      </c>
      <c r="G66" s="8">
        <v>1388448.5447707593</v>
      </c>
      <c r="I66" s="1">
        <f t="shared" si="7"/>
        <v>6028514.8385477057</v>
      </c>
    </row>
    <row r="67" spans="2:9">
      <c r="D67" s="8"/>
      <c r="E67" s="8"/>
      <c r="F67" s="8"/>
      <c r="G67" s="8"/>
      <c r="I67" s="1"/>
    </row>
    <row r="68" spans="2:9">
      <c r="B68">
        <v>2018</v>
      </c>
      <c r="C68">
        <v>2018</v>
      </c>
      <c r="D68" s="8">
        <v>784425.88097813143</v>
      </c>
      <c r="E68" s="8">
        <v>203214.67248244124</v>
      </c>
      <c r="F68" s="8">
        <v>1145794.989144874</v>
      </c>
      <c r="G68" s="8"/>
      <c r="I68" s="1">
        <f t="shared" si="7"/>
        <v>2133435.5426054467</v>
      </c>
    </row>
    <row r="69" spans="2:9">
      <c r="B69">
        <v>2018</v>
      </c>
      <c r="C69">
        <v>2019</v>
      </c>
      <c r="D69" s="8">
        <v>778399.28923955967</v>
      </c>
      <c r="E69" s="8">
        <v>195853.60662047693</v>
      </c>
      <c r="F69" s="8">
        <v>1145794.989144874</v>
      </c>
      <c r="G69" s="8"/>
      <c r="I69" s="1">
        <f t="shared" si="7"/>
        <v>2120047.8850049106</v>
      </c>
    </row>
    <row r="70" spans="2:9">
      <c r="B70">
        <v>2018</v>
      </c>
      <c r="C70">
        <v>2020</v>
      </c>
      <c r="D70" s="8">
        <v>778015.62158761255</v>
      </c>
      <c r="E70" s="8">
        <v>180522.61478823921</v>
      </c>
      <c r="F70" s="8">
        <v>1140128.913602591</v>
      </c>
      <c r="G70" s="8"/>
      <c r="I70" s="1">
        <f t="shared" ref="I70:I93" si="9">SUM(D70:H70)</f>
        <v>2098667.149978443</v>
      </c>
    </row>
    <row r="71" spans="2:9">
      <c r="B71">
        <v>2018</v>
      </c>
      <c r="C71">
        <v>2021</v>
      </c>
      <c r="D71" s="8">
        <v>777631.95372344845</v>
      </c>
      <c r="E71" s="8">
        <v>180402.46649296282</v>
      </c>
      <c r="F71" s="8">
        <v>1140128.913602591</v>
      </c>
      <c r="G71" s="8"/>
      <c r="I71" s="1">
        <f t="shared" si="9"/>
        <v>2098163.3338190024</v>
      </c>
    </row>
    <row r="72" spans="2:9">
      <c r="B72">
        <v>2018</v>
      </c>
      <c r="C72">
        <v>2022</v>
      </c>
      <c r="D72" s="8">
        <v>777598.78899448738</v>
      </c>
      <c r="E72" s="8">
        <v>180402.46649296282</v>
      </c>
      <c r="F72" s="8">
        <v>1140128.913602591</v>
      </c>
      <c r="G72" s="8"/>
      <c r="I72" s="1">
        <f t="shared" si="9"/>
        <v>2098130.169090041</v>
      </c>
    </row>
    <row r="73" spans="2:9">
      <c r="B73">
        <v>2018</v>
      </c>
      <c r="C73">
        <v>2023</v>
      </c>
      <c r="D73" s="8">
        <v>777598.78899448738</v>
      </c>
      <c r="E73" s="8">
        <v>180398.70105966539</v>
      </c>
      <c r="F73" s="8">
        <v>1140098.4478240937</v>
      </c>
      <c r="G73" s="8"/>
      <c r="I73" s="1">
        <f t="shared" si="9"/>
        <v>2098095.9378782464</v>
      </c>
    </row>
    <row r="74" spans="2:9">
      <c r="D74" s="8"/>
      <c r="E74" s="8"/>
      <c r="F74" s="8"/>
      <c r="G74" s="8"/>
      <c r="I74" s="1"/>
    </row>
    <row r="75" spans="2:9">
      <c r="B75">
        <v>2019</v>
      </c>
      <c r="C75">
        <v>2019</v>
      </c>
      <c r="D75" s="8">
        <v>13076</v>
      </c>
      <c r="E75" s="8">
        <v>43056.960000000006</v>
      </c>
      <c r="F75" s="8">
        <v>1193623.04</v>
      </c>
      <c r="G75" s="8"/>
      <c r="I75" s="1">
        <f t="shared" si="9"/>
        <v>1249756</v>
      </c>
    </row>
    <row r="76" spans="2:9">
      <c r="B76">
        <v>2019</v>
      </c>
      <c r="C76">
        <v>2020</v>
      </c>
      <c r="D76" s="8">
        <v>13076</v>
      </c>
      <c r="E76" s="8">
        <v>41244.404125579429</v>
      </c>
      <c r="F76" s="8">
        <v>1193623.04</v>
      </c>
      <c r="G76" s="8"/>
      <c r="I76" s="1">
        <f t="shared" si="9"/>
        <v>1247943.4441255794</v>
      </c>
    </row>
    <row r="77" spans="2:9">
      <c r="B77">
        <v>2019</v>
      </c>
      <c r="C77">
        <v>2021</v>
      </c>
      <c r="D77" s="8">
        <v>13076</v>
      </c>
      <c r="E77" s="8">
        <v>37503.894676780365</v>
      </c>
      <c r="F77" s="8">
        <v>1193343.0331705818</v>
      </c>
      <c r="G77" s="8"/>
      <c r="I77" s="1">
        <f t="shared" si="9"/>
        <v>1243922.9278473621</v>
      </c>
    </row>
    <row r="78" spans="2:9">
      <c r="B78">
        <v>2019</v>
      </c>
      <c r="C78">
        <v>2022</v>
      </c>
      <c r="D78" s="8">
        <v>13076</v>
      </c>
      <c r="E78" s="8">
        <v>37474.30989891143</v>
      </c>
      <c r="F78" s="8">
        <v>1193343.0331705818</v>
      </c>
      <c r="G78" s="8"/>
      <c r="I78" s="1">
        <f t="shared" si="9"/>
        <v>1243893.3430694933</v>
      </c>
    </row>
    <row r="79" spans="2:9">
      <c r="B79">
        <v>2019</v>
      </c>
      <c r="C79">
        <v>2023</v>
      </c>
      <c r="D79" s="8">
        <v>13076</v>
      </c>
      <c r="E79" s="8">
        <v>37474.30989891143</v>
      </c>
      <c r="F79" s="8">
        <v>1193343.0331705818</v>
      </c>
      <c r="G79" s="8"/>
      <c r="I79" s="1">
        <f t="shared" si="9"/>
        <v>1243893.3430694933</v>
      </c>
    </row>
    <row r="80" spans="2:9">
      <c r="D80" s="8"/>
      <c r="E80" s="8"/>
      <c r="F80" s="8"/>
      <c r="G80" s="8"/>
      <c r="I80" s="1"/>
    </row>
    <row r="81" spans="2:15">
      <c r="B81">
        <v>2020</v>
      </c>
      <c r="C81">
        <v>2020</v>
      </c>
      <c r="D81" s="8">
        <v>0</v>
      </c>
      <c r="E81" s="8">
        <v>69932.350000000006</v>
      </c>
      <c r="F81" s="8">
        <v>298132.65000000002</v>
      </c>
      <c r="G81" s="8"/>
      <c r="I81" s="1">
        <f t="shared" si="9"/>
        <v>368065</v>
      </c>
    </row>
    <row r="82" spans="2:15">
      <c r="B82">
        <v>2020</v>
      </c>
      <c r="C82">
        <v>2021</v>
      </c>
      <c r="D82" s="8">
        <v>0</v>
      </c>
      <c r="E82" s="8">
        <v>69932.350000000006</v>
      </c>
      <c r="F82" s="8">
        <v>298132.65000000002</v>
      </c>
      <c r="G82" s="8"/>
      <c r="I82" s="1">
        <f t="shared" si="9"/>
        <v>368065</v>
      </c>
    </row>
    <row r="83" spans="2:15">
      <c r="B83">
        <v>2020</v>
      </c>
      <c r="C83">
        <v>2022</v>
      </c>
      <c r="D83" s="8">
        <v>0</v>
      </c>
      <c r="E83" s="8">
        <v>69586.527246625003</v>
      </c>
      <c r="F83" s="8">
        <v>296658.35299876973</v>
      </c>
      <c r="G83" s="8"/>
      <c r="I83" s="1">
        <f t="shared" si="9"/>
        <v>366244.88024539471</v>
      </c>
    </row>
    <row r="84" spans="2:15">
      <c r="B84">
        <v>2020</v>
      </c>
      <c r="C84">
        <v>2023</v>
      </c>
      <c r="D84" s="8">
        <v>0</v>
      </c>
      <c r="E84" s="8">
        <v>69586.527246625003</v>
      </c>
      <c r="F84" s="8">
        <v>296658.35299876973</v>
      </c>
      <c r="G84" s="8"/>
      <c r="I84" s="1">
        <f t="shared" si="9"/>
        <v>366244.88024539471</v>
      </c>
    </row>
    <row r="85" spans="2:15">
      <c r="I85" s="1"/>
    </row>
    <row r="86" spans="2:15">
      <c r="B86">
        <v>2021</v>
      </c>
      <c r="C86">
        <v>2021</v>
      </c>
      <c r="D86" s="182">
        <f>'CDM Adjustment'!L28</f>
        <v>66776.191548226619</v>
      </c>
      <c r="E86" s="182">
        <f>'CDM Adjustment'!L29</f>
        <v>287710.93292673025</v>
      </c>
      <c r="F86" s="182">
        <f>'CDM Adjustment'!L30</f>
        <v>710185.10873409442</v>
      </c>
      <c r="G86" s="183"/>
      <c r="H86" s="183"/>
      <c r="I86" s="184">
        <f t="shared" si="9"/>
        <v>1064672.2332090512</v>
      </c>
    </row>
    <row r="87" spans="2:15">
      <c r="B87">
        <v>2021</v>
      </c>
      <c r="C87">
        <v>2022</v>
      </c>
      <c r="D87" s="184">
        <f>D86</f>
        <v>66776.191548226619</v>
      </c>
      <c r="E87" s="184">
        <f t="shared" ref="D87:F88" si="10">E86</f>
        <v>287710.93292673025</v>
      </c>
      <c r="F87" s="184">
        <f t="shared" si="10"/>
        <v>710185.10873409442</v>
      </c>
      <c r="G87" s="183"/>
      <c r="H87" s="183"/>
      <c r="I87" s="184">
        <f t="shared" si="9"/>
        <v>1064672.2332090512</v>
      </c>
      <c r="K87" s="212" t="s">
        <v>254</v>
      </c>
      <c r="L87" s="213"/>
      <c r="M87" s="213"/>
      <c r="N87" s="213"/>
      <c r="O87" s="213"/>
    </row>
    <row r="88" spans="2:15">
      <c r="B88">
        <v>2021</v>
      </c>
      <c r="C88">
        <v>2023</v>
      </c>
      <c r="D88" s="184">
        <f t="shared" si="10"/>
        <v>66776.191548226619</v>
      </c>
      <c r="E88" s="184">
        <f t="shared" si="10"/>
        <v>287710.93292673025</v>
      </c>
      <c r="F88" s="184">
        <f t="shared" si="10"/>
        <v>710185.10873409442</v>
      </c>
      <c r="G88" s="183"/>
      <c r="H88" s="183"/>
      <c r="I88" s="184">
        <f t="shared" si="9"/>
        <v>1064672.2332090512</v>
      </c>
    </row>
    <row r="89" spans="2:15">
      <c r="I89" s="1"/>
    </row>
    <row r="90" spans="2:15">
      <c r="B90" s="169">
        <v>2022</v>
      </c>
      <c r="C90" s="169">
        <v>2022</v>
      </c>
      <c r="D90" s="182">
        <f>'CDM Adjustment'!M36</f>
        <v>70563.916699071386</v>
      </c>
      <c r="E90" s="182">
        <f>'CDM Adjustment'!M37</f>
        <v>253913.46010366717</v>
      </c>
      <c r="F90" s="182">
        <f>'CDM Adjustment'!M38</f>
        <v>739831.40782249253</v>
      </c>
      <c r="G90" s="183"/>
      <c r="H90" s="183"/>
      <c r="I90" s="184">
        <f t="shared" si="9"/>
        <v>1064308.7846252311</v>
      </c>
      <c r="K90" s="212" t="s">
        <v>275</v>
      </c>
      <c r="L90" s="213"/>
      <c r="M90" s="213"/>
      <c r="N90" s="213"/>
      <c r="O90" s="213"/>
    </row>
    <row r="91" spans="2:15">
      <c r="B91" s="169">
        <v>2022</v>
      </c>
      <c r="C91" s="169">
        <v>2023</v>
      </c>
      <c r="D91" s="182">
        <f>D90</f>
        <v>70563.916699071386</v>
      </c>
      <c r="E91" s="184">
        <f>E90</f>
        <v>253913.46010366717</v>
      </c>
      <c r="F91" s="184">
        <f t="shared" ref="F91" si="11">F90</f>
        <v>739831.40782249253</v>
      </c>
      <c r="G91" s="183"/>
      <c r="H91" s="183"/>
      <c r="I91" s="184">
        <f t="shared" si="9"/>
        <v>1064308.7846252311</v>
      </c>
    </row>
    <row r="92" spans="2:15">
      <c r="B92" s="169"/>
      <c r="C92" s="169"/>
      <c r="D92" s="1"/>
      <c r="E92" s="1"/>
      <c r="F92" s="1"/>
      <c r="I92" s="1"/>
    </row>
    <row r="93" spans="2:15">
      <c r="B93" s="169">
        <v>2023</v>
      </c>
      <c r="C93" s="169">
        <v>2023</v>
      </c>
      <c r="I93" s="1">
        <f t="shared" si="9"/>
        <v>0</v>
      </c>
    </row>
  </sheetData>
  <mergeCells count="1">
    <mergeCell ref="M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D3BC-875F-400F-B3A1-71595834B088}">
  <dimension ref="A1:EW253"/>
  <sheetViews>
    <sheetView workbookViewId="0">
      <pane xSplit="2" ySplit="1" topLeftCell="C223" activePane="bottomRight" state="frozen"/>
      <selection activeCell="Q163" sqref="Q163"/>
      <selection pane="topRight" activeCell="Q163" sqref="Q163"/>
      <selection pane="bottomLeft" activeCell="Q163" sqref="Q163"/>
      <selection pane="bottomRight" activeCell="DU26" sqref="DU26:ED26"/>
    </sheetView>
  </sheetViews>
  <sheetFormatPr defaultRowHeight="12.75"/>
  <cols>
    <col min="137" max="137" width="14" bestFit="1" customWidth="1"/>
    <col min="138" max="138" width="12.85546875" bestFit="1" customWidth="1"/>
    <col min="139" max="139" width="14" bestFit="1" customWidth="1"/>
    <col min="142" max="142" width="14.7109375" customWidth="1"/>
    <col min="151" max="151" width="14" bestFit="1" customWidth="1"/>
    <col min="152" max="152" width="11.28515625" bestFit="1" customWidth="1"/>
    <col min="153" max="153" width="12.7109375" customWidth="1"/>
  </cols>
  <sheetData>
    <row r="1" spans="1:153">
      <c r="A1" s="10" t="s">
        <v>10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s="36" t="s">
        <v>184</v>
      </c>
      <c r="EG1" t="str">
        <f>Dataset!D1</f>
        <v>ReskWh</v>
      </c>
      <c r="EH1" t="str">
        <f>Dataset!G1</f>
        <v>GSlt50kWh</v>
      </c>
      <c r="EI1" t="str">
        <f>Dataset!J1</f>
        <v>GSgt50kWh</v>
      </c>
      <c r="EU1" s="36" t="s">
        <v>141</v>
      </c>
      <c r="EV1" s="36" t="s">
        <v>143</v>
      </c>
      <c r="EW1" s="36" t="s">
        <v>145</v>
      </c>
    </row>
    <row r="2" spans="1:153">
      <c r="A2">
        <v>2002</v>
      </c>
      <c r="B2">
        <v>1</v>
      </c>
      <c r="C2" s="11">
        <v>-0.39354838709677425</v>
      </c>
      <c r="D2">
        <v>694.2</v>
      </c>
      <c r="E2">
        <v>0</v>
      </c>
      <c r="F2">
        <v>632.20000000000005</v>
      </c>
      <c r="G2">
        <v>0</v>
      </c>
      <c r="H2">
        <v>570.20000000000005</v>
      </c>
      <c r="I2">
        <v>0</v>
      </c>
      <c r="J2">
        <v>508.2</v>
      </c>
      <c r="K2">
        <v>0</v>
      </c>
      <c r="L2">
        <v>446.2</v>
      </c>
      <c r="M2">
        <v>0</v>
      </c>
      <c r="N2">
        <v>384.2</v>
      </c>
      <c r="O2">
        <v>0</v>
      </c>
      <c r="P2">
        <v>322.2</v>
      </c>
      <c r="Q2">
        <v>0</v>
      </c>
      <c r="R2">
        <v>260.2</v>
      </c>
      <c r="S2">
        <v>0</v>
      </c>
      <c r="T2">
        <v>19</v>
      </c>
    </row>
    <row r="3" spans="1:153">
      <c r="A3">
        <v>2002</v>
      </c>
      <c r="B3">
        <v>2</v>
      </c>
      <c r="C3" s="11">
        <v>-1.3892857142857142</v>
      </c>
      <c r="D3">
        <v>654.9</v>
      </c>
      <c r="E3">
        <v>0</v>
      </c>
      <c r="F3">
        <v>598.9</v>
      </c>
      <c r="G3">
        <v>0</v>
      </c>
      <c r="H3">
        <v>542.9</v>
      </c>
      <c r="I3">
        <v>0</v>
      </c>
      <c r="J3">
        <v>486.9</v>
      </c>
      <c r="K3">
        <v>0</v>
      </c>
      <c r="L3">
        <v>430.9</v>
      </c>
      <c r="M3">
        <v>0</v>
      </c>
      <c r="N3">
        <v>374.9</v>
      </c>
      <c r="O3">
        <v>0</v>
      </c>
      <c r="P3">
        <v>318.89999999999998</v>
      </c>
      <c r="Q3">
        <v>0</v>
      </c>
      <c r="R3">
        <v>264.3</v>
      </c>
      <c r="S3">
        <v>1.4</v>
      </c>
      <c r="T3">
        <v>16</v>
      </c>
    </row>
    <row r="4" spans="1:153">
      <c r="A4">
        <v>2002</v>
      </c>
      <c r="B4">
        <v>3</v>
      </c>
      <c r="C4" s="11">
        <v>-0.43548387096774221</v>
      </c>
      <c r="D4">
        <v>695.5</v>
      </c>
      <c r="E4">
        <v>0</v>
      </c>
      <c r="F4">
        <v>633.5</v>
      </c>
      <c r="G4">
        <v>0</v>
      </c>
      <c r="H4">
        <v>571.5</v>
      </c>
      <c r="I4">
        <v>0</v>
      </c>
      <c r="J4">
        <v>509.5</v>
      </c>
      <c r="K4">
        <v>0</v>
      </c>
      <c r="L4">
        <v>447.5</v>
      </c>
      <c r="M4">
        <v>0</v>
      </c>
      <c r="N4">
        <v>385.5</v>
      </c>
      <c r="O4">
        <v>0</v>
      </c>
      <c r="P4">
        <v>324.2</v>
      </c>
      <c r="Q4">
        <v>0.7</v>
      </c>
      <c r="R4">
        <v>264.2</v>
      </c>
      <c r="S4">
        <v>2.7</v>
      </c>
      <c r="T4">
        <v>17</v>
      </c>
      <c r="X4" s="12" t="str">
        <f>D1</f>
        <v>HDD22</v>
      </c>
      <c r="Y4" s="13" t="s">
        <v>38</v>
      </c>
      <c r="Z4" s="13" t="s">
        <v>39</v>
      </c>
      <c r="AA4" s="13" t="s">
        <v>40</v>
      </c>
      <c r="AB4" s="13" t="s">
        <v>41</v>
      </c>
      <c r="AC4" s="13" t="s">
        <v>42</v>
      </c>
      <c r="AD4" s="13" t="s">
        <v>43</v>
      </c>
      <c r="AE4" s="13" t="s">
        <v>44</v>
      </c>
      <c r="AF4" s="13" t="s">
        <v>45</v>
      </c>
      <c r="AG4" s="13" t="s">
        <v>46</v>
      </c>
      <c r="AH4" s="13" t="s">
        <v>47</v>
      </c>
      <c r="AI4" s="13" t="s">
        <v>48</v>
      </c>
      <c r="AJ4" s="13" t="s">
        <v>49</v>
      </c>
      <c r="AK4" s="14"/>
      <c r="AL4" s="12" t="str">
        <f>F1</f>
        <v>HDD20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3" t="s">
        <v>44</v>
      </c>
      <c r="AT4" s="13" t="s">
        <v>45</v>
      </c>
      <c r="AU4" s="13" t="s">
        <v>46</v>
      </c>
      <c r="AV4" s="13" t="s">
        <v>47</v>
      </c>
      <c r="AW4" s="13" t="s">
        <v>48</v>
      </c>
      <c r="AX4" s="13" t="s">
        <v>49</v>
      </c>
      <c r="AY4" s="14"/>
      <c r="AZ4" s="12" t="str">
        <f>H1</f>
        <v>HDD18</v>
      </c>
      <c r="BA4" s="13" t="s">
        <v>38</v>
      </c>
      <c r="BB4" s="13" t="s">
        <v>39</v>
      </c>
      <c r="BC4" s="13" t="s">
        <v>40</v>
      </c>
      <c r="BD4" s="13" t="s">
        <v>41</v>
      </c>
      <c r="BE4" s="13" t="s">
        <v>42</v>
      </c>
      <c r="BF4" s="13" t="s">
        <v>43</v>
      </c>
      <c r="BG4" s="13" t="s">
        <v>44</v>
      </c>
      <c r="BH4" s="13" t="s">
        <v>45</v>
      </c>
      <c r="BI4" s="13" t="s">
        <v>46</v>
      </c>
      <c r="BJ4" s="13" t="s">
        <v>47</v>
      </c>
      <c r="BK4" s="13" t="s">
        <v>48</v>
      </c>
      <c r="BL4" s="13" t="s">
        <v>49</v>
      </c>
      <c r="BM4" s="14"/>
      <c r="BN4" s="12" t="str">
        <f>J1</f>
        <v>HDD16</v>
      </c>
      <c r="BO4" s="13" t="s">
        <v>38</v>
      </c>
      <c r="BP4" s="13" t="s">
        <v>39</v>
      </c>
      <c r="BQ4" s="13" t="s">
        <v>40</v>
      </c>
      <c r="BR4" s="13" t="s">
        <v>41</v>
      </c>
      <c r="BS4" s="13" t="s">
        <v>42</v>
      </c>
      <c r="BT4" s="13" t="s">
        <v>43</v>
      </c>
      <c r="BU4" s="13" t="s">
        <v>44</v>
      </c>
      <c r="BV4" s="13" t="s">
        <v>45</v>
      </c>
      <c r="BW4" s="13" t="s">
        <v>46</v>
      </c>
      <c r="BX4" s="13" t="s">
        <v>47</v>
      </c>
      <c r="BY4" s="13" t="s">
        <v>48</v>
      </c>
      <c r="BZ4" s="13" t="s">
        <v>49</v>
      </c>
      <c r="CA4" s="14"/>
      <c r="CB4" s="12" t="str">
        <f>L1</f>
        <v>HDD14</v>
      </c>
      <c r="CC4" s="13" t="s">
        <v>38</v>
      </c>
      <c r="CD4" s="13" t="s">
        <v>39</v>
      </c>
      <c r="CE4" s="13" t="s">
        <v>40</v>
      </c>
      <c r="CF4" s="13" t="s">
        <v>41</v>
      </c>
      <c r="CG4" s="13" t="s">
        <v>42</v>
      </c>
      <c r="CH4" s="13" t="s">
        <v>43</v>
      </c>
      <c r="CI4" s="13" t="s">
        <v>44</v>
      </c>
      <c r="CJ4" s="13" t="s">
        <v>45</v>
      </c>
      <c r="CK4" s="13" t="s">
        <v>46</v>
      </c>
      <c r="CL4" s="13" t="s">
        <v>47</v>
      </c>
      <c r="CM4" s="13" t="s">
        <v>48</v>
      </c>
      <c r="CN4" s="13" t="s">
        <v>49</v>
      </c>
      <c r="CO4" s="14"/>
      <c r="CP4" s="12" t="str">
        <f>N1</f>
        <v>HDD12</v>
      </c>
      <c r="CQ4" s="13" t="s">
        <v>38</v>
      </c>
      <c r="CR4" s="13" t="s">
        <v>39</v>
      </c>
      <c r="CS4" s="13" t="s">
        <v>40</v>
      </c>
      <c r="CT4" s="13" t="s">
        <v>41</v>
      </c>
      <c r="CU4" s="13" t="s">
        <v>42</v>
      </c>
      <c r="CV4" s="13" t="s">
        <v>43</v>
      </c>
      <c r="CW4" s="13" t="s">
        <v>44</v>
      </c>
      <c r="CX4" s="13" t="s">
        <v>45</v>
      </c>
      <c r="CY4" s="13" t="s">
        <v>46</v>
      </c>
      <c r="CZ4" s="13" t="s">
        <v>47</v>
      </c>
      <c r="DA4" s="13" t="s">
        <v>48</v>
      </c>
      <c r="DB4" s="13" t="s">
        <v>49</v>
      </c>
      <c r="DC4" s="14"/>
      <c r="DD4" s="12" t="str">
        <f>P1</f>
        <v>HDD10</v>
      </c>
      <c r="DE4" s="13" t="s">
        <v>38</v>
      </c>
      <c r="DF4" s="13" t="s">
        <v>39</v>
      </c>
      <c r="DG4" s="13" t="s">
        <v>40</v>
      </c>
      <c r="DH4" s="13" t="s">
        <v>41</v>
      </c>
      <c r="DI4" s="13" t="s">
        <v>42</v>
      </c>
      <c r="DJ4" s="13" t="s">
        <v>43</v>
      </c>
      <c r="DK4" s="13" t="s">
        <v>44</v>
      </c>
      <c r="DL4" s="13" t="s">
        <v>45</v>
      </c>
      <c r="DM4" s="13" t="s">
        <v>46</v>
      </c>
      <c r="DN4" s="13" t="s">
        <v>47</v>
      </c>
      <c r="DO4" s="13" t="s">
        <v>48</v>
      </c>
      <c r="DP4" s="13" t="s">
        <v>49</v>
      </c>
      <c r="DQ4" s="14"/>
      <c r="DR4" s="12" t="str">
        <f>R1</f>
        <v>HDD8</v>
      </c>
      <c r="DS4" s="13" t="s">
        <v>38</v>
      </c>
      <c r="DT4" s="13" t="s">
        <v>39</v>
      </c>
      <c r="DU4" s="13" t="s">
        <v>40</v>
      </c>
      <c r="DV4" s="13" t="s">
        <v>41</v>
      </c>
      <c r="DW4" s="13" t="s">
        <v>42</v>
      </c>
      <c r="DX4" s="13" t="s">
        <v>43</v>
      </c>
      <c r="DY4" s="13" t="s">
        <v>44</v>
      </c>
      <c r="DZ4" s="13" t="s">
        <v>45</v>
      </c>
      <c r="EA4" s="13" t="s">
        <v>46</v>
      </c>
      <c r="EB4" s="13" t="s">
        <v>47</v>
      </c>
      <c r="EC4" s="13" t="s">
        <v>48</v>
      </c>
      <c r="ED4" s="13" t="s">
        <v>49</v>
      </c>
      <c r="EE4" s="14"/>
    </row>
    <row r="5" spans="1:153">
      <c r="A5">
        <v>2002</v>
      </c>
      <c r="B5">
        <v>4</v>
      </c>
      <c r="C5" s="11">
        <v>6.919999999999999</v>
      </c>
      <c r="D5">
        <v>453.7</v>
      </c>
      <c r="E5">
        <v>1.3</v>
      </c>
      <c r="F5">
        <v>397</v>
      </c>
      <c r="G5">
        <v>4.5999999999999996</v>
      </c>
      <c r="H5">
        <v>342.7</v>
      </c>
      <c r="I5">
        <v>10.3</v>
      </c>
      <c r="J5">
        <v>290.10000000000002</v>
      </c>
      <c r="K5">
        <v>17.7</v>
      </c>
      <c r="L5">
        <v>242.1</v>
      </c>
      <c r="M5">
        <v>29.7</v>
      </c>
      <c r="N5">
        <v>194.1</v>
      </c>
      <c r="O5">
        <v>41.7</v>
      </c>
      <c r="P5">
        <v>148</v>
      </c>
      <c r="Q5">
        <v>55.6</v>
      </c>
      <c r="R5">
        <v>105.6</v>
      </c>
      <c r="S5">
        <v>73.2</v>
      </c>
      <c r="T5">
        <v>3</v>
      </c>
      <c r="X5" s="14">
        <v>2002</v>
      </c>
      <c r="Y5" s="14">
        <f ca="1">OFFSET($D$2,(ROW()-5)*12+COLUMN()-25,0)</f>
        <v>694.2</v>
      </c>
      <c r="Z5" s="14">
        <f t="shared" ref="Z5:AJ5" ca="1" si="0">OFFSET($D$2,(ROW()-5)*12+COLUMN()-25,0)</f>
        <v>654.9</v>
      </c>
      <c r="AA5" s="14">
        <f t="shared" ca="1" si="0"/>
        <v>695.5</v>
      </c>
      <c r="AB5" s="14">
        <f t="shared" ca="1" si="0"/>
        <v>453.7</v>
      </c>
      <c r="AC5" s="14">
        <f t="shared" ca="1" si="0"/>
        <v>358.2</v>
      </c>
      <c r="AD5" s="14">
        <f t="shared" ca="1" si="0"/>
        <v>135.6</v>
      </c>
      <c r="AE5" s="14">
        <f t="shared" ca="1" si="0"/>
        <v>41.1</v>
      </c>
      <c r="AF5" s="14">
        <f t="shared" ca="1" si="0"/>
        <v>57.4</v>
      </c>
      <c r="AG5" s="14">
        <f t="shared" ca="1" si="0"/>
        <v>95.3</v>
      </c>
      <c r="AH5" s="14">
        <f t="shared" ca="1" si="0"/>
        <v>421.8</v>
      </c>
      <c r="AI5" s="14">
        <f t="shared" ca="1" si="0"/>
        <v>570.29999999999995</v>
      </c>
      <c r="AJ5" s="14">
        <f t="shared" ca="1" si="0"/>
        <v>737.7</v>
      </c>
      <c r="AK5" s="14"/>
      <c r="AL5" s="14">
        <v>2002</v>
      </c>
      <c r="AM5" s="14">
        <f t="shared" ref="AM5:AX25" ca="1" si="1">OFFSET($F$2,(ROW()-5)*12+COLUMN()-39,0)</f>
        <v>632.20000000000005</v>
      </c>
      <c r="AN5" s="14">
        <f t="shared" ca="1" si="1"/>
        <v>598.9</v>
      </c>
      <c r="AO5" s="14">
        <f t="shared" ca="1" si="1"/>
        <v>633.5</v>
      </c>
      <c r="AP5" s="14">
        <f t="shared" ca="1" si="1"/>
        <v>397</v>
      </c>
      <c r="AQ5" s="14">
        <f t="shared" ca="1" si="1"/>
        <v>296.2</v>
      </c>
      <c r="AR5" s="14">
        <f t="shared" ca="1" si="1"/>
        <v>92.7</v>
      </c>
      <c r="AS5" s="14">
        <f t="shared" ca="1" si="1"/>
        <v>16.399999999999999</v>
      </c>
      <c r="AT5" s="14">
        <f t="shared" ca="1" si="1"/>
        <v>23.4</v>
      </c>
      <c r="AU5" s="14">
        <f t="shared" ca="1" si="1"/>
        <v>60.2</v>
      </c>
      <c r="AV5" s="14">
        <f t="shared" ca="1" si="1"/>
        <v>362.3</v>
      </c>
      <c r="AW5" s="14">
        <f t="shared" ca="1" si="1"/>
        <v>510.3</v>
      </c>
      <c r="AX5" s="14">
        <f t="shared" ca="1" si="1"/>
        <v>675.7</v>
      </c>
      <c r="AY5" s="15"/>
      <c r="AZ5" s="14">
        <v>2002</v>
      </c>
      <c r="BA5" s="14">
        <f t="shared" ref="BA5:BL20" ca="1" si="2">OFFSET($H$2,(ROW()-5)*12+COLUMN()-53,0)</f>
        <v>570.20000000000005</v>
      </c>
      <c r="BB5" s="14">
        <f t="shared" ca="1" si="2"/>
        <v>542.9</v>
      </c>
      <c r="BC5" s="14">
        <f t="shared" ca="1" si="2"/>
        <v>571.5</v>
      </c>
      <c r="BD5" s="14">
        <f t="shared" ca="1" si="2"/>
        <v>342.7</v>
      </c>
      <c r="BE5" s="14">
        <f t="shared" ca="1" si="2"/>
        <v>236.5</v>
      </c>
      <c r="BF5" s="14">
        <f t="shared" ca="1" si="2"/>
        <v>59.7</v>
      </c>
      <c r="BG5" s="14">
        <f t="shared" ca="1" si="2"/>
        <v>3.8</v>
      </c>
      <c r="BH5" s="14">
        <f t="shared" ca="1" si="2"/>
        <v>5</v>
      </c>
      <c r="BI5" s="14">
        <f t="shared" ca="1" si="2"/>
        <v>30.3</v>
      </c>
      <c r="BJ5" s="14">
        <f t="shared" ca="1" si="2"/>
        <v>304.39999999999998</v>
      </c>
      <c r="BK5" s="14">
        <f t="shared" ca="1" si="2"/>
        <v>450.3</v>
      </c>
      <c r="BL5" s="14">
        <f t="shared" ca="1" si="2"/>
        <v>613.70000000000005</v>
      </c>
      <c r="BM5" s="15">
        <f t="shared" ref="BM5:BM26" ca="1" si="3">SUM(BA5:BL5)</f>
        <v>3731.0000000000009</v>
      </c>
      <c r="BN5" s="14">
        <v>2002</v>
      </c>
      <c r="BO5" s="14">
        <f t="shared" ref="BO5:BZ20" ca="1" si="4">OFFSET($J$2,(ROW()-5)*12+COLUMN()-67,0)</f>
        <v>508.2</v>
      </c>
      <c r="BP5" s="14">
        <f t="shared" ca="1" si="4"/>
        <v>486.9</v>
      </c>
      <c r="BQ5" s="14">
        <f t="shared" ca="1" si="4"/>
        <v>509.5</v>
      </c>
      <c r="BR5" s="14">
        <f t="shared" ca="1" si="4"/>
        <v>290.10000000000002</v>
      </c>
      <c r="BS5" s="14">
        <f t="shared" ca="1" si="4"/>
        <v>182.5</v>
      </c>
      <c r="BT5" s="14">
        <f t="shared" ca="1" si="4"/>
        <v>33.5</v>
      </c>
      <c r="BU5" s="14">
        <f t="shared" ca="1" si="4"/>
        <v>0.3</v>
      </c>
      <c r="BV5" s="14">
        <f t="shared" ca="1" si="4"/>
        <v>0</v>
      </c>
      <c r="BW5" s="14">
        <f t="shared" ca="1" si="4"/>
        <v>11.1</v>
      </c>
      <c r="BX5" s="14">
        <f t="shared" ca="1" si="4"/>
        <v>248.4</v>
      </c>
      <c r="BY5" s="14">
        <f t="shared" ca="1" si="4"/>
        <v>390.3</v>
      </c>
      <c r="BZ5" s="14">
        <f t="shared" ca="1" si="4"/>
        <v>551.70000000000005</v>
      </c>
      <c r="CA5" s="14"/>
      <c r="CB5" s="14">
        <v>2002</v>
      </c>
      <c r="CC5" s="14">
        <f t="shared" ref="CC5:CN20" ca="1" si="5">OFFSET($L$2,(ROW()-5)*12+COLUMN()-81,0)</f>
        <v>446.2</v>
      </c>
      <c r="CD5" s="14">
        <f t="shared" ca="1" si="5"/>
        <v>430.9</v>
      </c>
      <c r="CE5" s="14">
        <f t="shared" ca="1" si="5"/>
        <v>447.5</v>
      </c>
      <c r="CF5" s="14">
        <f t="shared" ca="1" si="5"/>
        <v>242.1</v>
      </c>
      <c r="CG5" s="14">
        <f t="shared" ca="1" si="5"/>
        <v>132.19999999999999</v>
      </c>
      <c r="CH5" s="14">
        <f t="shared" ca="1" si="5"/>
        <v>15.4</v>
      </c>
      <c r="CI5" s="14">
        <f t="shared" ca="1" si="5"/>
        <v>0</v>
      </c>
      <c r="CJ5" s="14">
        <f t="shared" ca="1" si="5"/>
        <v>0</v>
      </c>
      <c r="CK5" s="14">
        <f t="shared" ca="1" si="5"/>
        <v>1.2</v>
      </c>
      <c r="CL5" s="14">
        <f t="shared" ca="1" si="5"/>
        <v>193.3</v>
      </c>
      <c r="CM5" s="14">
        <f t="shared" ca="1" si="5"/>
        <v>331.5</v>
      </c>
      <c r="CN5" s="14">
        <f t="shared" ca="1" si="5"/>
        <v>489.7</v>
      </c>
      <c r="CO5" s="14"/>
      <c r="CP5" s="14">
        <v>2002</v>
      </c>
      <c r="CQ5" s="14">
        <f t="shared" ref="CQ5:DB20" ca="1" si="6">OFFSET($N$2,(ROW()-5)*12+COLUMN()-95,0)</f>
        <v>384.2</v>
      </c>
      <c r="CR5" s="14">
        <f t="shared" ca="1" si="6"/>
        <v>374.9</v>
      </c>
      <c r="CS5" s="14">
        <f t="shared" ca="1" si="6"/>
        <v>385.5</v>
      </c>
      <c r="CT5" s="14">
        <f t="shared" ca="1" si="6"/>
        <v>194.1</v>
      </c>
      <c r="CU5" s="14">
        <f t="shared" ca="1" si="6"/>
        <v>90.5</v>
      </c>
      <c r="CV5" s="14">
        <f t="shared" ca="1" si="6"/>
        <v>5.6</v>
      </c>
      <c r="CW5" s="14">
        <f t="shared" ca="1" si="6"/>
        <v>0</v>
      </c>
      <c r="CX5" s="14">
        <f t="shared" ca="1" si="6"/>
        <v>0</v>
      </c>
      <c r="CY5" s="14">
        <f t="shared" ca="1" si="6"/>
        <v>0</v>
      </c>
      <c r="CZ5" s="14">
        <f t="shared" ca="1" si="6"/>
        <v>144.30000000000001</v>
      </c>
      <c r="DA5" s="14">
        <f t="shared" ca="1" si="6"/>
        <v>274.89999999999998</v>
      </c>
      <c r="DB5" s="14">
        <f t="shared" ca="1" si="6"/>
        <v>427.7</v>
      </c>
      <c r="DC5" s="14"/>
      <c r="DD5" s="14">
        <v>2002</v>
      </c>
      <c r="DE5" s="14">
        <f ca="1">OFFSET($P$2,(ROW()-5)*12+COLUMN()-109,0)</f>
        <v>322.2</v>
      </c>
      <c r="DF5" s="14">
        <f t="shared" ref="DF5:DP5" ca="1" si="7">OFFSET($P$2,(ROW()-5)*12+COLUMN()-109,0)</f>
        <v>318.89999999999998</v>
      </c>
      <c r="DG5" s="14">
        <f t="shared" ca="1" si="7"/>
        <v>324.2</v>
      </c>
      <c r="DH5" s="14">
        <f t="shared" ca="1" si="7"/>
        <v>148</v>
      </c>
      <c r="DI5" s="14">
        <f t="shared" ca="1" si="7"/>
        <v>55.8</v>
      </c>
      <c r="DJ5" s="14">
        <f t="shared" ca="1" si="7"/>
        <v>1.3</v>
      </c>
      <c r="DK5" s="14">
        <f t="shared" ca="1" si="7"/>
        <v>0</v>
      </c>
      <c r="DL5" s="14">
        <f t="shared" ca="1" si="7"/>
        <v>0</v>
      </c>
      <c r="DM5" s="14">
        <f t="shared" ca="1" si="7"/>
        <v>0</v>
      </c>
      <c r="DN5" s="14">
        <f t="shared" ca="1" si="7"/>
        <v>100.9</v>
      </c>
      <c r="DO5" s="14">
        <f t="shared" ca="1" si="7"/>
        <v>218.9</v>
      </c>
      <c r="DP5" s="14">
        <f t="shared" ca="1" si="7"/>
        <v>365.7</v>
      </c>
      <c r="DQ5" s="14"/>
      <c r="DR5" s="14">
        <v>2002</v>
      </c>
      <c r="DS5" s="14">
        <f ca="1">OFFSET($R$2,(ROW()-5)*12+COLUMN()-123,0)</f>
        <v>260.2</v>
      </c>
      <c r="DT5" s="14">
        <f t="shared" ref="DT5:ED5" ca="1" si="8">OFFSET($R$2,(ROW()-5)*12+COLUMN()-123,0)</f>
        <v>264.3</v>
      </c>
      <c r="DU5" s="14">
        <f t="shared" ca="1" si="8"/>
        <v>264.2</v>
      </c>
      <c r="DV5" s="14">
        <f t="shared" ca="1" si="8"/>
        <v>105.6</v>
      </c>
      <c r="DW5" s="14">
        <f t="shared" ca="1" si="8"/>
        <v>24.7</v>
      </c>
      <c r="DX5" s="14">
        <f t="shared" ca="1" si="8"/>
        <v>0</v>
      </c>
      <c r="DY5" s="14">
        <f t="shared" ca="1" si="8"/>
        <v>0</v>
      </c>
      <c r="DZ5" s="14">
        <f t="shared" ca="1" si="8"/>
        <v>0</v>
      </c>
      <c r="EA5" s="14">
        <f t="shared" ca="1" si="8"/>
        <v>0</v>
      </c>
      <c r="EB5" s="14">
        <f t="shared" ca="1" si="8"/>
        <v>62.7</v>
      </c>
      <c r="EC5" s="14">
        <f t="shared" ca="1" si="8"/>
        <v>163.69999999999999</v>
      </c>
      <c r="ED5" s="14">
        <f t="shared" ca="1" si="8"/>
        <v>303.7</v>
      </c>
      <c r="EE5" s="14"/>
    </row>
    <row r="6" spans="1:153">
      <c r="A6">
        <v>2002</v>
      </c>
      <c r="B6">
        <v>5</v>
      </c>
      <c r="C6" s="11">
        <v>10.445161290322579</v>
      </c>
      <c r="D6">
        <v>358.2</v>
      </c>
      <c r="E6">
        <v>0</v>
      </c>
      <c r="F6">
        <v>296.2</v>
      </c>
      <c r="G6">
        <v>0</v>
      </c>
      <c r="H6">
        <v>236.5</v>
      </c>
      <c r="I6">
        <v>2.2999999999999998</v>
      </c>
      <c r="J6">
        <v>182.5</v>
      </c>
      <c r="K6">
        <v>10.3</v>
      </c>
      <c r="L6">
        <v>132.19999999999999</v>
      </c>
      <c r="M6">
        <v>22</v>
      </c>
      <c r="N6">
        <v>90.5</v>
      </c>
      <c r="O6">
        <v>42.3</v>
      </c>
      <c r="P6">
        <v>55.8</v>
      </c>
      <c r="Q6">
        <v>69.599999999999994</v>
      </c>
      <c r="R6">
        <v>24.7</v>
      </c>
      <c r="S6">
        <v>100.5</v>
      </c>
      <c r="T6">
        <v>0</v>
      </c>
      <c r="X6" s="14">
        <f t="shared" ref="X6:X26" si="9">1+X5</f>
        <v>2003</v>
      </c>
      <c r="Y6" s="14">
        <f t="shared" ref="Y6:AJ25" ca="1" si="10">OFFSET($D$2,(ROW()-5)*12+COLUMN()-25,0)</f>
        <v>929.3</v>
      </c>
      <c r="Z6" s="14">
        <f t="shared" ca="1" si="10"/>
        <v>855.3</v>
      </c>
      <c r="AA6" s="14">
        <f t="shared" ca="1" si="10"/>
        <v>735</v>
      </c>
      <c r="AB6" s="14">
        <f t="shared" ca="1" si="10"/>
        <v>542.20000000000005</v>
      </c>
      <c r="AC6" s="14">
        <f t="shared" ca="1" si="10"/>
        <v>355.3</v>
      </c>
      <c r="AD6" s="14">
        <f t="shared" ca="1" si="10"/>
        <v>169.8</v>
      </c>
      <c r="AE6" s="14">
        <f t="shared" ca="1" si="10"/>
        <v>58</v>
      </c>
      <c r="AF6" s="14">
        <f t="shared" ca="1" si="10"/>
        <v>48.1</v>
      </c>
      <c r="AG6" s="14">
        <f t="shared" ca="1" si="10"/>
        <v>158.30000000000001</v>
      </c>
      <c r="AH6" s="14">
        <f t="shared" ca="1" si="10"/>
        <v>394.3</v>
      </c>
      <c r="AI6" s="14">
        <f t="shared" ca="1" si="10"/>
        <v>506.9</v>
      </c>
      <c r="AJ6" s="14">
        <f t="shared" ca="1" si="10"/>
        <v>705.8</v>
      </c>
      <c r="AK6" s="14"/>
      <c r="AL6" s="14">
        <f t="shared" ref="AL6:AL26" si="11">1+AL5</f>
        <v>2003</v>
      </c>
      <c r="AM6" s="14">
        <f t="shared" ca="1" si="1"/>
        <v>867.3</v>
      </c>
      <c r="AN6" s="14">
        <f t="shared" ca="1" si="1"/>
        <v>799.3</v>
      </c>
      <c r="AO6" s="14">
        <f t="shared" ca="1" si="1"/>
        <v>673</v>
      </c>
      <c r="AP6" s="14">
        <f t="shared" ca="1" si="1"/>
        <v>484.2</v>
      </c>
      <c r="AQ6" s="14">
        <f t="shared" ca="1" si="1"/>
        <v>293.3</v>
      </c>
      <c r="AR6" s="14">
        <f t="shared" ca="1" si="1"/>
        <v>116.8</v>
      </c>
      <c r="AS6" s="14">
        <f t="shared" ca="1" si="1"/>
        <v>23.2</v>
      </c>
      <c r="AT6" s="14">
        <f t="shared" ca="1" si="1"/>
        <v>17.7</v>
      </c>
      <c r="AU6" s="14">
        <f t="shared" ca="1" si="1"/>
        <v>103.6</v>
      </c>
      <c r="AV6" s="14">
        <f t="shared" ca="1" si="1"/>
        <v>332.3</v>
      </c>
      <c r="AW6" s="14">
        <f t="shared" ca="1" si="1"/>
        <v>446.9</v>
      </c>
      <c r="AX6" s="14">
        <f t="shared" ca="1" si="1"/>
        <v>643.79999999999995</v>
      </c>
      <c r="AY6" s="15"/>
      <c r="AZ6" s="14">
        <f t="shared" ref="AZ6:AZ26" si="12">1+AZ5</f>
        <v>2003</v>
      </c>
      <c r="BA6" s="14">
        <f t="shared" ca="1" si="2"/>
        <v>805.3</v>
      </c>
      <c r="BB6" s="14">
        <f t="shared" ca="1" si="2"/>
        <v>743.3</v>
      </c>
      <c r="BC6" s="14">
        <f t="shared" ca="1" si="2"/>
        <v>611</v>
      </c>
      <c r="BD6" s="14">
        <f t="shared" ca="1" si="2"/>
        <v>426.4</v>
      </c>
      <c r="BE6" s="14">
        <f t="shared" ca="1" si="2"/>
        <v>231.3</v>
      </c>
      <c r="BF6" s="14">
        <f t="shared" ca="1" si="2"/>
        <v>70.900000000000006</v>
      </c>
      <c r="BG6" s="14">
        <f t="shared" ca="1" si="2"/>
        <v>4.3</v>
      </c>
      <c r="BH6" s="14">
        <f t="shared" ca="1" si="2"/>
        <v>3.9</v>
      </c>
      <c r="BI6" s="14">
        <f t="shared" ca="1" si="2"/>
        <v>56.5</v>
      </c>
      <c r="BJ6" s="14">
        <f t="shared" ca="1" si="2"/>
        <v>270.3</v>
      </c>
      <c r="BK6" s="14">
        <f t="shared" ca="1" si="2"/>
        <v>386.9</v>
      </c>
      <c r="BL6" s="14">
        <f t="shared" ca="1" si="2"/>
        <v>581.79999999999995</v>
      </c>
      <c r="BM6" s="15">
        <f t="shared" ca="1" si="3"/>
        <v>4191.9000000000005</v>
      </c>
      <c r="BN6" s="14">
        <f t="shared" ref="BN6:BN26" si="13">1+BN5</f>
        <v>2003</v>
      </c>
      <c r="BO6" s="14">
        <f t="shared" ca="1" si="4"/>
        <v>743.3</v>
      </c>
      <c r="BP6" s="14">
        <f t="shared" ca="1" si="4"/>
        <v>687.3</v>
      </c>
      <c r="BQ6" s="14">
        <f t="shared" ca="1" si="4"/>
        <v>549</v>
      </c>
      <c r="BR6" s="14">
        <f t="shared" ca="1" si="4"/>
        <v>370.5</v>
      </c>
      <c r="BS6" s="14">
        <f t="shared" ca="1" si="4"/>
        <v>170.3</v>
      </c>
      <c r="BT6" s="14">
        <f t="shared" ca="1" si="4"/>
        <v>34.200000000000003</v>
      </c>
      <c r="BU6" s="14">
        <f t="shared" ca="1" si="4"/>
        <v>0.3</v>
      </c>
      <c r="BV6" s="14">
        <f t="shared" ca="1" si="4"/>
        <v>0</v>
      </c>
      <c r="BW6" s="14">
        <f t="shared" ca="1" si="4"/>
        <v>27.5</v>
      </c>
      <c r="BX6" s="14">
        <f t="shared" ca="1" si="4"/>
        <v>211.8</v>
      </c>
      <c r="BY6" s="14">
        <f t="shared" ca="1" si="4"/>
        <v>326.89999999999998</v>
      </c>
      <c r="BZ6" s="14">
        <f t="shared" ca="1" si="4"/>
        <v>519.79999999999995</v>
      </c>
      <c r="CA6" s="14"/>
      <c r="CB6" s="14">
        <f t="shared" ref="CB6:CB26" si="14">1+CB5</f>
        <v>2003</v>
      </c>
      <c r="CC6" s="14">
        <f t="shared" ca="1" si="5"/>
        <v>681.3</v>
      </c>
      <c r="CD6" s="14">
        <f t="shared" ca="1" si="5"/>
        <v>631.29999999999995</v>
      </c>
      <c r="CE6" s="14">
        <f t="shared" ca="1" si="5"/>
        <v>487</v>
      </c>
      <c r="CF6" s="14">
        <f t="shared" ca="1" si="5"/>
        <v>316.5</v>
      </c>
      <c r="CG6" s="14">
        <f t="shared" ca="1" si="5"/>
        <v>113.2</v>
      </c>
      <c r="CH6" s="14">
        <f t="shared" ca="1" si="5"/>
        <v>11.7</v>
      </c>
      <c r="CI6" s="14">
        <f t="shared" ca="1" si="5"/>
        <v>0</v>
      </c>
      <c r="CJ6" s="14">
        <f t="shared" ca="1" si="5"/>
        <v>0</v>
      </c>
      <c r="CK6" s="14">
        <f t="shared" ca="1" si="5"/>
        <v>13.4</v>
      </c>
      <c r="CL6" s="14">
        <f t="shared" ca="1" si="5"/>
        <v>158.30000000000001</v>
      </c>
      <c r="CM6" s="14">
        <f t="shared" ca="1" si="5"/>
        <v>266.89999999999998</v>
      </c>
      <c r="CN6" s="14">
        <f t="shared" ca="1" si="5"/>
        <v>457.8</v>
      </c>
      <c r="CO6" s="14"/>
      <c r="CP6" s="14">
        <f t="shared" ref="CP6:CP26" si="15">1+CP5</f>
        <v>2003</v>
      </c>
      <c r="CQ6" s="14">
        <f t="shared" ca="1" si="6"/>
        <v>619.29999999999995</v>
      </c>
      <c r="CR6" s="14">
        <f t="shared" ca="1" si="6"/>
        <v>575.29999999999995</v>
      </c>
      <c r="CS6" s="14">
        <f t="shared" ca="1" si="6"/>
        <v>425</v>
      </c>
      <c r="CT6" s="14">
        <f t="shared" ca="1" si="6"/>
        <v>263</v>
      </c>
      <c r="CU6" s="14">
        <f t="shared" ca="1" si="6"/>
        <v>64.7</v>
      </c>
      <c r="CV6" s="14">
        <f t="shared" ca="1" si="6"/>
        <v>1.9</v>
      </c>
      <c r="CW6" s="14">
        <f t="shared" ca="1" si="6"/>
        <v>0</v>
      </c>
      <c r="CX6" s="14">
        <f t="shared" ca="1" si="6"/>
        <v>0</v>
      </c>
      <c r="CY6" s="14">
        <f t="shared" ca="1" si="6"/>
        <v>5</v>
      </c>
      <c r="CZ6" s="14">
        <f t="shared" ca="1" si="6"/>
        <v>109.7</v>
      </c>
      <c r="DA6" s="14">
        <f t="shared" ca="1" si="6"/>
        <v>206.9</v>
      </c>
      <c r="DB6" s="14">
        <f t="shared" ca="1" si="6"/>
        <v>395.8</v>
      </c>
      <c r="DC6" s="14"/>
      <c r="DD6" s="14">
        <f t="shared" ref="DD6:DD26" si="16">1+DD5</f>
        <v>2003</v>
      </c>
      <c r="DE6" s="14">
        <f t="shared" ref="DE6:DP25" ca="1" si="17">OFFSET($P$2,(ROW()-5)*12+COLUMN()-109,0)</f>
        <v>557.29999999999995</v>
      </c>
      <c r="DF6" s="14">
        <f t="shared" ca="1" si="17"/>
        <v>519.29999999999995</v>
      </c>
      <c r="DG6" s="14">
        <f t="shared" ca="1" si="17"/>
        <v>363.9</v>
      </c>
      <c r="DH6" s="14">
        <f t="shared" ca="1" si="17"/>
        <v>214.9</v>
      </c>
      <c r="DI6" s="14">
        <f t="shared" ca="1" si="17"/>
        <v>29.4</v>
      </c>
      <c r="DJ6" s="14">
        <f t="shared" ca="1" si="17"/>
        <v>0</v>
      </c>
      <c r="DK6" s="14">
        <f t="shared" ca="1" si="17"/>
        <v>0</v>
      </c>
      <c r="DL6" s="14">
        <f t="shared" ca="1" si="17"/>
        <v>0</v>
      </c>
      <c r="DM6" s="14">
        <f t="shared" ca="1" si="17"/>
        <v>1.2</v>
      </c>
      <c r="DN6" s="14">
        <f t="shared" ca="1" si="17"/>
        <v>66.900000000000006</v>
      </c>
      <c r="DO6" s="14">
        <f t="shared" ca="1" si="17"/>
        <v>148.4</v>
      </c>
      <c r="DP6" s="14">
        <f t="shared" ca="1" si="17"/>
        <v>333.8</v>
      </c>
      <c r="DQ6" s="14"/>
      <c r="DR6" s="14">
        <f t="shared" ref="DR6:DR26" si="18">1+DR5</f>
        <v>2003</v>
      </c>
      <c r="DS6" s="14">
        <f t="shared" ref="DS6:ED25" ca="1" si="19">OFFSET($R$2,(ROW()-5)*12+COLUMN()-123,0)</f>
        <v>495.3</v>
      </c>
      <c r="DT6" s="14">
        <f t="shared" ca="1" si="19"/>
        <v>463.3</v>
      </c>
      <c r="DU6" s="14">
        <f t="shared" ca="1" si="19"/>
        <v>305.8</v>
      </c>
      <c r="DV6" s="14">
        <f t="shared" ca="1" si="19"/>
        <v>168.9</v>
      </c>
      <c r="DW6" s="14">
        <f t="shared" ca="1" si="19"/>
        <v>8.6</v>
      </c>
      <c r="DX6" s="14">
        <f t="shared" ca="1" si="19"/>
        <v>0</v>
      </c>
      <c r="DY6" s="14">
        <f t="shared" ca="1" si="19"/>
        <v>0</v>
      </c>
      <c r="DZ6" s="14">
        <f t="shared" ca="1" si="19"/>
        <v>0</v>
      </c>
      <c r="EA6" s="14">
        <f t="shared" ca="1" si="19"/>
        <v>0</v>
      </c>
      <c r="EB6" s="14">
        <f t="shared" ca="1" si="19"/>
        <v>31.6</v>
      </c>
      <c r="EC6" s="14">
        <f t="shared" ca="1" si="19"/>
        <v>99.3</v>
      </c>
      <c r="ED6" s="14">
        <f t="shared" ca="1" si="19"/>
        <v>271.8</v>
      </c>
      <c r="EE6" s="14"/>
    </row>
    <row r="7" spans="1:153">
      <c r="A7">
        <v>2002</v>
      </c>
      <c r="B7">
        <v>6</v>
      </c>
      <c r="C7" s="11">
        <v>18.05</v>
      </c>
      <c r="D7">
        <v>135.6</v>
      </c>
      <c r="E7">
        <v>17.100000000000001</v>
      </c>
      <c r="F7">
        <v>92.7</v>
      </c>
      <c r="G7">
        <v>34.200000000000003</v>
      </c>
      <c r="H7">
        <v>59.7</v>
      </c>
      <c r="I7">
        <v>61.2</v>
      </c>
      <c r="J7">
        <v>33.5</v>
      </c>
      <c r="K7">
        <v>95</v>
      </c>
      <c r="L7">
        <v>15.4</v>
      </c>
      <c r="M7">
        <v>136.9</v>
      </c>
      <c r="N7">
        <v>5.6</v>
      </c>
      <c r="O7">
        <v>187.1</v>
      </c>
      <c r="P7">
        <v>1.3</v>
      </c>
      <c r="Q7">
        <v>242.8</v>
      </c>
      <c r="R7">
        <v>0</v>
      </c>
      <c r="S7">
        <v>301.5</v>
      </c>
      <c r="T7">
        <v>0</v>
      </c>
      <c r="X7" s="14">
        <f t="shared" si="9"/>
        <v>2004</v>
      </c>
      <c r="Y7" s="14">
        <f t="shared" ca="1" si="10"/>
        <v>989.2</v>
      </c>
      <c r="Z7" s="14">
        <f t="shared" ca="1" si="10"/>
        <v>768.2</v>
      </c>
      <c r="AA7" s="14">
        <f t="shared" ca="1" si="10"/>
        <v>649</v>
      </c>
      <c r="AB7" s="14">
        <f t="shared" ca="1" si="10"/>
        <v>491.4</v>
      </c>
      <c r="AC7" s="14">
        <f t="shared" ca="1" si="10"/>
        <v>322.3</v>
      </c>
      <c r="AD7" s="14">
        <f t="shared" ca="1" si="10"/>
        <v>165.2</v>
      </c>
      <c r="AE7" s="14">
        <f t="shared" ca="1" si="10"/>
        <v>83.3</v>
      </c>
      <c r="AF7" s="14">
        <f t="shared" ca="1" si="10"/>
        <v>105.1</v>
      </c>
      <c r="AG7" s="14">
        <f t="shared" ca="1" si="10"/>
        <v>127.5</v>
      </c>
      <c r="AH7" s="14">
        <f t="shared" ca="1" si="10"/>
        <v>346.6</v>
      </c>
      <c r="AI7" s="14">
        <f t="shared" ca="1" si="10"/>
        <v>514.79999999999995</v>
      </c>
      <c r="AJ7" s="14">
        <f t="shared" ca="1" si="10"/>
        <v>788.1</v>
      </c>
      <c r="AK7" s="14"/>
      <c r="AL7" s="14">
        <f t="shared" si="11"/>
        <v>2004</v>
      </c>
      <c r="AM7" s="14">
        <f t="shared" ca="1" si="1"/>
        <v>927.2</v>
      </c>
      <c r="AN7" s="14">
        <f t="shared" ca="1" si="1"/>
        <v>710.2</v>
      </c>
      <c r="AO7" s="14">
        <f t="shared" ca="1" si="1"/>
        <v>587</v>
      </c>
      <c r="AP7" s="14">
        <f t="shared" ca="1" si="1"/>
        <v>431.4</v>
      </c>
      <c r="AQ7" s="14">
        <f t="shared" ca="1" si="1"/>
        <v>261.60000000000002</v>
      </c>
      <c r="AR7" s="14">
        <f t="shared" ca="1" si="1"/>
        <v>110.4</v>
      </c>
      <c r="AS7" s="14">
        <f t="shared" ca="1" si="1"/>
        <v>41.8</v>
      </c>
      <c r="AT7" s="14">
        <f t="shared" ca="1" si="1"/>
        <v>59.7</v>
      </c>
      <c r="AU7" s="14">
        <f t="shared" ca="1" si="1"/>
        <v>82.3</v>
      </c>
      <c r="AV7" s="14">
        <f t="shared" ca="1" si="1"/>
        <v>284.60000000000002</v>
      </c>
      <c r="AW7" s="14">
        <f t="shared" ca="1" si="1"/>
        <v>454.8</v>
      </c>
      <c r="AX7" s="14">
        <f t="shared" ca="1" si="1"/>
        <v>726.1</v>
      </c>
      <c r="AY7" s="15"/>
      <c r="AZ7" s="14">
        <f t="shared" si="12"/>
        <v>2004</v>
      </c>
      <c r="BA7" s="14">
        <f t="shared" ca="1" si="2"/>
        <v>865.2</v>
      </c>
      <c r="BB7" s="14">
        <f t="shared" ca="1" si="2"/>
        <v>652.20000000000005</v>
      </c>
      <c r="BC7" s="14">
        <f t="shared" ca="1" si="2"/>
        <v>525</v>
      </c>
      <c r="BD7" s="14">
        <f t="shared" ca="1" si="2"/>
        <v>371.4</v>
      </c>
      <c r="BE7" s="14">
        <f t="shared" ca="1" si="2"/>
        <v>205.5</v>
      </c>
      <c r="BF7" s="14">
        <f t="shared" ca="1" si="2"/>
        <v>64.2</v>
      </c>
      <c r="BG7" s="14">
        <f t="shared" ca="1" si="2"/>
        <v>14</v>
      </c>
      <c r="BH7" s="14">
        <f t="shared" ca="1" si="2"/>
        <v>22.9</v>
      </c>
      <c r="BI7" s="14">
        <f t="shared" ca="1" si="2"/>
        <v>49.7</v>
      </c>
      <c r="BJ7" s="14">
        <f t="shared" ca="1" si="2"/>
        <v>223.9</v>
      </c>
      <c r="BK7" s="14">
        <f t="shared" ca="1" si="2"/>
        <v>394.8</v>
      </c>
      <c r="BL7" s="14">
        <f t="shared" ca="1" si="2"/>
        <v>664.1</v>
      </c>
      <c r="BM7" s="15">
        <f t="shared" ca="1" si="3"/>
        <v>4052.9</v>
      </c>
      <c r="BN7" s="14">
        <f t="shared" si="13"/>
        <v>2004</v>
      </c>
      <c r="BO7" s="14">
        <f t="shared" ca="1" si="4"/>
        <v>803.2</v>
      </c>
      <c r="BP7" s="14">
        <f t="shared" ca="1" si="4"/>
        <v>594.20000000000005</v>
      </c>
      <c r="BQ7" s="14">
        <f t="shared" ca="1" si="4"/>
        <v>463</v>
      </c>
      <c r="BR7" s="14">
        <f t="shared" ca="1" si="4"/>
        <v>311.5</v>
      </c>
      <c r="BS7" s="14">
        <f t="shared" ca="1" si="4"/>
        <v>152.4</v>
      </c>
      <c r="BT7" s="14">
        <f t="shared" ca="1" si="4"/>
        <v>33.799999999999997</v>
      </c>
      <c r="BU7" s="14">
        <f t="shared" ca="1" si="4"/>
        <v>1.4</v>
      </c>
      <c r="BV7" s="14">
        <f t="shared" ca="1" si="4"/>
        <v>2.5</v>
      </c>
      <c r="BW7" s="14">
        <f t="shared" ca="1" si="4"/>
        <v>28.1</v>
      </c>
      <c r="BX7" s="14">
        <f t="shared" ca="1" si="4"/>
        <v>166.6</v>
      </c>
      <c r="BY7" s="14">
        <f t="shared" ca="1" si="4"/>
        <v>334.8</v>
      </c>
      <c r="BZ7" s="14">
        <f t="shared" ca="1" si="4"/>
        <v>602.1</v>
      </c>
      <c r="CA7" s="14"/>
      <c r="CB7" s="14">
        <f t="shared" si="14"/>
        <v>2004</v>
      </c>
      <c r="CC7" s="14">
        <f t="shared" ca="1" si="5"/>
        <v>741.2</v>
      </c>
      <c r="CD7" s="14">
        <f t="shared" ca="1" si="5"/>
        <v>536.20000000000005</v>
      </c>
      <c r="CE7" s="14">
        <f t="shared" ca="1" si="5"/>
        <v>401</v>
      </c>
      <c r="CF7" s="14">
        <f t="shared" ca="1" si="5"/>
        <v>255</v>
      </c>
      <c r="CG7" s="14">
        <f t="shared" ca="1" si="5"/>
        <v>104</v>
      </c>
      <c r="CH7" s="14">
        <f t="shared" ca="1" si="5"/>
        <v>14.5</v>
      </c>
      <c r="CI7" s="14">
        <f t="shared" ca="1" si="5"/>
        <v>0</v>
      </c>
      <c r="CJ7" s="14">
        <f t="shared" ca="1" si="5"/>
        <v>0</v>
      </c>
      <c r="CK7" s="14">
        <f t="shared" ca="1" si="5"/>
        <v>13.7</v>
      </c>
      <c r="CL7" s="14">
        <f t="shared" ca="1" si="5"/>
        <v>114.2</v>
      </c>
      <c r="CM7" s="14">
        <f t="shared" ca="1" si="5"/>
        <v>274.8</v>
      </c>
      <c r="CN7" s="14">
        <f t="shared" ca="1" si="5"/>
        <v>540.1</v>
      </c>
      <c r="CO7" s="14"/>
      <c r="CP7" s="14">
        <f t="shared" si="15"/>
        <v>2004</v>
      </c>
      <c r="CQ7" s="14">
        <f t="shared" ca="1" si="6"/>
        <v>679.2</v>
      </c>
      <c r="CR7" s="14">
        <f t="shared" ca="1" si="6"/>
        <v>478.2</v>
      </c>
      <c r="CS7" s="14">
        <f t="shared" ca="1" si="6"/>
        <v>339</v>
      </c>
      <c r="CT7" s="14">
        <f t="shared" ca="1" si="6"/>
        <v>202.5</v>
      </c>
      <c r="CU7" s="14">
        <f t="shared" ca="1" si="6"/>
        <v>65.599999999999994</v>
      </c>
      <c r="CV7" s="14">
        <f t="shared" ca="1" si="6"/>
        <v>3.7</v>
      </c>
      <c r="CW7" s="14">
        <f t="shared" ca="1" si="6"/>
        <v>0</v>
      </c>
      <c r="CX7" s="14">
        <f t="shared" ca="1" si="6"/>
        <v>0</v>
      </c>
      <c r="CY7" s="14">
        <f t="shared" ca="1" si="6"/>
        <v>4.5999999999999996</v>
      </c>
      <c r="CZ7" s="14">
        <f t="shared" ca="1" si="6"/>
        <v>65.8</v>
      </c>
      <c r="DA7" s="14">
        <f t="shared" ca="1" si="6"/>
        <v>214.8</v>
      </c>
      <c r="DB7" s="14">
        <f t="shared" ca="1" si="6"/>
        <v>478.1</v>
      </c>
      <c r="DC7" s="14"/>
      <c r="DD7" s="14">
        <f t="shared" si="16"/>
        <v>2004</v>
      </c>
      <c r="DE7" s="14">
        <f t="shared" ca="1" si="17"/>
        <v>617.20000000000005</v>
      </c>
      <c r="DF7" s="14">
        <f t="shared" ca="1" si="17"/>
        <v>420.2</v>
      </c>
      <c r="DG7" s="14">
        <f t="shared" ca="1" si="17"/>
        <v>277.8</v>
      </c>
      <c r="DH7" s="14">
        <f t="shared" ca="1" si="17"/>
        <v>152.5</v>
      </c>
      <c r="DI7" s="14">
        <f t="shared" ca="1" si="17"/>
        <v>37.1</v>
      </c>
      <c r="DJ7" s="14">
        <f t="shared" ca="1" si="17"/>
        <v>0.2</v>
      </c>
      <c r="DK7" s="14">
        <f t="shared" ca="1" si="17"/>
        <v>0</v>
      </c>
      <c r="DL7" s="14">
        <f t="shared" ca="1" si="17"/>
        <v>0</v>
      </c>
      <c r="DM7" s="14">
        <f t="shared" ca="1" si="17"/>
        <v>0.2</v>
      </c>
      <c r="DN7" s="14">
        <f t="shared" ca="1" si="17"/>
        <v>27.6</v>
      </c>
      <c r="DO7" s="14">
        <f t="shared" ca="1" si="17"/>
        <v>155.5</v>
      </c>
      <c r="DP7" s="14">
        <f t="shared" ca="1" si="17"/>
        <v>416.1</v>
      </c>
      <c r="DQ7" s="14"/>
      <c r="DR7" s="14">
        <f t="shared" si="18"/>
        <v>2004</v>
      </c>
      <c r="DS7" s="14">
        <f t="shared" ca="1" si="19"/>
        <v>555.20000000000005</v>
      </c>
      <c r="DT7" s="14">
        <f t="shared" ca="1" si="19"/>
        <v>362.2</v>
      </c>
      <c r="DU7" s="14">
        <f t="shared" ca="1" si="19"/>
        <v>221.3</v>
      </c>
      <c r="DV7" s="14">
        <f t="shared" ca="1" si="19"/>
        <v>108.6</v>
      </c>
      <c r="DW7" s="14">
        <f t="shared" ca="1" si="19"/>
        <v>18.8</v>
      </c>
      <c r="DX7" s="14">
        <f t="shared" ca="1" si="19"/>
        <v>0</v>
      </c>
      <c r="DY7" s="14">
        <f t="shared" ca="1" si="19"/>
        <v>0</v>
      </c>
      <c r="DZ7" s="14">
        <f t="shared" ca="1" si="19"/>
        <v>0</v>
      </c>
      <c r="EA7" s="14">
        <f t="shared" ca="1" si="19"/>
        <v>0</v>
      </c>
      <c r="EB7" s="14">
        <f t="shared" ca="1" si="19"/>
        <v>8.4</v>
      </c>
      <c r="EC7" s="14">
        <f t="shared" ca="1" si="19"/>
        <v>102.3</v>
      </c>
      <c r="ED7" s="14">
        <f t="shared" ca="1" si="19"/>
        <v>354.1</v>
      </c>
      <c r="EE7" s="14"/>
    </row>
    <row r="8" spans="1:153">
      <c r="A8">
        <v>2002</v>
      </c>
      <c r="B8">
        <v>7</v>
      </c>
      <c r="C8" s="11">
        <v>22.841935483870969</v>
      </c>
      <c r="D8">
        <v>41.1</v>
      </c>
      <c r="E8">
        <v>67.2</v>
      </c>
      <c r="F8">
        <v>16.399999999999999</v>
      </c>
      <c r="G8">
        <v>104.5</v>
      </c>
      <c r="H8">
        <v>3.8</v>
      </c>
      <c r="I8">
        <v>153.9</v>
      </c>
      <c r="J8">
        <v>0.3</v>
      </c>
      <c r="K8">
        <v>212.4</v>
      </c>
      <c r="L8">
        <v>0</v>
      </c>
      <c r="M8">
        <v>274.10000000000002</v>
      </c>
      <c r="N8">
        <v>0</v>
      </c>
      <c r="O8">
        <v>336.1</v>
      </c>
      <c r="P8">
        <v>0</v>
      </c>
      <c r="Q8">
        <v>398.1</v>
      </c>
      <c r="R8">
        <v>0</v>
      </c>
      <c r="S8">
        <v>460.1</v>
      </c>
      <c r="T8">
        <v>0</v>
      </c>
      <c r="X8" s="14">
        <f t="shared" si="9"/>
        <v>2005</v>
      </c>
      <c r="Y8" s="14">
        <f t="shared" ca="1" si="10"/>
        <v>904.6</v>
      </c>
      <c r="Z8" s="14">
        <f t="shared" ca="1" si="10"/>
        <v>739.9</v>
      </c>
      <c r="AA8" s="14">
        <f t="shared" ca="1" si="10"/>
        <v>770.4</v>
      </c>
      <c r="AB8" s="14">
        <f t="shared" ca="1" si="10"/>
        <v>477.1</v>
      </c>
      <c r="AC8" s="14">
        <f t="shared" ca="1" si="10"/>
        <v>356.9</v>
      </c>
      <c r="AD8" s="14">
        <f t="shared" ca="1" si="10"/>
        <v>71.7</v>
      </c>
      <c r="AE8" s="14">
        <f t="shared" ca="1" si="10"/>
        <v>37.6</v>
      </c>
      <c r="AF8" s="14">
        <f t="shared" ca="1" si="10"/>
        <v>45.8</v>
      </c>
      <c r="AG8" s="14">
        <f t="shared" ca="1" si="10"/>
        <v>106.4</v>
      </c>
      <c r="AH8" s="14">
        <f t="shared" ca="1" si="10"/>
        <v>322.3</v>
      </c>
      <c r="AI8" s="14">
        <f t="shared" ca="1" si="10"/>
        <v>512.5</v>
      </c>
      <c r="AJ8" s="14">
        <f t="shared" ca="1" si="10"/>
        <v>782.5</v>
      </c>
      <c r="AK8" s="14"/>
      <c r="AL8" s="14">
        <f t="shared" si="11"/>
        <v>2005</v>
      </c>
      <c r="AM8" s="14">
        <f t="shared" ca="1" si="1"/>
        <v>842.6</v>
      </c>
      <c r="AN8" s="14">
        <f t="shared" ca="1" si="1"/>
        <v>683.9</v>
      </c>
      <c r="AO8" s="14">
        <f t="shared" ca="1" si="1"/>
        <v>708.4</v>
      </c>
      <c r="AP8" s="14">
        <f t="shared" ca="1" si="1"/>
        <v>417.1</v>
      </c>
      <c r="AQ8" s="14">
        <f t="shared" ca="1" si="1"/>
        <v>294.89999999999998</v>
      </c>
      <c r="AR8" s="14">
        <f t="shared" ca="1" si="1"/>
        <v>40.5</v>
      </c>
      <c r="AS8" s="14">
        <f t="shared" ca="1" si="1"/>
        <v>11.6</v>
      </c>
      <c r="AT8" s="14">
        <f t="shared" ca="1" si="1"/>
        <v>14.7</v>
      </c>
      <c r="AU8" s="14">
        <f t="shared" ca="1" si="1"/>
        <v>64.099999999999994</v>
      </c>
      <c r="AV8" s="14">
        <f t="shared" ca="1" si="1"/>
        <v>266.5</v>
      </c>
      <c r="AW8" s="14">
        <f t="shared" ca="1" si="1"/>
        <v>452.5</v>
      </c>
      <c r="AX8" s="14">
        <f t="shared" ca="1" si="1"/>
        <v>720.5</v>
      </c>
      <c r="AY8" s="15"/>
      <c r="AZ8" s="14">
        <f t="shared" si="12"/>
        <v>2005</v>
      </c>
      <c r="BA8" s="14">
        <f t="shared" ca="1" si="2"/>
        <v>780.6</v>
      </c>
      <c r="BB8" s="14">
        <f t="shared" ca="1" si="2"/>
        <v>627.9</v>
      </c>
      <c r="BC8" s="14">
        <f t="shared" ca="1" si="2"/>
        <v>646.4</v>
      </c>
      <c r="BD8" s="14">
        <f t="shared" ca="1" si="2"/>
        <v>358.2</v>
      </c>
      <c r="BE8" s="14">
        <f t="shared" ca="1" si="2"/>
        <v>234.3</v>
      </c>
      <c r="BF8" s="14">
        <f t="shared" ca="1" si="2"/>
        <v>18.5</v>
      </c>
      <c r="BG8" s="14">
        <f t="shared" ca="1" si="2"/>
        <v>1.6</v>
      </c>
      <c r="BH8" s="14">
        <f t="shared" ca="1" si="2"/>
        <v>3.7</v>
      </c>
      <c r="BI8" s="14">
        <f t="shared" ca="1" si="2"/>
        <v>30.2</v>
      </c>
      <c r="BJ8" s="14">
        <f t="shared" ca="1" si="2"/>
        <v>214.8</v>
      </c>
      <c r="BK8" s="14">
        <f t="shared" ca="1" si="2"/>
        <v>392.5</v>
      </c>
      <c r="BL8" s="14">
        <f t="shared" ca="1" si="2"/>
        <v>658.5</v>
      </c>
      <c r="BM8" s="15">
        <f t="shared" ca="1" si="3"/>
        <v>3967.2</v>
      </c>
      <c r="BN8" s="14">
        <f t="shared" si="13"/>
        <v>2005</v>
      </c>
      <c r="BO8" s="14">
        <f t="shared" ca="1" si="4"/>
        <v>718.6</v>
      </c>
      <c r="BP8" s="14">
        <f t="shared" ca="1" si="4"/>
        <v>571.9</v>
      </c>
      <c r="BQ8" s="14">
        <f t="shared" ca="1" si="4"/>
        <v>584.4</v>
      </c>
      <c r="BR8" s="14">
        <f t="shared" ca="1" si="4"/>
        <v>300.2</v>
      </c>
      <c r="BS8" s="14">
        <f t="shared" ca="1" si="4"/>
        <v>174.6</v>
      </c>
      <c r="BT8" s="14">
        <f t="shared" ca="1" si="4"/>
        <v>4.4000000000000004</v>
      </c>
      <c r="BU8" s="14">
        <f t="shared" ca="1" si="4"/>
        <v>0</v>
      </c>
      <c r="BV8" s="14">
        <f t="shared" ca="1" si="4"/>
        <v>0</v>
      </c>
      <c r="BW8" s="14">
        <f t="shared" ca="1" si="4"/>
        <v>11.9</v>
      </c>
      <c r="BX8" s="14">
        <f t="shared" ca="1" si="4"/>
        <v>164.8</v>
      </c>
      <c r="BY8" s="14">
        <f t="shared" ca="1" si="4"/>
        <v>332.5</v>
      </c>
      <c r="BZ8" s="14">
        <f t="shared" ca="1" si="4"/>
        <v>596.5</v>
      </c>
      <c r="CA8" s="14"/>
      <c r="CB8" s="14">
        <f t="shared" si="14"/>
        <v>2005</v>
      </c>
      <c r="CC8" s="14">
        <f t="shared" ca="1" si="5"/>
        <v>656.6</v>
      </c>
      <c r="CD8" s="14">
        <f t="shared" ca="1" si="5"/>
        <v>515.9</v>
      </c>
      <c r="CE8" s="14">
        <f t="shared" ca="1" si="5"/>
        <v>522.4</v>
      </c>
      <c r="CF8" s="14">
        <f t="shared" ca="1" si="5"/>
        <v>242.2</v>
      </c>
      <c r="CG8" s="14">
        <f t="shared" ca="1" si="5"/>
        <v>117.6</v>
      </c>
      <c r="CH8" s="14">
        <f t="shared" ca="1" si="5"/>
        <v>0</v>
      </c>
      <c r="CI8" s="14">
        <f t="shared" ca="1" si="5"/>
        <v>0</v>
      </c>
      <c r="CJ8" s="14">
        <f t="shared" ca="1" si="5"/>
        <v>0</v>
      </c>
      <c r="CK8" s="14">
        <f t="shared" ca="1" si="5"/>
        <v>3.9</v>
      </c>
      <c r="CL8" s="14">
        <f t="shared" ca="1" si="5"/>
        <v>117</v>
      </c>
      <c r="CM8" s="14">
        <f t="shared" ca="1" si="5"/>
        <v>272.5</v>
      </c>
      <c r="CN8" s="14">
        <f t="shared" ca="1" si="5"/>
        <v>534.5</v>
      </c>
      <c r="CO8" s="14"/>
      <c r="CP8" s="14">
        <f t="shared" si="15"/>
        <v>2005</v>
      </c>
      <c r="CQ8" s="14">
        <f t="shared" ca="1" si="6"/>
        <v>594.6</v>
      </c>
      <c r="CR8" s="14">
        <f t="shared" ca="1" si="6"/>
        <v>459.9</v>
      </c>
      <c r="CS8" s="14">
        <f t="shared" ca="1" si="6"/>
        <v>460.5</v>
      </c>
      <c r="CT8" s="14">
        <f t="shared" ca="1" si="6"/>
        <v>184.2</v>
      </c>
      <c r="CU8" s="14">
        <f t="shared" ca="1" si="6"/>
        <v>70.599999999999994</v>
      </c>
      <c r="CV8" s="14">
        <f t="shared" ca="1" si="6"/>
        <v>0</v>
      </c>
      <c r="CW8" s="14">
        <f t="shared" ca="1" si="6"/>
        <v>0</v>
      </c>
      <c r="CX8" s="14">
        <f t="shared" ca="1" si="6"/>
        <v>0</v>
      </c>
      <c r="CY8" s="14">
        <f t="shared" ca="1" si="6"/>
        <v>0</v>
      </c>
      <c r="CZ8" s="14">
        <f t="shared" ca="1" si="6"/>
        <v>74.8</v>
      </c>
      <c r="DA8" s="14">
        <f t="shared" ca="1" si="6"/>
        <v>215.6</v>
      </c>
      <c r="DB8" s="14">
        <f t="shared" ca="1" si="6"/>
        <v>472.5</v>
      </c>
      <c r="DC8" s="14"/>
      <c r="DD8" s="14">
        <f t="shared" si="16"/>
        <v>2005</v>
      </c>
      <c r="DE8" s="14">
        <f t="shared" ca="1" si="17"/>
        <v>532.6</v>
      </c>
      <c r="DF8" s="14">
        <f t="shared" ca="1" si="17"/>
        <v>403.9</v>
      </c>
      <c r="DG8" s="14">
        <f t="shared" ca="1" si="17"/>
        <v>400.5</v>
      </c>
      <c r="DH8" s="14">
        <f t="shared" ca="1" si="17"/>
        <v>128</v>
      </c>
      <c r="DI8" s="14">
        <f t="shared" ca="1" si="17"/>
        <v>39.5</v>
      </c>
      <c r="DJ8" s="14">
        <f t="shared" ca="1" si="17"/>
        <v>0</v>
      </c>
      <c r="DK8" s="14">
        <f t="shared" ca="1" si="17"/>
        <v>0</v>
      </c>
      <c r="DL8" s="14">
        <f t="shared" ca="1" si="17"/>
        <v>0</v>
      </c>
      <c r="DM8" s="14">
        <f t="shared" ca="1" si="17"/>
        <v>0</v>
      </c>
      <c r="DN8" s="14">
        <f t="shared" ca="1" si="17"/>
        <v>44</v>
      </c>
      <c r="DO8" s="14">
        <f t="shared" ca="1" si="17"/>
        <v>165.4</v>
      </c>
      <c r="DP8" s="14">
        <f t="shared" ca="1" si="17"/>
        <v>410.5</v>
      </c>
      <c r="DQ8" s="14"/>
      <c r="DR8" s="14">
        <f t="shared" si="18"/>
        <v>2005</v>
      </c>
      <c r="DS8" s="14">
        <f t="shared" ca="1" si="19"/>
        <v>470.6</v>
      </c>
      <c r="DT8" s="14">
        <f t="shared" ca="1" si="19"/>
        <v>347.9</v>
      </c>
      <c r="DU8" s="14">
        <f t="shared" ca="1" si="19"/>
        <v>340.5</v>
      </c>
      <c r="DV8" s="14">
        <f t="shared" ca="1" si="19"/>
        <v>77.8</v>
      </c>
      <c r="DW8" s="14">
        <f t="shared" ca="1" si="19"/>
        <v>18.3</v>
      </c>
      <c r="DX8" s="14">
        <f t="shared" ca="1" si="19"/>
        <v>0</v>
      </c>
      <c r="DY8" s="14">
        <f t="shared" ca="1" si="19"/>
        <v>0</v>
      </c>
      <c r="DZ8" s="14">
        <f t="shared" ca="1" si="19"/>
        <v>0</v>
      </c>
      <c r="EA8" s="14">
        <f t="shared" ca="1" si="19"/>
        <v>0</v>
      </c>
      <c r="EB8" s="14">
        <f t="shared" ca="1" si="19"/>
        <v>20.5</v>
      </c>
      <c r="EC8" s="14">
        <f t="shared" ca="1" si="19"/>
        <v>123.1</v>
      </c>
      <c r="ED8" s="14">
        <f t="shared" ca="1" si="19"/>
        <v>348.5</v>
      </c>
      <c r="EE8" s="14"/>
    </row>
    <row r="9" spans="1:153">
      <c r="A9">
        <v>2002</v>
      </c>
      <c r="B9">
        <v>8</v>
      </c>
      <c r="C9" s="11">
        <v>21.141935483870963</v>
      </c>
      <c r="D9">
        <v>57.4</v>
      </c>
      <c r="E9">
        <v>30.8</v>
      </c>
      <c r="F9">
        <v>23.4</v>
      </c>
      <c r="G9">
        <v>58.8</v>
      </c>
      <c r="H9">
        <v>5</v>
      </c>
      <c r="I9">
        <v>102.4</v>
      </c>
      <c r="J9">
        <v>0</v>
      </c>
      <c r="K9">
        <v>159.4</v>
      </c>
      <c r="L9">
        <v>0</v>
      </c>
      <c r="M9">
        <v>221.4</v>
      </c>
      <c r="N9">
        <v>0</v>
      </c>
      <c r="O9">
        <v>283.39999999999998</v>
      </c>
      <c r="P9">
        <v>0</v>
      </c>
      <c r="Q9">
        <v>345.4</v>
      </c>
      <c r="R9">
        <v>0</v>
      </c>
      <c r="S9">
        <v>407.4</v>
      </c>
      <c r="T9">
        <v>0</v>
      </c>
      <c r="X9" s="14">
        <f t="shared" si="9"/>
        <v>2006</v>
      </c>
      <c r="Y9" s="14">
        <f t="shared" ca="1" si="10"/>
        <v>697.5</v>
      </c>
      <c r="Z9" s="14">
        <f t="shared" ca="1" si="10"/>
        <v>742.6</v>
      </c>
      <c r="AA9" s="14">
        <f t="shared" ca="1" si="10"/>
        <v>679.3</v>
      </c>
      <c r="AB9" s="14">
        <f t="shared" ca="1" si="10"/>
        <v>443.8</v>
      </c>
      <c r="AC9" s="14">
        <f t="shared" ca="1" si="10"/>
        <v>272.89999999999998</v>
      </c>
      <c r="AD9" s="14">
        <f t="shared" ca="1" si="10"/>
        <v>132.4</v>
      </c>
      <c r="AE9" s="14">
        <f t="shared" ca="1" si="10"/>
        <v>28.5</v>
      </c>
      <c r="AF9" s="14">
        <f t="shared" ca="1" si="10"/>
        <v>83.6</v>
      </c>
      <c r="AG9" s="14">
        <f t="shared" ca="1" si="10"/>
        <v>209.6</v>
      </c>
      <c r="AH9" s="14">
        <f t="shared" ca="1" si="10"/>
        <v>411.1</v>
      </c>
      <c r="AI9" s="14">
        <f t="shared" ca="1" si="10"/>
        <v>487.5</v>
      </c>
      <c r="AJ9" s="14">
        <f t="shared" ca="1" si="10"/>
        <v>627.70000000000005</v>
      </c>
      <c r="AK9" s="14"/>
      <c r="AL9" s="14">
        <f t="shared" si="11"/>
        <v>2006</v>
      </c>
      <c r="AM9" s="14">
        <f t="shared" ca="1" si="1"/>
        <v>635.5</v>
      </c>
      <c r="AN9" s="14">
        <f t="shared" ca="1" si="1"/>
        <v>686.6</v>
      </c>
      <c r="AO9" s="14">
        <f t="shared" ca="1" si="1"/>
        <v>617.29999999999995</v>
      </c>
      <c r="AP9" s="14">
        <f t="shared" ca="1" si="1"/>
        <v>383.8</v>
      </c>
      <c r="AQ9" s="14">
        <f t="shared" ca="1" si="1"/>
        <v>214.1</v>
      </c>
      <c r="AR9" s="14">
        <f t="shared" ca="1" si="1"/>
        <v>84.9</v>
      </c>
      <c r="AS9" s="14">
        <f t="shared" ca="1" si="1"/>
        <v>8.9</v>
      </c>
      <c r="AT9" s="14">
        <f t="shared" ca="1" si="1"/>
        <v>39.1</v>
      </c>
      <c r="AU9" s="14">
        <f t="shared" ca="1" si="1"/>
        <v>152</v>
      </c>
      <c r="AV9" s="14">
        <f t="shared" ca="1" si="1"/>
        <v>349.1</v>
      </c>
      <c r="AW9" s="14">
        <f t="shared" ca="1" si="1"/>
        <v>427.5</v>
      </c>
      <c r="AX9" s="14">
        <f t="shared" ca="1" si="1"/>
        <v>565.70000000000005</v>
      </c>
      <c r="AY9" s="15"/>
      <c r="AZ9" s="14">
        <f t="shared" si="12"/>
        <v>2006</v>
      </c>
      <c r="BA9" s="14">
        <f t="shared" ca="1" si="2"/>
        <v>573.5</v>
      </c>
      <c r="BB9" s="14">
        <f t="shared" ca="1" si="2"/>
        <v>630.6</v>
      </c>
      <c r="BC9" s="14">
        <f t="shared" ca="1" si="2"/>
        <v>555.29999999999995</v>
      </c>
      <c r="BD9" s="14">
        <f t="shared" ca="1" si="2"/>
        <v>323.8</v>
      </c>
      <c r="BE9" s="14">
        <f t="shared" ca="1" si="2"/>
        <v>160.9</v>
      </c>
      <c r="BF9" s="14">
        <f t="shared" ca="1" si="2"/>
        <v>46.1</v>
      </c>
      <c r="BG9" s="14">
        <f t="shared" ca="1" si="2"/>
        <v>2.5</v>
      </c>
      <c r="BH9" s="14">
        <f t="shared" ca="1" si="2"/>
        <v>12.1</v>
      </c>
      <c r="BI9" s="14">
        <f t="shared" ca="1" si="2"/>
        <v>98.2</v>
      </c>
      <c r="BJ9" s="14">
        <f t="shared" ca="1" si="2"/>
        <v>287.7</v>
      </c>
      <c r="BK9" s="14">
        <f t="shared" ca="1" si="2"/>
        <v>367.5</v>
      </c>
      <c r="BL9" s="14">
        <f t="shared" ca="1" si="2"/>
        <v>503.7</v>
      </c>
      <c r="BM9" s="15">
        <f t="shared" ca="1" si="3"/>
        <v>3561.8999999999992</v>
      </c>
      <c r="BN9" s="14">
        <f t="shared" si="13"/>
        <v>2006</v>
      </c>
      <c r="BO9" s="14">
        <f t="shared" ca="1" si="4"/>
        <v>511.5</v>
      </c>
      <c r="BP9" s="14">
        <f t="shared" ca="1" si="4"/>
        <v>574.6</v>
      </c>
      <c r="BQ9" s="14">
        <f t="shared" ca="1" si="4"/>
        <v>493.3</v>
      </c>
      <c r="BR9" s="14">
        <f t="shared" ca="1" si="4"/>
        <v>263.8</v>
      </c>
      <c r="BS9" s="14">
        <f t="shared" ca="1" si="4"/>
        <v>111</v>
      </c>
      <c r="BT9" s="14">
        <f t="shared" ca="1" si="4"/>
        <v>20.8</v>
      </c>
      <c r="BU9" s="14">
        <f t="shared" ca="1" si="4"/>
        <v>0</v>
      </c>
      <c r="BV9" s="14">
        <f t="shared" ca="1" si="4"/>
        <v>2</v>
      </c>
      <c r="BW9" s="14">
        <f t="shared" ca="1" si="4"/>
        <v>54</v>
      </c>
      <c r="BX9" s="14">
        <f t="shared" ca="1" si="4"/>
        <v>228</v>
      </c>
      <c r="BY9" s="14">
        <f t="shared" ca="1" si="4"/>
        <v>307.5</v>
      </c>
      <c r="BZ9" s="14">
        <f t="shared" ca="1" si="4"/>
        <v>441.7</v>
      </c>
      <c r="CA9" s="14"/>
      <c r="CB9" s="14">
        <f t="shared" si="14"/>
        <v>2006</v>
      </c>
      <c r="CC9" s="14">
        <f t="shared" ca="1" si="5"/>
        <v>449.5</v>
      </c>
      <c r="CD9" s="14">
        <f t="shared" ca="1" si="5"/>
        <v>518.6</v>
      </c>
      <c r="CE9" s="14">
        <f t="shared" ca="1" si="5"/>
        <v>431.3</v>
      </c>
      <c r="CF9" s="14">
        <f t="shared" ca="1" si="5"/>
        <v>203.9</v>
      </c>
      <c r="CG9" s="14">
        <f t="shared" ca="1" si="5"/>
        <v>64.7</v>
      </c>
      <c r="CH9" s="14">
        <f t="shared" ca="1" si="5"/>
        <v>7.3</v>
      </c>
      <c r="CI9" s="14">
        <f t="shared" ca="1" si="5"/>
        <v>0</v>
      </c>
      <c r="CJ9" s="14">
        <f t="shared" ca="1" si="5"/>
        <v>0</v>
      </c>
      <c r="CK9" s="14">
        <f t="shared" ca="1" si="5"/>
        <v>27.1</v>
      </c>
      <c r="CL9" s="14">
        <f t="shared" ca="1" si="5"/>
        <v>171.6</v>
      </c>
      <c r="CM9" s="14">
        <f t="shared" ca="1" si="5"/>
        <v>247.5</v>
      </c>
      <c r="CN9" s="14">
        <f t="shared" ca="1" si="5"/>
        <v>379.7</v>
      </c>
      <c r="CO9" s="14"/>
      <c r="CP9" s="14">
        <f t="shared" si="15"/>
        <v>2006</v>
      </c>
      <c r="CQ9" s="14">
        <f t="shared" ca="1" si="6"/>
        <v>387.5</v>
      </c>
      <c r="CR9" s="14">
        <f t="shared" ca="1" si="6"/>
        <v>462.6</v>
      </c>
      <c r="CS9" s="14">
        <f t="shared" ca="1" si="6"/>
        <v>370.7</v>
      </c>
      <c r="CT9" s="14">
        <f t="shared" ca="1" si="6"/>
        <v>148.69999999999999</v>
      </c>
      <c r="CU9" s="14">
        <f t="shared" ca="1" si="6"/>
        <v>36</v>
      </c>
      <c r="CV9" s="14">
        <f t="shared" ca="1" si="6"/>
        <v>2.1</v>
      </c>
      <c r="CW9" s="14">
        <f t="shared" ca="1" si="6"/>
        <v>0</v>
      </c>
      <c r="CX9" s="14">
        <f t="shared" ca="1" si="6"/>
        <v>0</v>
      </c>
      <c r="CY9" s="14">
        <f t="shared" ca="1" si="6"/>
        <v>8.3000000000000007</v>
      </c>
      <c r="CZ9" s="14">
        <f t="shared" ca="1" si="6"/>
        <v>123.2</v>
      </c>
      <c r="DA9" s="14">
        <f t="shared" ca="1" si="6"/>
        <v>187.5</v>
      </c>
      <c r="DB9" s="14">
        <f t="shared" ca="1" si="6"/>
        <v>317.7</v>
      </c>
      <c r="DC9" s="14"/>
      <c r="DD9" s="14">
        <f t="shared" si="16"/>
        <v>2006</v>
      </c>
      <c r="DE9" s="14">
        <f t="shared" ca="1" si="17"/>
        <v>325.5</v>
      </c>
      <c r="DF9" s="14">
        <f t="shared" ca="1" si="17"/>
        <v>406.6</v>
      </c>
      <c r="DG9" s="14">
        <f t="shared" ca="1" si="17"/>
        <v>310.7</v>
      </c>
      <c r="DH9" s="14">
        <f t="shared" ca="1" si="17"/>
        <v>99.3</v>
      </c>
      <c r="DI9" s="14">
        <f t="shared" ca="1" si="17"/>
        <v>18</v>
      </c>
      <c r="DJ9" s="14">
        <f t="shared" ca="1" si="17"/>
        <v>0</v>
      </c>
      <c r="DK9" s="14">
        <f t="shared" ca="1" si="17"/>
        <v>0</v>
      </c>
      <c r="DL9" s="14">
        <f t="shared" ca="1" si="17"/>
        <v>0</v>
      </c>
      <c r="DM9" s="14">
        <f t="shared" ca="1" si="17"/>
        <v>1.7</v>
      </c>
      <c r="DN9" s="14">
        <f t="shared" ca="1" si="17"/>
        <v>80</v>
      </c>
      <c r="DO9" s="14">
        <f t="shared" ca="1" si="17"/>
        <v>131</v>
      </c>
      <c r="DP9" s="14">
        <f t="shared" ca="1" si="17"/>
        <v>255.7</v>
      </c>
      <c r="DQ9" s="14"/>
      <c r="DR9" s="14">
        <f t="shared" si="18"/>
        <v>2006</v>
      </c>
      <c r="DS9" s="14">
        <f t="shared" ca="1" si="19"/>
        <v>263.5</v>
      </c>
      <c r="DT9" s="14">
        <f t="shared" ca="1" si="19"/>
        <v>350.6</v>
      </c>
      <c r="DU9" s="14">
        <f t="shared" ca="1" si="19"/>
        <v>251.5</v>
      </c>
      <c r="DV9" s="14">
        <f t="shared" ca="1" si="19"/>
        <v>59.2</v>
      </c>
      <c r="DW9" s="14">
        <f t="shared" ca="1" si="19"/>
        <v>7.7</v>
      </c>
      <c r="DX9" s="14">
        <f t="shared" ca="1" si="19"/>
        <v>0</v>
      </c>
      <c r="DY9" s="14">
        <f t="shared" ca="1" si="19"/>
        <v>0</v>
      </c>
      <c r="DZ9" s="14">
        <f t="shared" ca="1" si="19"/>
        <v>0</v>
      </c>
      <c r="EA9" s="14">
        <f t="shared" ca="1" si="19"/>
        <v>0</v>
      </c>
      <c r="EB9" s="14">
        <f t="shared" ca="1" si="19"/>
        <v>45.7</v>
      </c>
      <c r="EC9" s="14">
        <f t="shared" ca="1" si="19"/>
        <v>85.5</v>
      </c>
      <c r="ED9" s="14">
        <f t="shared" ca="1" si="19"/>
        <v>193.7</v>
      </c>
      <c r="EE9" s="14"/>
    </row>
    <row r="10" spans="1:153">
      <c r="A10">
        <v>2002</v>
      </c>
      <c r="B10">
        <v>9</v>
      </c>
      <c r="C10" s="11">
        <v>19.70333333333333</v>
      </c>
      <c r="D10">
        <v>95.3</v>
      </c>
      <c r="E10">
        <v>26.4</v>
      </c>
      <c r="F10">
        <v>60.2</v>
      </c>
      <c r="G10">
        <v>51.3</v>
      </c>
      <c r="H10">
        <v>30.3</v>
      </c>
      <c r="I10">
        <v>81.400000000000006</v>
      </c>
      <c r="J10">
        <v>11.1</v>
      </c>
      <c r="K10">
        <v>122.2</v>
      </c>
      <c r="L10">
        <v>1.2</v>
      </c>
      <c r="M10">
        <v>172.3</v>
      </c>
      <c r="N10">
        <v>0</v>
      </c>
      <c r="O10">
        <v>231.1</v>
      </c>
      <c r="P10">
        <v>0</v>
      </c>
      <c r="Q10">
        <v>291.10000000000002</v>
      </c>
      <c r="R10">
        <v>0</v>
      </c>
      <c r="S10">
        <v>351.1</v>
      </c>
      <c r="T10">
        <v>0</v>
      </c>
      <c r="X10" s="14">
        <f t="shared" si="9"/>
        <v>2007</v>
      </c>
      <c r="Y10" s="14">
        <f t="shared" ca="1" si="10"/>
        <v>792.8</v>
      </c>
      <c r="Z10" s="14">
        <f t="shared" ca="1" si="10"/>
        <v>841.3</v>
      </c>
      <c r="AA10" s="14">
        <f t="shared" ca="1" si="10"/>
        <v>683.9</v>
      </c>
      <c r="AB10" s="14">
        <f t="shared" ca="1" si="10"/>
        <v>522.29999999999995</v>
      </c>
      <c r="AC10" s="14">
        <f t="shared" ca="1" si="10"/>
        <v>294.7</v>
      </c>
      <c r="AD10" s="14">
        <f t="shared" ca="1" si="10"/>
        <v>115.8</v>
      </c>
      <c r="AE10" s="14">
        <f t="shared" ca="1" si="10"/>
        <v>84.7</v>
      </c>
      <c r="AF10" s="14">
        <f t="shared" ca="1" si="10"/>
        <v>70.900000000000006</v>
      </c>
      <c r="AG10" s="14">
        <f t="shared" ca="1" si="10"/>
        <v>141.9</v>
      </c>
      <c r="AH10" s="14">
        <f t="shared" ca="1" si="10"/>
        <v>244.7</v>
      </c>
      <c r="AI10" s="14">
        <f t="shared" ca="1" si="10"/>
        <v>586.29999999999995</v>
      </c>
      <c r="AJ10" s="14">
        <f t="shared" ca="1" si="10"/>
        <v>778.1</v>
      </c>
      <c r="AK10" s="14"/>
      <c r="AL10" s="14">
        <f t="shared" si="11"/>
        <v>2007</v>
      </c>
      <c r="AM10" s="14">
        <f t="shared" ca="1" si="1"/>
        <v>730.8</v>
      </c>
      <c r="AN10" s="14">
        <f t="shared" ca="1" si="1"/>
        <v>785.3</v>
      </c>
      <c r="AO10" s="14">
        <f t="shared" ca="1" si="1"/>
        <v>621.9</v>
      </c>
      <c r="AP10" s="14">
        <f t="shared" ca="1" si="1"/>
        <v>462.3</v>
      </c>
      <c r="AQ10" s="14">
        <f t="shared" ca="1" si="1"/>
        <v>238.5</v>
      </c>
      <c r="AR10" s="14">
        <f t="shared" ca="1" si="1"/>
        <v>76.7</v>
      </c>
      <c r="AS10" s="14">
        <f t="shared" ca="1" si="1"/>
        <v>43.7</v>
      </c>
      <c r="AT10" s="14">
        <f t="shared" ca="1" si="1"/>
        <v>36.4</v>
      </c>
      <c r="AU10" s="14">
        <f t="shared" ca="1" si="1"/>
        <v>92.3</v>
      </c>
      <c r="AV10" s="14">
        <f t="shared" ca="1" si="1"/>
        <v>189.8</v>
      </c>
      <c r="AW10" s="14">
        <f t="shared" ca="1" si="1"/>
        <v>526.29999999999995</v>
      </c>
      <c r="AX10" s="14">
        <f t="shared" ca="1" si="1"/>
        <v>716.1</v>
      </c>
      <c r="AY10" s="15"/>
      <c r="AZ10" s="14">
        <f t="shared" si="12"/>
        <v>2007</v>
      </c>
      <c r="BA10" s="14">
        <f t="shared" ca="1" si="2"/>
        <v>668.8</v>
      </c>
      <c r="BB10" s="14">
        <f t="shared" ca="1" si="2"/>
        <v>729.3</v>
      </c>
      <c r="BC10" s="14">
        <f t="shared" ca="1" si="2"/>
        <v>559.9</v>
      </c>
      <c r="BD10" s="14">
        <f t="shared" ca="1" si="2"/>
        <v>402.3</v>
      </c>
      <c r="BE10" s="14">
        <f t="shared" ca="1" si="2"/>
        <v>185.5</v>
      </c>
      <c r="BF10" s="14">
        <f t="shared" ca="1" si="2"/>
        <v>45.6</v>
      </c>
      <c r="BG10" s="14">
        <f t="shared" ca="1" si="2"/>
        <v>13.4</v>
      </c>
      <c r="BH10" s="14">
        <f t="shared" ca="1" si="2"/>
        <v>17.5</v>
      </c>
      <c r="BI10" s="14">
        <f t="shared" ca="1" si="2"/>
        <v>50.4</v>
      </c>
      <c r="BJ10" s="14">
        <f t="shared" ca="1" si="2"/>
        <v>141.9</v>
      </c>
      <c r="BK10" s="14">
        <f t="shared" ca="1" si="2"/>
        <v>466.3</v>
      </c>
      <c r="BL10" s="14">
        <f t="shared" ca="1" si="2"/>
        <v>654.1</v>
      </c>
      <c r="BM10" s="15">
        <f t="shared" ca="1" si="3"/>
        <v>3935.0000000000005</v>
      </c>
      <c r="BN10" s="14">
        <f t="shared" si="13"/>
        <v>2007</v>
      </c>
      <c r="BO10" s="14">
        <f t="shared" ca="1" si="4"/>
        <v>606.79999999999995</v>
      </c>
      <c r="BP10" s="14">
        <f t="shared" ca="1" si="4"/>
        <v>673.3</v>
      </c>
      <c r="BQ10" s="14">
        <f t="shared" ca="1" si="4"/>
        <v>497.9</v>
      </c>
      <c r="BR10" s="14">
        <f t="shared" ca="1" si="4"/>
        <v>343.7</v>
      </c>
      <c r="BS10" s="14">
        <f t="shared" ca="1" si="4"/>
        <v>138.4</v>
      </c>
      <c r="BT10" s="14">
        <f t="shared" ca="1" si="4"/>
        <v>23.7</v>
      </c>
      <c r="BU10" s="14">
        <f t="shared" ca="1" si="4"/>
        <v>1.8</v>
      </c>
      <c r="BV10" s="14">
        <f t="shared" ca="1" si="4"/>
        <v>6.8</v>
      </c>
      <c r="BW10" s="14">
        <f t="shared" ca="1" si="4"/>
        <v>21.9</v>
      </c>
      <c r="BX10" s="14">
        <f t="shared" ca="1" si="4"/>
        <v>101.8</v>
      </c>
      <c r="BY10" s="14">
        <f t="shared" ca="1" si="4"/>
        <v>406.3</v>
      </c>
      <c r="BZ10" s="14">
        <f t="shared" ca="1" si="4"/>
        <v>592.1</v>
      </c>
      <c r="CA10" s="14"/>
      <c r="CB10" s="14">
        <f t="shared" si="14"/>
        <v>2007</v>
      </c>
      <c r="CC10" s="14">
        <f t="shared" ca="1" si="5"/>
        <v>544.79999999999995</v>
      </c>
      <c r="CD10" s="14">
        <f t="shared" ca="1" si="5"/>
        <v>617.29999999999995</v>
      </c>
      <c r="CE10" s="14">
        <f t="shared" ca="1" si="5"/>
        <v>435.9</v>
      </c>
      <c r="CF10" s="14">
        <f t="shared" ca="1" si="5"/>
        <v>287.10000000000002</v>
      </c>
      <c r="CG10" s="14">
        <f t="shared" ca="1" si="5"/>
        <v>94.8</v>
      </c>
      <c r="CH10" s="14">
        <f t="shared" ca="1" si="5"/>
        <v>11.8</v>
      </c>
      <c r="CI10" s="14">
        <f t="shared" ca="1" si="5"/>
        <v>0</v>
      </c>
      <c r="CJ10" s="14">
        <f t="shared" ca="1" si="5"/>
        <v>0.3</v>
      </c>
      <c r="CK10" s="14">
        <f t="shared" ca="1" si="5"/>
        <v>7.5</v>
      </c>
      <c r="CL10" s="14">
        <f t="shared" ca="1" si="5"/>
        <v>66.400000000000006</v>
      </c>
      <c r="CM10" s="14">
        <f t="shared" ca="1" si="5"/>
        <v>346.3</v>
      </c>
      <c r="CN10" s="14">
        <f t="shared" ca="1" si="5"/>
        <v>530.1</v>
      </c>
      <c r="CO10" s="14"/>
      <c r="CP10" s="14">
        <f t="shared" si="15"/>
        <v>2007</v>
      </c>
      <c r="CQ10" s="14">
        <f t="shared" ca="1" si="6"/>
        <v>482.8</v>
      </c>
      <c r="CR10" s="14">
        <f t="shared" ca="1" si="6"/>
        <v>561.29999999999995</v>
      </c>
      <c r="CS10" s="14">
        <f t="shared" ca="1" si="6"/>
        <v>375.2</v>
      </c>
      <c r="CT10" s="14">
        <f t="shared" ca="1" si="6"/>
        <v>231.5</v>
      </c>
      <c r="CU10" s="14">
        <f t="shared" ca="1" si="6"/>
        <v>60.6</v>
      </c>
      <c r="CV10" s="14">
        <f t="shared" ca="1" si="6"/>
        <v>5.6</v>
      </c>
      <c r="CW10" s="14">
        <f t="shared" ca="1" si="6"/>
        <v>0</v>
      </c>
      <c r="CX10" s="14">
        <f t="shared" ca="1" si="6"/>
        <v>0</v>
      </c>
      <c r="CY10" s="14">
        <f t="shared" ca="1" si="6"/>
        <v>2.6</v>
      </c>
      <c r="CZ10" s="14">
        <f t="shared" ca="1" si="6"/>
        <v>35.700000000000003</v>
      </c>
      <c r="DA10" s="14">
        <f t="shared" ca="1" si="6"/>
        <v>286.3</v>
      </c>
      <c r="DB10" s="14">
        <f t="shared" ca="1" si="6"/>
        <v>468.1</v>
      </c>
      <c r="DC10" s="14"/>
      <c r="DD10" s="14">
        <f t="shared" si="16"/>
        <v>2007</v>
      </c>
      <c r="DE10" s="14">
        <f t="shared" ca="1" si="17"/>
        <v>420.8</v>
      </c>
      <c r="DF10" s="14">
        <f t="shared" ca="1" si="17"/>
        <v>505.3</v>
      </c>
      <c r="DG10" s="14">
        <f t="shared" ca="1" si="17"/>
        <v>316.60000000000002</v>
      </c>
      <c r="DH10" s="14">
        <f t="shared" ca="1" si="17"/>
        <v>179.2</v>
      </c>
      <c r="DI10" s="14">
        <f t="shared" ca="1" si="17"/>
        <v>32.6</v>
      </c>
      <c r="DJ10" s="14">
        <f t="shared" ca="1" si="17"/>
        <v>1.7</v>
      </c>
      <c r="DK10" s="14">
        <f t="shared" ca="1" si="17"/>
        <v>0</v>
      </c>
      <c r="DL10" s="14">
        <f t="shared" ca="1" si="17"/>
        <v>0</v>
      </c>
      <c r="DM10" s="14">
        <f t="shared" ca="1" si="17"/>
        <v>0.6</v>
      </c>
      <c r="DN10" s="14">
        <f t="shared" ca="1" si="17"/>
        <v>11.4</v>
      </c>
      <c r="DO10" s="14">
        <f t="shared" ca="1" si="17"/>
        <v>227</v>
      </c>
      <c r="DP10" s="14">
        <f t="shared" ca="1" si="17"/>
        <v>406.1</v>
      </c>
      <c r="DQ10" s="14"/>
      <c r="DR10" s="14">
        <f t="shared" si="18"/>
        <v>2007</v>
      </c>
      <c r="DS10" s="14">
        <f t="shared" ca="1" si="19"/>
        <v>360.6</v>
      </c>
      <c r="DT10" s="14">
        <f t="shared" ca="1" si="19"/>
        <v>449.3</v>
      </c>
      <c r="DU10" s="14">
        <f t="shared" ca="1" si="19"/>
        <v>259.2</v>
      </c>
      <c r="DV10" s="14">
        <f t="shared" ca="1" si="19"/>
        <v>129.1</v>
      </c>
      <c r="DW10" s="14">
        <f t="shared" ca="1" si="19"/>
        <v>8.5</v>
      </c>
      <c r="DX10" s="14">
        <f t="shared" ca="1" si="19"/>
        <v>0</v>
      </c>
      <c r="DY10" s="14">
        <f t="shared" ca="1" si="19"/>
        <v>0</v>
      </c>
      <c r="DZ10" s="14">
        <f t="shared" ca="1" si="19"/>
        <v>0</v>
      </c>
      <c r="EA10" s="14">
        <f t="shared" ca="1" si="19"/>
        <v>0</v>
      </c>
      <c r="EB10" s="14">
        <f t="shared" ca="1" si="19"/>
        <v>2.9</v>
      </c>
      <c r="EC10" s="14">
        <f t="shared" ca="1" si="19"/>
        <v>170.6</v>
      </c>
      <c r="ED10" s="14">
        <f t="shared" ca="1" si="19"/>
        <v>344.1</v>
      </c>
      <c r="EE10" s="14"/>
    </row>
    <row r="11" spans="1:153">
      <c r="A11">
        <v>2002</v>
      </c>
      <c r="B11">
        <v>10</v>
      </c>
      <c r="C11" s="11">
        <v>8.4870967741935477</v>
      </c>
      <c r="D11">
        <v>421.8</v>
      </c>
      <c r="E11">
        <v>2.9</v>
      </c>
      <c r="F11">
        <v>362.3</v>
      </c>
      <c r="G11">
        <v>5.4</v>
      </c>
      <c r="H11">
        <v>304.39999999999998</v>
      </c>
      <c r="I11">
        <v>9.5</v>
      </c>
      <c r="J11">
        <v>248.4</v>
      </c>
      <c r="K11">
        <v>15.5</v>
      </c>
      <c r="L11">
        <v>193.3</v>
      </c>
      <c r="M11">
        <v>22.4</v>
      </c>
      <c r="N11">
        <v>144.30000000000001</v>
      </c>
      <c r="O11">
        <v>35.4</v>
      </c>
      <c r="P11">
        <v>100.9</v>
      </c>
      <c r="Q11">
        <v>54</v>
      </c>
      <c r="R11">
        <v>62.7</v>
      </c>
      <c r="S11">
        <v>77.8</v>
      </c>
      <c r="T11">
        <v>0</v>
      </c>
      <c r="X11" s="14">
        <f t="shared" si="9"/>
        <v>2008</v>
      </c>
      <c r="Y11" s="14">
        <f t="shared" ca="1" si="10"/>
        <v>746.1</v>
      </c>
      <c r="Z11" s="14">
        <f t="shared" ca="1" si="10"/>
        <v>804.6</v>
      </c>
      <c r="AA11" s="14">
        <f t="shared" ca="1" si="10"/>
        <v>754.2</v>
      </c>
      <c r="AB11" s="14">
        <f t="shared" ca="1" si="10"/>
        <v>399.5</v>
      </c>
      <c r="AC11" s="14">
        <f t="shared" ca="1" si="10"/>
        <v>362.1</v>
      </c>
      <c r="AD11" s="14">
        <f t="shared" ca="1" si="10"/>
        <v>112.6</v>
      </c>
      <c r="AE11" s="14">
        <f t="shared" ca="1" si="10"/>
        <v>61</v>
      </c>
      <c r="AF11" s="14">
        <f t="shared" ca="1" si="10"/>
        <v>100.9</v>
      </c>
      <c r="AG11" s="14">
        <f t="shared" ca="1" si="10"/>
        <v>172.1</v>
      </c>
      <c r="AH11" s="14">
        <f t="shared" ca="1" si="10"/>
        <v>393.3</v>
      </c>
      <c r="AI11" s="14">
        <f t="shared" ca="1" si="10"/>
        <v>564.29999999999995</v>
      </c>
      <c r="AJ11" s="14">
        <f t="shared" ca="1" si="10"/>
        <v>792.4</v>
      </c>
      <c r="AK11" s="14"/>
      <c r="AL11" s="14">
        <f t="shared" si="11"/>
        <v>2008</v>
      </c>
      <c r="AM11" s="14">
        <f t="shared" ca="1" si="1"/>
        <v>684.1</v>
      </c>
      <c r="AN11" s="14">
        <f t="shared" ca="1" si="1"/>
        <v>746.6</v>
      </c>
      <c r="AO11" s="14">
        <f t="shared" ca="1" si="1"/>
        <v>692.2</v>
      </c>
      <c r="AP11" s="14">
        <f t="shared" ca="1" si="1"/>
        <v>339.5</v>
      </c>
      <c r="AQ11" s="14">
        <f t="shared" ca="1" si="1"/>
        <v>300.10000000000002</v>
      </c>
      <c r="AR11" s="14">
        <f t="shared" ca="1" si="1"/>
        <v>69.7</v>
      </c>
      <c r="AS11" s="14">
        <f t="shared" ca="1" si="1"/>
        <v>25.4</v>
      </c>
      <c r="AT11" s="14">
        <f t="shared" ca="1" si="1"/>
        <v>50.8</v>
      </c>
      <c r="AU11" s="14">
        <f t="shared" ca="1" si="1"/>
        <v>115.9</v>
      </c>
      <c r="AV11" s="14">
        <f t="shared" ca="1" si="1"/>
        <v>333</v>
      </c>
      <c r="AW11" s="14">
        <f t="shared" ca="1" si="1"/>
        <v>504.3</v>
      </c>
      <c r="AX11" s="14">
        <f t="shared" ca="1" si="1"/>
        <v>730.4</v>
      </c>
      <c r="AY11" s="15"/>
      <c r="AZ11" s="14">
        <f t="shared" si="12"/>
        <v>2008</v>
      </c>
      <c r="BA11" s="14">
        <f t="shared" ca="1" si="2"/>
        <v>622.1</v>
      </c>
      <c r="BB11" s="14">
        <f t="shared" ca="1" si="2"/>
        <v>688.6</v>
      </c>
      <c r="BC11" s="14">
        <f t="shared" ca="1" si="2"/>
        <v>630.20000000000005</v>
      </c>
      <c r="BD11" s="14">
        <f t="shared" ca="1" si="2"/>
        <v>280.39999999999998</v>
      </c>
      <c r="BE11" s="14">
        <f t="shared" ca="1" si="2"/>
        <v>238.1</v>
      </c>
      <c r="BF11" s="14">
        <f t="shared" ca="1" si="2"/>
        <v>35.200000000000003</v>
      </c>
      <c r="BG11" s="14">
        <f t="shared" ca="1" si="2"/>
        <v>9.5</v>
      </c>
      <c r="BH11" s="14">
        <f t="shared" ca="1" si="2"/>
        <v>19.399999999999999</v>
      </c>
      <c r="BI11" s="14">
        <f t="shared" ca="1" si="2"/>
        <v>72.7</v>
      </c>
      <c r="BJ11" s="14">
        <f t="shared" ca="1" si="2"/>
        <v>273</v>
      </c>
      <c r="BK11" s="14">
        <f t="shared" ca="1" si="2"/>
        <v>444.3</v>
      </c>
      <c r="BL11" s="14">
        <f t="shared" ca="1" si="2"/>
        <v>668.4</v>
      </c>
      <c r="BM11" s="15">
        <f t="shared" ca="1" si="3"/>
        <v>3981.9</v>
      </c>
      <c r="BN11" s="14">
        <f t="shared" si="13"/>
        <v>2008</v>
      </c>
      <c r="BO11" s="14">
        <f t="shared" ca="1" si="4"/>
        <v>560.1</v>
      </c>
      <c r="BP11" s="14">
        <f t="shared" ca="1" si="4"/>
        <v>630.6</v>
      </c>
      <c r="BQ11" s="14">
        <f t="shared" ca="1" si="4"/>
        <v>568.20000000000005</v>
      </c>
      <c r="BR11" s="14">
        <f t="shared" ca="1" si="4"/>
        <v>226.1</v>
      </c>
      <c r="BS11" s="14">
        <f t="shared" ca="1" si="4"/>
        <v>178.1</v>
      </c>
      <c r="BT11" s="14">
        <f t="shared" ca="1" si="4"/>
        <v>14.9</v>
      </c>
      <c r="BU11" s="14">
        <f t="shared" ca="1" si="4"/>
        <v>1</v>
      </c>
      <c r="BV11" s="14">
        <f t="shared" ca="1" si="4"/>
        <v>4.3</v>
      </c>
      <c r="BW11" s="14">
        <f t="shared" ca="1" si="4"/>
        <v>36.799999999999997</v>
      </c>
      <c r="BX11" s="14">
        <f t="shared" ca="1" si="4"/>
        <v>214.2</v>
      </c>
      <c r="BY11" s="14">
        <f t="shared" ca="1" si="4"/>
        <v>385.2</v>
      </c>
      <c r="BZ11" s="14">
        <f t="shared" ca="1" si="4"/>
        <v>606.4</v>
      </c>
      <c r="CA11" s="14"/>
      <c r="CB11" s="14">
        <f t="shared" si="14"/>
        <v>2008</v>
      </c>
      <c r="CC11" s="14">
        <f t="shared" ca="1" si="5"/>
        <v>498.1</v>
      </c>
      <c r="CD11" s="14">
        <f t="shared" ca="1" si="5"/>
        <v>572.6</v>
      </c>
      <c r="CE11" s="14">
        <f t="shared" ca="1" si="5"/>
        <v>506.2</v>
      </c>
      <c r="CF11" s="14">
        <f t="shared" ca="1" si="5"/>
        <v>180.7</v>
      </c>
      <c r="CG11" s="14">
        <f t="shared" ca="1" si="5"/>
        <v>125</v>
      </c>
      <c r="CH11" s="14">
        <f t="shared" ca="1" si="5"/>
        <v>3.1</v>
      </c>
      <c r="CI11" s="14">
        <f t="shared" ca="1" si="5"/>
        <v>0</v>
      </c>
      <c r="CJ11" s="14">
        <f t="shared" ca="1" si="5"/>
        <v>0</v>
      </c>
      <c r="CK11" s="14">
        <f t="shared" ca="1" si="5"/>
        <v>14.4</v>
      </c>
      <c r="CL11" s="14">
        <f t="shared" ca="1" si="5"/>
        <v>157.4</v>
      </c>
      <c r="CM11" s="14">
        <f t="shared" ca="1" si="5"/>
        <v>329.2</v>
      </c>
      <c r="CN11" s="14">
        <f t="shared" ca="1" si="5"/>
        <v>544.4</v>
      </c>
      <c r="CO11" s="14"/>
      <c r="CP11" s="14">
        <f t="shared" si="15"/>
        <v>2008</v>
      </c>
      <c r="CQ11" s="14">
        <f t="shared" ca="1" si="6"/>
        <v>436.1</v>
      </c>
      <c r="CR11" s="14">
        <f t="shared" ca="1" si="6"/>
        <v>514.6</v>
      </c>
      <c r="CS11" s="14">
        <f t="shared" ca="1" si="6"/>
        <v>444.2</v>
      </c>
      <c r="CT11" s="14">
        <f t="shared" ca="1" si="6"/>
        <v>139.4</v>
      </c>
      <c r="CU11" s="14">
        <f t="shared" ca="1" si="6"/>
        <v>76.2</v>
      </c>
      <c r="CV11" s="14">
        <f t="shared" ca="1" si="6"/>
        <v>0</v>
      </c>
      <c r="CW11" s="14">
        <f t="shared" ca="1" si="6"/>
        <v>0</v>
      </c>
      <c r="CX11" s="14">
        <f t="shared" ca="1" si="6"/>
        <v>0</v>
      </c>
      <c r="CY11" s="14">
        <f t="shared" ca="1" si="6"/>
        <v>2.7</v>
      </c>
      <c r="CZ11" s="14">
        <f t="shared" ca="1" si="6"/>
        <v>105.3</v>
      </c>
      <c r="DA11" s="14">
        <f t="shared" ca="1" si="6"/>
        <v>276.2</v>
      </c>
      <c r="DB11" s="14">
        <f t="shared" ca="1" si="6"/>
        <v>482.4</v>
      </c>
      <c r="DC11" s="14"/>
      <c r="DD11" s="14">
        <f t="shared" si="16"/>
        <v>2008</v>
      </c>
      <c r="DE11" s="14">
        <f t="shared" ca="1" si="17"/>
        <v>377.2</v>
      </c>
      <c r="DF11" s="14">
        <f t="shared" ca="1" si="17"/>
        <v>456.6</v>
      </c>
      <c r="DG11" s="14">
        <f t="shared" ca="1" si="17"/>
        <v>382.2</v>
      </c>
      <c r="DH11" s="14">
        <f t="shared" ca="1" si="17"/>
        <v>100.8</v>
      </c>
      <c r="DI11" s="14">
        <f t="shared" ca="1" si="17"/>
        <v>37.5</v>
      </c>
      <c r="DJ11" s="14">
        <f t="shared" ca="1" si="17"/>
        <v>0</v>
      </c>
      <c r="DK11" s="14">
        <f t="shared" ca="1" si="17"/>
        <v>0</v>
      </c>
      <c r="DL11" s="14">
        <f t="shared" ca="1" si="17"/>
        <v>0</v>
      </c>
      <c r="DM11" s="14">
        <f t="shared" ca="1" si="17"/>
        <v>0</v>
      </c>
      <c r="DN11" s="14">
        <f t="shared" ca="1" si="17"/>
        <v>62.9</v>
      </c>
      <c r="DO11" s="14">
        <f t="shared" ca="1" si="17"/>
        <v>226.2</v>
      </c>
      <c r="DP11" s="14">
        <f t="shared" ca="1" si="17"/>
        <v>420.4</v>
      </c>
      <c r="DQ11" s="14"/>
      <c r="DR11" s="14">
        <f t="shared" si="18"/>
        <v>2008</v>
      </c>
      <c r="DS11" s="14">
        <f t="shared" ca="1" si="19"/>
        <v>319.2</v>
      </c>
      <c r="DT11" s="14">
        <f t="shared" ca="1" si="19"/>
        <v>398.6</v>
      </c>
      <c r="DU11" s="14">
        <f t="shared" ca="1" si="19"/>
        <v>320.2</v>
      </c>
      <c r="DV11" s="14">
        <f t="shared" ca="1" si="19"/>
        <v>67.7</v>
      </c>
      <c r="DW11" s="14">
        <f t="shared" ca="1" si="19"/>
        <v>11.7</v>
      </c>
      <c r="DX11" s="14">
        <f t="shared" ca="1" si="19"/>
        <v>0</v>
      </c>
      <c r="DY11" s="14">
        <f t="shared" ca="1" si="19"/>
        <v>0</v>
      </c>
      <c r="DZ11" s="14">
        <f t="shared" ca="1" si="19"/>
        <v>0</v>
      </c>
      <c r="EA11" s="14">
        <f t="shared" ca="1" si="19"/>
        <v>0</v>
      </c>
      <c r="EB11" s="14">
        <f t="shared" ca="1" si="19"/>
        <v>31.3</v>
      </c>
      <c r="EC11" s="14">
        <f t="shared" ca="1" si="19"/>
        <v>178.6</v>
      </c>
      <c r="ED11" s="14">
        <f t="shared" ca="1" si="19"/>
        <v>358.6</v>
      </c>
      <c r="EE11" s="14"/>
    </row>
    <row r="12" spans="1:153">
      <c r="A12">
        <v>2002</v>
      </c>
      <c r="B12">
        <v>11</v>
      </c>
      <c r="C12" s="11">
        <v>2.99</v>
      </c>
      <c r="D12">
        <v>570.29999999999995</v>
      </c>
      <c r="E12">
        <v>0</v>
      </c>
      <c r="F12">
        <v>510.3</v>
      </c>
      <c r="G12">
        <v>0</v>
      </c>
      <c r="H12">
        <v>450.3</v>
      </c>
      <c r="I12">
        <v>0</v>
      </c>
      <c r="J12">
        <v>390.3</v>
      </c>
      <c r="K12">
        <v>0</v>
      </c>
      <c r="L12">
        <v>331.5</v>
      </c>
      <c r="M12">
        <v>1.2</v>
      </c>
      <c r="N12">
        <v>274.89999999999998</v>
      </c>
      <c r="O12">
        <v>4.5999999999999996</v>
      </c>
      <c r="P12">
        <v>218.9</v>
      </c>
      <c r="Q12">
        <v>8.6</v>
      </c>
      <c r="R12">
        <v>163.69999999999999</v>
      </c>
      <c r="S12">
        <v>13.4</v>
      </c>
      <c r="T12">
        <v>6</v>
      </c>
      <c r="X12" s="14">
        <f t="shared" si="9"/>
        <v>2009</v>
      </c>
      <c r="Y12" s="14">
        <f t="shared" ca="1" si="10"/>
        <v>940.5</v>
      </c>
      <c r="Z12" s="14">
        <f t="shared" ca="1" si="10"/>
        <v>732.1</v>
      </c>
      <c r="AA12" s="14">
        <f t="shared" ca="1" si="10"/>
        <v>680.5</v>
      </c>
      <c r="AB12" s="14">
        <f t="shared" ca="1" si="10"/>
        <v>471.5</v>
      </c>
      <c r="AC12" s="14">
        <f t="shared" ca="1" si="10"/>
        <v>320.89999999999998</v>
      </c>
      <c r="AD12" s="14">
        <f t="shared" ca="1" si="10"/>
        <v>201.3</v>
      </c>
      <c r="AE12" s="14">
        <f t="shared" ca="1" si="10"/>
        <v>121.2</v>
      </c>
      <c r="AF12" s="14">
        <f t="shared" ca="1" si="10"/>
        <v>91</v>
      </c>
      <c r="AG12" s="14">
        <f t="shared" ca="1" si="10"/>
        <v>185.1</v>
      </c>
      <c r="AH12" s="14">
        <f t="shared" ca="1" si="10"/>
        <v>420.5</v>
      </c>
      <c r="AI12" s="14">
        <f t="shared" ca="1" si="10"/>
        <v>471.5</v>
      </c>
      <c r="AJ12" s="14">
        <f t="shared" ca="1" si="10"/>
        <v>759.5</v>
      </c>
      <c r="AK12" s="14"/>
      <c r="AL12" s="14">
        <f t="shared" si="11"/>
        <v>2009</v>
      </c>
      <c r="AM12" s="14">
        <f t="shared" ca="1" si="1"/>
        <v>878.5</v>
      </c>
      <c r="AN12" s="14">
        <f t="shared" ca="1" si="1"/>
        <v>676.1</v>
      </c>
      <c r="AO12" s="14">
        <f t="shared" ca="1" si="1"/>
        <v>618.5</v>
      </c>
      <c r="AP12" s="14">
        <f t="shared" ca="1" si="1"/>
        <v>411.5</v>
      </c>
      <c r="AQ12" s="14">
        <f t="shared" ca="1" si="1"/>
        <v>260.89999999999998</v>
      </c>
      <c r="AR12" s="14">
        <f t="shared" ca="1" si="1"/>
        <v>145.1</v>
      </c>
      <c r="AS12" s="14">
        <f t="shared" ca="1" si="1"/>
        <v>63.5</v>
      </c>
      <c r="AT12" s="14">
        <f t="shared" ca="1" si="1"/>
        <v>47.4</v>
      </c>
      <c r="AU12" s="14">
        <f t="shared" ca="1" si="1"/>
        <v>125.9</v>
      </c>
      <c r="AV12" s="14">
        <f t="shared" ca="1" si="1"/>
        <v>358.5</v>
      </c>
      <c r="AW12" s="14">
        <f t="shared" ca="1" si="1"/>
        <v>411.5</v>
      </c>
      <c r="AX12" s="14">
        <f t="shared" ca="1" si="1"/>
        <v>697.5</v>
      </c>
      <c r="AY12" s="15"/>
      <c r="AZ12" s="14">
        <f t="shared" si="12"/>
        <v>2009</v>
      </c>
      <c r="BA12" s="14">
        <f t="shared" ca="1" si="2"/>
        <v>816.5</v>
      </c>
      <c r="BB12" s="14">
        <f t="shared" ca="1" si="2"/>
        <v>620.1</v>
      </c>
      <c r="BC12" s="14">
        <f t="shared" ca="1" si="2"/>
        <v>556.5</v>
      </c>
      <c r="BD12" s="14">
        <f t="shared" ca="1" si="2"/>
        <v>352</v>
      </c>
      <c r="BE12" s="14">
        <f t="shared" ca="1" si="2"/>
        <v>202.8</v>
      </c>
      <c r="BF12" s="14">
        <f t="shared" ca="1" si="2"/>
        <v>98.2</v>
      </c>
      <c r="BG12" s="14">
        <f t="shared" ca="1" si="2"/>
        <v>21.5</v>
      </c>
      <c r="BH12" s="14">
        <f t="shared" ca="1" si="2"/>
        <v>20</v>
      </c>
      <c r="BI12" s="14">
        <f t="shared" ca="1" si="2"/>
        <v>75.8</v>
      </c>
      <c r="BJ12" s="14">
        <f t="shared" ca="1" si="2"/>
        <v>296.5</v>
      </c>
      <c r="BK12" s="14">
        <f t="shared" ca="1" si="2"/>
        <v>351.5</v>
      </c>
      <c r="BL12" s="14">
        <f t="shared" ca="1" si="2"/>
        <v>635.5</v>
      </c>
      <c r="BM12" s="15">
        <f t="shared" ca="1" si="3"/>
        <v>4046.9</v>
      </c>
      <c r="BN12" s="14">
        <f t="shared" si="13"/>
        <v>2009</v>
      </c>
      <c r="BO12" s="14">
        <f t="shared" ca="1" si="4"/>
        <v>754.5</v>
      </c>
      <c r="BP12" s="14">
        <f t="shared" ca="1" si="4"/>
        <v>564.1</v>
      </c>
      <c r="BQ12" s="14">
        <f t="shared" ca="1" si="4"/>
        <v>494.5</v>
      </c>
      <c r="BR12" s="14">
        <f t="shared" ca="1" si="4"/>
        <v>294</v>
      </c>
      <c r="BS12" s="14">
        <f t="shared" ca="1" si="4"/>
        <v>146.19999999999999</v>
      </c>
      <c r="BT12" s="14">
        <f t="shared" ca="1" si="4"/>
        <v>61.4</v>
      </c>
      <c r="BU12" s="14">
        <f t="shared" ca="1" si="4"/>
        <v>2.1</v>
      </c>
      <c r="BV12" s="14">
        <f t="shared" ca="1" si="4"/>
        <v>6.8</v>
      </c>
      <c r="BW12" s="14">
        <f t="shared" ca="1" si="4"/>
        <v>38.4</v>
      </c>
      <c r="BX12" s="14">
        <f t="shared" ca="1" si="4"/>
        <v>234.5</v>
      </c>
      <c r="BY12" s="14">
        <f t="shared" ca="1" si="4"/>
        <v>291.5</v>
      </c>
      <c r="BZ12" s="14">
        <f t="shared" ca="1" si="4"/>
        <v>573.5</v>
      </c>
      <c r="CA12" s="14"/>
      <c r="CB12" s="14">
        <f t="shared" si="14"/>
        <v>2009</v>
      </c>
      <c r="CC12" s="14">
        <f t="shared" ca="1" si="5"/>
        <v>692.5</v>
      </c>
      <c r="CD12" s="14">
        <f t="shared" ca="1" si="5"/>
        <v>508.1</v>
      </c>
      <c r="CE12" s="14">
        <f t="shared" ca="1" si="5"/>
        <v>432.5</v>
      </c>
      <c r="CF12" s="14">
        <f t="shared" ca="1" si="5"/>
        <v>239</v>
      </c>
      <c r="CG12" s="14">
        <f t="shared" ca="1" si="5"/>
        <v>93.3</v>
      </c>
      <c r="CH12" s="14">
        <f t="shared" ca="1" si="5"/>
        <v>30.8</v>
      </c>
      <c r="CI12" s="14">
        <f t="shared" ca="1" si="5"/>
        <v>0</v>
      </c>
      <c r="CJ12" s="14">
        <f t="shared" ca="1" si="5"/>
        <v>0</v>
      </c>
      <c r="CK12" s="14">
        <f t="shared" ca="1" si="5"/>
        <v>16.5</v>
      </c>
      <c r="CL12" s="14">
        <f t="shared" ca="1" si="5"/>
        <v>173.1</v>
      </c>
      <c r="CM12" s="14">
        <f t="shared" ca="1" si="5"/>
        <v>231.5</v>
      </c>
      <c r="CN12" s="14">
        <f t="shared" ca="1" si="5"/>
        <v>511.5</v>
      </c>
      <c r="CO12" s="14"/>
      <c r="CP12" s="14">
        <f t="shared" si="15"/>
        <v>2009</v>
      </c>
      <c r="CQ12" s="14">
        <f t="shared" ca="1" si="6"/>
        <v>630.5</v>
      </c>
      <c r="CR12" s="14">
        <f t="shared" ca="1" si="6"/>
        <v>452.1</v>
      </c>
      <c r="CS12" s="14">
        <f t="shared" ca="1" si="6"/>
        <v>370.5</v>
      </c>
      <c r="CT12" s="14">
        <f t="shared" ca="1" si="6"/>
        <v>187</v>
      </c>
      <c r="CU12" s="14">
        <f t="shared" ca="1" si="6"/>
        <v>52.1</v>
      </c>
      <c r="CV12" s="14">
        <f t="shared" ca="1" si="6"/>
        <v>11.2</v>
      </c>
      <c r="CW12" s="14">
        <f t="shared" ca="1" si="6"/>
        <v>0</v>
      </c>
      <c r="CX12" s="14">
        <f t="shared" ca="1" si="6"/>
        <v>0</v>
      </c>
      <c r="CY12" s="14">
        <f t="shared" ca="1" si="6"/>
        <v>7.5</v>
      </c>
      <c r="CZ12" s="14">
        <f t="shared" ca="1" si="6"/>
        <v>115.1</v>
      </c>
      <c r="DA12" s="14">
        <f t="shared" ca="1" si="6"/>
        <v>173.7</v>
      </c>
      <c r="DB12" s="14">
        <f t="shared" ca="1" si="6"/>
        <v>449.5</v>
      </c>
      <c r="DC12" s="14"/>
      <c r="DD12" s="14">
        <f t="shared" si="16"/>
        <v>2009</v>
      </c>
      <c r="DE12" s="14">
        <f t="shared" ca="1" si="17"/>
        <v>568.5</v>
      </c>
      <c r="DF12" s="14">
        <f t="shared" ca="1" si="17"/>
        <v>396.1</v>
      </c>
      <c r="DG12" s="14">
        <f t="shared" ca="1" si="17"/>
        <v>308.5</v>
      </c>
      <c r="DH12" s="14">
        <f t="shared" ca="1" si="17"/>
        <v>136</v>
      </c>
      <c r="DI12" s="14">
        <f t="shared" ca="1" si="17"/>
        <v>26.6</v>
      </c>
      <c r="DJ12" s="14">
        <f t="shared" ca="1" si="17"/>
        <v>3</v>
      </c>
      <c r="DK12" s="14">
        <f t="shared" ca="1" si="17"/>
        <v>0</v>
      </c>
      <c r="DL12" s="14">
        <f t="shared" ca="1" si="17"/>
        <v>0</v>
      </c>
      <c r="DM12" s="14">
        <f t="shared" ca="1" si="17"/>
        <v>2.9</v>
      </c>
      <c r="DN12" s="14">
        <f t="shared" ca="1" si="17"/>
        <v>69.599999999999994</v>
      </c>
      <c r="DO12" s="14">
        <f t="shared" ca="1" si="17"/>
        <v>118.9</v>
      </c>
      <c r="DP12" s="14">
        <f t="shared" ca="1" si="17"/>
        <v>387.5</v>
      </c>
      <c r="DQ12" s="14"/>
      <c r="DR12" s="14">
        <f t="shared" si="18"/>
        <v>2009</v>
      </c>
      <c r="DS12" s="14">
        <f t="shared" ca="1" si="19"/>
        <v>506.5</v>
      </c>
      <c r="DT12" s="14">
        <f t="shared" ca="1" si="19"/>
        <v>340.1</v>
      </c>
      <c r="DU12" s="14">
        <f t="shared" ca="1" si="19"/>
        <v>248.4</v>
      </c>
      <c r="DV12" s="14">
        <f t="shared" ca="1" si="19"/>
        <v>90.5</v>
      </c>
      <c r="DW12" s="14">
        <f t="shared" ca="1" si="19"/>
        <v>10.8</v>
      </c>
      <c r="DX12" s="14">
        <f t="shared" ca="1" si="19"/>
        <v>0</v>
      </c>
      <c r="DY12" s="14">
        <f t="shared" ca="1" si="19"/>
        <v>0</v>
      </c>
      <c r="DZ12" s="14">
        <f t="shared" ca="1" si="19"/>
        <v>0</v>
      </c>
      <c r="EA12" s="14">
        <f t="shared" ca="1" si="19"/>
        <v>0.9</v>
      </c>
      <c r="EB12" s="14">
        <f t="shared" ca="1" si="19"/>
        <v>37.5</v>
      </c>
      <c r="EC12" s="14">
        <f t="shared" ca="1" si="19"/>
        <v>70</v>
      </c>
      <c r="ED12" s="14">
        <f t="shared" ca="1" si="19"/>
        <v>325.5</v>
      </c>
      <c r="EE12" s="14"/>
    </row>
    <row r="13" spans="1:153">
      <c r="A13">
        <v>2002</v>
      </c>
      <c r="B13">
        <v>12</v>
      </c>
      <c r="C13" s="11">
        <v>-1.7967741935483874</v>
      </c>
      <c r="D13">
        <v>737.7</v>
      </c>
      <c r="E13">
        <v>0</v>
      </c>
      <c r="F13">
        <v>675.7</v>
      </c>
      <c r="G13">
        <v>0</v>
      </c>
      <c r="H13">
        <v>613.70000000000005</v>
      </c>
      <c r="I13">
        <v>0</v>
      </c>
      <c r="J13">
        <v>551.70000000000005</v>
      </c>
      <c r="K13">
        <v>0</v>
      </c>
      <c r="L13">
        <v>489.7</v>
      </c>
      <c r="M13">
        <v>0</v>
      </c>
      <c r="N13">
        <v>427.7</v>
      </c>
      <c r="O13">
        <v>0</v>
      </c>
      <c r="P13">
        <v>365.7</v>
      </c>
      <c r="Q13">
        <v>0</v>
      </c>
      <c r="R13">
        <v>303.7</v>
      </c>
      <c r="S13">
        <v>0</v>
      </c>
      <c r="T13">
        <v>20</v>
      </c>
      <c r="X13" s="14">
        <f t="shared" si="9"/>
        <v>2010</v>
      </c>
      <c r="Y13" s="14">
        <f t="shared" ca="1" si="10"/>
        <v>849.8</v>
      </c>
      <c r="Z13" s="14">
        <f t="shared" ca="1" si="10"/>
        <v>737.3</v>
      </c>
      <c r="AA13" s="14">
        <f t="shared" ca="1" si="10"/>
        <v>609</v>
      </c>
      <c r="AB13" s="14">
        <f t="shared" ca="1" si="10"/>
        <v>382</v>
      </c>
      <c r="AC13" s="14">
        <f t="shared" ca="1" si="10"/>
        <v>245.4</v>
      </c>
      <c r="AD13" s="14">
        <f t="shared" ca="1" si="10"/>
        <v>150.30000000000001</v>
      </c>
      <c r="AE13" s="14">
        <f t="shared" ca="1" si="10"/>
        <v>35.799999999999997</v>
      </c>
      <c r="AF13" s="14">
        <f t="shared" ca="1" si="10"/>
        <v>41.8</v>
      </c>
      <c r="AG13" s="14">
        <f t="shared" ca="1" si="10"/>
        <v>194</v>
      </c>
      <c r="AH13" s="14">
        <f t="shared" ca="1" si="10"/>
        <v>362.8</v>
      </c>
      <c r="AI13" s="14">
        <f t="shared" ca="1" si="10"/>
        <v>530</v>
      </c>
      <c r="AJ13" s="14">
        <f t="shared" ca="1" si="10"/>
        <v>792.7</v>
      </c>
      <c r="AK13" s="14"/>
      <c r="AL13" s="14">
        <f t="shared" si="11"/>
        <v>2010</v>
      </c>
      <c r="AM13" s="14">
        <f t="shared" ca="1" si="1"/>
        <v>787.8</v>
      </c>
      <c r="AN13" s="14">
        <f t="shared" ca="1" si="1"/>
        <v>681.3</v>
      </c>
      <c r="AO13" s="14">
        <f t="shared" ca="1" si="1"/>
        <v>547</v>
      </c>
      <c r="AP13" s="14">
        <f t="shared" ca="1" si="1"/>
        <v>322.10000000000002</v>
      </c>
      <c r="AQ13" s="14">
        <f t="shared" ca="1" si="1"/>
        <v>186.9</v>
      </c>
      <c r="AR13" s="14">
        <f t="shared" ca="1" si="1"/>
        <v>95.1</v>
      </c>
      <c r="AS13" s="14">
        <f t="shared" ca="1" si="1"/>
        <v>16.2</v>
      </c>
      <c r="AT13" s="14">
        <f t="shared" ca="1" si="1"/>
        <v>18.3</v>
      </c>
      <c r="AU13" s="14">
        <f t="shared" ca="1" si="1"/>
        <v>142.30000000000001</v>
      </c>
      <c r="AV13" s="14">
        <f t="shared" ca="1" si="1"/>
        <v>300.8</v>
      </c>
      <c r="AW13" s="14">
        <f t="shared" ca="1" si="1"/>
        <v>470</v>
      </c>
      <c r="AX13" s="14">
        <f t="shared" ca="1" si="1"/>
        <v>730.7</v>
      </c>
      <c r="AY13" s="15"/>
      <c r="AZ13" s="14">
        <f t="shared" si="12"/>
        <v>2010</v>
      </c>
      <c r="BA13" s="14">
        <f t="shared" ca="1" si="2"/>
        <v>725.8</v>
      </c>
      <c r="BB13" s="14">
        <f t="shared" ca="1" si="2"/>
        <v>625.29999999999995</v>
      </c>
      <c r="BC13" s="14">
        <f t="shared" ca="1" si="2"/>
        <v>485</v>
      </c>
      <c r="BD13" s="14">
        <f t="shared" ca="1" si="2"/>
        <v>265</v>
      </c>
      <c r="BE13" s="14">
        <f t="shared" ca="1" si="2"/>
        <v>139</v>
      </c>
      <c r="BF13" s="14">
        <f t="shared" ca="1" si="2"/>
        <v>51.7</v>
      </c>
      <c r="BG13" s="14">
        <f t="shared" ca="1" si="2"/>
        <v>7.7</v>
      </c>
      <c r="BH13" s="14">
        <f t="shared" ca="1" si="2"/>
        <v>6</v>
      </c>
      <c r="BI13" s="14">
        <f t="shared" ca="1" si="2"/>
        <v>93.2</v>
      </c>
      <c r="BJ13" s="14">
        <f t="shared" ca="1" si="2"/>
        <v>238.8</v>
      </c>
      <c r="BK13" s="14">
        <f t="shared" ca="1" si="2"/>
        <v>410</v>
      </c>
      <c r="BL13" s="14">
        <f t="shared" ca="1" si="2"/>
        <v>668.7</v>
      </c>
      <c r="BM13" s="15">
        <f t="shared" ca="1" si="3"/>
        <v>3716.2</v>
      </c>
      <c r="BN13" s="14">
        <f t="shared" si="13"/>
        <v>2010</v>
      </c>
      <c r="BO13" s="14">
        <f t="shared" ca="1" si="4"/>
        <v>663.8</v>
      </c>
      <c r="BP13" s="14">
        <f t="shared" ca="1" si="4"/>
        <v>569.29999999999995</v>
      </c>
      <c r="BQ13" s="14">
        <f t="shared" ca="1" si="4"/>
        <v>423</v>
      </c>
      <c r="BR13" s="14">
        <f t="shared" ca="1" si="4"/>
        <v>211</v>
      </c>
      <c r="BS13" s="14">
        <f t="shared" ca="1" si="4"/>
        <v>102</v>
      </c>
      <c r="BT13" s="14">
        <f t="shared" ca="1" si="4"/>
        <v>20.8</v>
      </c>
      <c r="BU13" s="14">
        <f t="shared" ca="1" si="4"/>
        <v>1.2</v>
      </c>
      <c r="BV13" s="14">
        <f t="shared" ca="1" si="4"/>
        <v>0.9</v>
      </c>
      <c r="BW13" s="14">
        <f t="shared" ca="1" si="4"/>
        <v>49.2</v>
      </c>
      <c r="BX13" s="14">
        <f t="shared" ca="1" si="4"/>
        <v>178</v>
      </c>
      <c r="BY13" s="14">
        <f t="shared" ca="1" si="4"/>
        <v>350</v>
      </c>
      <c r="BZ13" s="14">
        <f t="shared" ca="1" si="4"/>
        <v>606.70000000000005</v>
      </c>
      <c r="CA13" s="14"/>
      <c r="CB13" s="14">
        <f t="shared" si="14"/>
        <v>2010</v>
      </c>
      <c r="CC13" s="14">
        <f t="shared" ca="1" si="5"/>
        <v>601.79999999999995</v>
      </c>
      <c r="CD13" s="14">
        <f t="shared" ca="1" si="5"/>
        <v>513.29999999999995</v>
      </c>
      <c r="CE13" s="14">
        <f t="shared" ca="1" si="5"/>
        <v>361</v>
      </c>
      <c r="CF13" s="14">
        <f t="shared" ca="1" si="5"/>
        <v>162.19999999999999</v>
      </c>
      <c r="CG13" s="14">
        <f t="shared" ca="1" si="5"/>
        <v>71.8</v>
      </c>
      <c r="CH13" s="14">
        <f t="shared" ca="1" si="5"/>
        <v>6.2</v>
      </c>
      <c r="CI13" s="14">
        <f t="shared" ca="1" si="5"/>
        <v>0</v>
      </c>
      <c r="CJ13" s="14">
        <f t="shared" ca="1" si="5"/>
        <v>0</v>
      </c>
      <c r="CK13" s="14">
        <f t="shared" ca="1" si="5"/>
        <v>17.399999999999999</v>
      </c>
      <c r="CL13" s="14">
        <f t="shared" ca="1" si="5"/>
        <v>124.1</v>
      </c>
      <c r="CM13" s="14">
        <f t="shared" ca="1" si="5"/>
        <v>290</v>
      </c>
      <c r="CN13" s="14">
        <f t="shared" ca="1" si="5"/>
        <v>544.70000000000005</v>
      </c>
      <c r="CO13" s="14"/>
      <c r="CP13" s="14">
        <f t="shared" si="15"/>
        <v>2010</v>
      </c>
      <c r="CQ13" s="14">
        <f t="shared" ca="1" si="6"/>
        <v>539.79999999999995</v>
      </c>
      <c r="CR13" s="14">
        <f t="shared" ca="1" si="6"/>
        <v>457.3</v>
      </c>
      <c r="CS13" s="14">
        <f t="shared" ca="1" si="6"/>
        <v>299</v>
      </c>
      <c r="CT13" s="14">
        <f t="shared" ca="1" si="6"/>
        <v>116.3</v>
      </c>
      <c r="CU13" s="14">
        <f t="shared" ca="1" si="6"/>
        <v>47.5</v>
      </c>
      <c r="CV13" s="14">
        <f t="shared" ca="1" si="6"/>
        <v>1.2</v>
      </c>
      <c r="CW13" s="14">
        <f t="shared" ca="1" si="6"/>
        <v>0</v>
      </c>
      <c r="CX13" s="14">
        <f t="shared" ca="1" si="6"/>
        <v>0</v>
      </c>
      <c r="CY13" s="14">
        <f t="shared" ca="1" si="6"/>
        <v>1.7</v>
      </c>
      <c r="CZ13" s="14">
        <f t="shared" ca="1" si="6"/>
        <v>75.400000000000006</v>
      </c>
      <c r="DA13" s="14">
        <f t="shared" ca="1" si="6"/>
        <v>230</v>
      </c>
      <c r="DB13" s="14">
        <f t="shared" ca="1" si="6"/>
        <v>482.7</v>
      </c>
      <c r="DC13" s="14"/>
      <c r="DD13" s="14">
        <f t="shared" si="16"/>
        <v>2010</v>
      </c>
      <c r="DE13" s="14">
        <f t="shared" ca="1" si="17"/>
        <v>477.8</v>
      </c>
      <c r="DF13" s="14">
        <f t="shared" ca="1" si="17"/>
        <v>401.3</v>
      </c>
      <c r="DG13" s="14">
        <f t="shared" ca="1" si="17"/>
        <v>237</v>
      </c>
      <c r="DH13" s="14">
        <f t="shared" ca="1" si="17"/>
        <v>73.8</v>
      </c>
      <c r="DI13" s="14">
        <f t="shared" ca="1" si="17"/>
        <v>26.9</v>
      </c>
      <c r="DJ13" s="14">
        <f t="shared" ca="1" si="17"/>
        <v>0</v>
      </c>
      <c r="DK13" s="14">
        <f t="shared" ca="1" si="17"/>
        <v>0</v>
      </c>
      <c r="DL13" s="14">
        <f t="shared" ca="1" si="17"/>
        <v>0</v>
      </c>
      <c r="DM13" s="14">
        <f t="shared" ca="1" si="17"/>
        <v>0</v>
      </c>
      <c r="DN13" s="14">
        <f t="shared" ca="1" si="17"/>
        <v>37.1</v>
      </c>
      <c r="DO13" s="14">
        <f t="shared" ca="1" si="17"/>
        <v>170.9</v>
      </c>
      <c r="DP13" s="14">
        <f t="shared" ca="1" si="17"/>
        <v>420.7</v>
      </c>
      <c r="DQ13" s="14"/>
      <c r="DR13" s="14">
        <f t="shared" si="18"/>
        <v>2010</v>
      </c>
      <c r="DS13" s="14">
        <f t="shared" ca="1" si="19"/>
        <v>415.8</v>
      </c>
      <c r="DT13" s="14">
        <f t="shared" ca="1" si="19"/>
        <v>345.3</v>
      </c>
      <c r="DU13" s="14">
        <f t="shared" ca="1" si="19"/>
        <v>179.1</v>
      </c>
      <c r="DV13" s="14">
        <f t="shared" ca="1" si="19"/>
        <v>37</v>
      </c>
      <c r="DW13" s="14">
        <f t="shared" ca="1" si="19"/>
        <v>12.6</v>
      </c>
      <c r="DX13" s="14">
        <f t="shared" ca="1" si="19"/>
        <v>0</v>
      </c>
      <c r="DY13" s="14">
        <f t="shared" ca="1" si="19"/>
        <v>0</v>
      </c>
      <c r="DZ13" s="14">
        <f t="shared" ca="1" si="19"/>
        <v>0</v>
      </c>
      <c r="EA13" s="14">
        <f t="shared" ca="1" si="19"/>
        <v>0</v>
      </c>
      <c r="EB13" s="14">
        <f t="shared" ca="1" si="19"/>
        <v>15.3</v>
      </c>
      <c r="EC13" s="14">
        <f t="shared" ca="1" si="19"/>
        <v>112.9</v>
      </c>
      <c r="ED13" s="14">
        <f t="shared" ca="1" si="19"/>
        <v>358.7</v>
      </c>
      <c r="EE13" s="14"/>
    </row>
    <row r="14" spans="1:153">
      <c r="A14">
        <v>2003</v>
      </c>
      <c r="B14">
        <v>1</v>
      </c>
      <c r="C14" s="11">
        <v>-7.9774193548387089</v>
      </c>
      <c r="D14">
        <v>929.3</v>
      </c>
      <c r="E14">
        <v>0</v>
      </c>
      <c r="F14">
        <v>867.3</v>
      </c>
      <c r="G14">
        <v>0</v>
      </c>
      <c r="H14">
        <v>805.3</v>
      </c>
      <c r="I14">
        <v>0</v>
      </c>
      <c r="J14">
        <v>743.3</v>
      </c>
      <c r="K14">
        <v>0</v>
      </c>
      <c r="L14">
        <v>681.3</v>
      </c>
      <c r="M14">
        <v>0</v>
      </c>
      <c r="N14">
        <v>619.29999999999995</v>
      </c>
      <c r="O14">
        <v>0</v>
      </c>
      <c r="P14">
        <v>557.29999999999995</v>
      </c>
      <c r="Q14">
        <v>0</v>
      </c>
      <c r="R14">
        <v>495.3</v>
      </c>
      <c r="S14">
        <v>0</v>
      </c>
      <c r="T14">
        <v>30</v>
      </c>
      <c r="X14" s="14">
        <f t="shared" si="9"/>
        <v>2011</v>
      </c>
      <c r="Y14" s="14">
        <f t="shared" ca="1" si="10"/>
        <v>901.5</v>
      </c>
      <c r="Z14" s="14">
        <f t="shared" ca="1" si="10"/>
        <v>757.3</v>
      </c>
      <c r="AA14" s="14">
        <f t="shared" ca="1" si="10"/>
        <v>734.8</v>
      </c>
      <c r="AB14" s="14">
        <f t="shared" ca="1" si="10"/>
        <v>493.6</v>
      </c>
      <c r="AC14" s="14">
        <f t="shared" ca="1" si="10"/>
        <v>289.5</v>
      </c>
      <c r="AD14" s="14">
        <f t="shared" ca="1" si="10"/>
        <v>159.80000000000001</v>
      </c>
      <c r="AE14" s="14">
        <f t="shared" ca="1" si="10"/>
        <v>29.2</v>
      </c>
      <c r="AF14" s="14">
        <f t="shared" ca="1" si="10"/>
        <v>46.6</v>
      </c>
      <c r="AG14" s="14">
        <f t="shared" ca="1" si="10"/>
        <v>171.1</v>
      </c>
      <c r="AH14" s="14">
        <f t="shared" ca="1" si="10"/>
        <v>351.9</v>
      </c>
      <c r="AI14" s="14">
        <f t="shared" ca="1" si="10"/>
        <v>456.2</v>
      </c>
      <c r="AJ14" s="14">
        <f t="shared" ca="1" si="10"/>
        <v>679.3</v>
      </c>
      <c r="AK14" s="14"/>
      <c r="AL14" s="14">
        <f t="shared" si="11"/>
        <v>2011</v>
      </c>
      <c r="AM14" s="14">
        <f t="shared" ca="1" si="1"/>
        <v>839.5</v>
      </c>
      <c r="AN14" s="14">
        <f t="shared" ca="1" si="1"/>
        <v>701.3</v>
      </c>
      <c r="AO14" s="14">
        <f t="shared" ca="1" si="1"/>
        <v>672.8</v>
      </c>
      <c r="AP14" s="14">
        <f t="shared" ca="1" si="1"/>
        <v>433.6</v>
      </c>
      <c r="AQ14" s="14">
        <f t="shared" ca="1" si="1"/>
        <v>231.2</v>
      </c>
      <c r="AR14" s="14">
        <f t="shared" ca="1" si="1"/>
        <v>105.1</v>
      </c>
      <c r="AS14" s="14">
        <f t="shared" ca="1" si="1"/>
        <v>8.6</v>
      </c>
      <c r="AT14" s="14">
        <f t="shared" ca="1" si="1"/>
        <v>14.6</v>
      </c>
      <c r="AU14" s="14">
        <f t="shared" ca="1" si="1"/>
        <v>119.3</v>
      </c>
      <c r="AV14" s="14">
        <f t="shared" ca="1" si="1"/>
        <v>289.89999999999998</v>
      </c>
      <c r="AW14" s="14">
        <f t="shared" ca="1" si="1"/>
        <v>396.2</v>
      </c>
      <c r="AX14" s="14">
        <f t="shared" ca="1" si="1"/>
        <v>617.29999999999995</v>
      </c>
      <c r="AY14" s="15"/>
      <c r="AZ14" s="14">
        <f t="shared" si="12"/>
        <v>2011</v>
      </c>
      <c r="BA14" s="14">
        <f t="shared" ca="1" si="2"/>
        <v>777.5</v>
      </c>
      <c r="BB14" s="14">
        <f t="shared" ca="1" si="2"/>
        <v>645.29999999999995</v>
      </c>
      <c r="BC14" s="14">
        <f t="shared" ca="1" si="2"/>
        <v>610.79999999999995</v>
      </c>
      <c r="BD14" s="14">
        <f t="shared" ca="1" si="2"/>
        <v>373.6</v>
      </c>
      <c r="BE14" s="14">
        <f t="shared" ca="1" si="2"/>
        <v>175.6</v>
      </c>
      <c r="BF14" s="14">
        <f t="shared" ca="1" si="2"/>
        <v>58.4</v>
      </c>
      <c r="BG14" s="14">
        <f t="shared" ca="1" si="2"/>
        <v>0.7</v>
      </c>
      <c r="BH14" s="14">
        <f t="shared" ca="1" si="2"/>
        <v>2.7</v>
      </c>
      <c r="BI14" s="14">
        <f t="shared" ca="1" si="2"/>
        <v>72.3</v>
      </c>
      <c r="BJ14" s="14">
        <f t="shared" ca="1" si="2"/>
        <v>230.7</v>
      </c>
      <c r="BK14" s="14">
        <f t="shared" ca="1" si="2"/>
        <v>336.2</v>
      </c>
      <c r="BL14" s="14">
        <f t="shared" ca="1" si="2"/>
        <v>555.29999999999995</v>
      </c>
      <c r="BM14" s="15">
        <f t="shared" ca="1" si="3"/>
        <v>3839.0999999999995</v>
      </c>
      <c r="BN14" s="14">
        <f t="shared" si="13"/>
        <v>2011</v>
      </c>
      <c r="BO14" s="14">
        <f t="shared" ca="1" si="4"/>
        <v>715.5</v>
      </c>
      <c r="BP14" s="14">
        <f t="shared" ca="1" si="4"/>
        <v>589.29999999999995</v>
      </c>
      <c r="BQ14" s="14">
        <f t="shared" ca="1" si="4"/>
        <v>548.79999999999995</v>
      </c>
      <c r="BR14" s="14">
        <f t="shared" ca="1" si="4"/>
        <v>313.60000000000002</v>
      </c>
      <c r="BS14" s="14">
        <f t="shared" ca="1" si="4"/>
        <v>124.5</v>
      </c>
      <c r="BT14" s="14">
        <f t="shared" ca="1" si="4"/>
        <v>24.4</v>
      </c>
      <c r="BU14" s="14">
        <f t="shared" ca="1" si="4"/>
        <v>0</v>
      </c>
      <c r="BV14" s="14">
        <f t="shared" ca="1" si="4"/>
        <v>0</v>
      </c>
      <c r="BW14" s="14">
        <f t="shared" ca="1" si="4"/>
        <v>38</v>
      </c>
      <c r="BX14" s="14">
        <f t="shared" ca="1" si="4"/>
        <v>175.6</v>
      </c>
      <c r="BY14" s="14">
        <f t="shared" ca="1" si="4"/>
        <v>276.2</v>
      </c>
      <c r="BZ14" s="14">
        <f t="shared" ca="1" si="4"/>
        <v>493.3</v>
      </c>
      <c r="CA14" s="14"/>
      <c r="CB14" s="14">
        <f t="shared" si="14"/>
        <v>2011</v>
      </c>
      <c r="CC14" s="14">
        <f t="shared" ca="1" si="5"/>
        <v>653.5</v>
      </c>
      <c r="CD14" s="14">
        <f t="shared" ca="1" si="5"/>
        <v>533.29999999999995</v>
      </c>
      <c r="CE14" s="14">
        <f t="shared" ca="1" si="5"/>
        <v>486.8</v>
      </c>
      <c r="CF14" s="14">
        <f t="shared" ca="1" si="5"/>
        <v>254.9</v>
      </c>
      <c r="CG14" s="14">
        <f t="shared" ca="1" si="5"/>
        <v>82.1</v>
      </c>
      <c r="CH14" s="14">
        <f t="shared" ca="1" si="5"/>
        <v>5.7</v>
      </c>
      <c r="CI14" s="14">
        <f t="shared" ca="1" si="5"/>
        <v>0</v>
      </c>
      <c r="CJ14" s="14">
        <f t="shared" ca="1" si="5"/>
        <v>0</v>
      </c>
      <c r="CK14" s="14">
        <f t="shared" ca="1" si="5"/>
        <v>16.100000000000001</v>
      </c>
      <c r="CL14" s="14">
        <f t="shared" ca="1" si="5"/>
        <v>126.7</v>
      </c>
      <c r="CM14" s="14">
        <f t="shared" ca="1" si="5"/>
        <v>216.3</v>
      </c>
      <c r="CN14" s="14">
        <f t="shared" ca="1" si="5"/>
        <v>431.3</v>
      </c>
      <c r="CO14" s="14"/>
      <c r="CP14" s="14">
        <f t="shared" si="15"/>
        <v>2011</v>
      </c>
      <c r="CQ14" s="14">
        <f t="shared" ca="1" si="6"/>
        <v>591.5</v>
      </c>
      <c r="CR14" s="14">
        <f t="shared" ca="1" si="6"/>
        <v>477.3</v>
      </c>
      <c r="CS14" s="14">
        <f t="shared" ca="1" si="6"/>
        <v>424.8</v>
      </c>
      <c r="CT14" s="14">
        <f t="shared" ca="1" si="6"/>
        <v>197.6</v>
      </c>
      <c r="CU14" s="14">
        <f t="shared" ca="1" si="6"/>
        <v>47.3</v>
      </c>
      <c r="CV14" s="14">
        <f t="shared" ca="1" si="6"/>
        <v>0.9</v>
      </c>
      <c r="CW14" s="14">
        <f t="shared" ca="1" si="6"/>
        <v>0</v>
      </c>
      <c r="CX14" s="14">
        <f t="shared" ca="1" si="6"/>
        <v>0</v>
      </c>
      <c r="CY14" s="14">
        <f t="shared" ca="1" si="6"/>
        <v>6.8</v>
      </c>
      <c r="CZ14" s="14">
        <f t="shared" ca="1" si="6"/>
        <v>80.7</v>
      </c>
      <c r="DA14" s="14">
        <f t="shared" ca="1" si="6"/>
        <v>162.30000000000001</v>
      </c>
      <c r="DB14" s="14">
        <f t="shared" ca="1" si="6"/>
        <v>369.3</v>
      </c>
      <c r="DC14" s="14"/>
      <c r="DD14" s="14">
        <f t="shared" si="16"/>
        <v>2011</v>
      </c>
      <c r="DE14" s="14">
        <f t="shared" ca="1" si="17"/>
        <v>529.5</v>
      </c>
      <c r="DF14" s="14">
        <f t="shared" ca="1" si="17"/>
        <v>421.3</v>
      </c>
      <c r="DG14" s="14">
        <f t="shared" ca="1" si="17"/>
        <v>362.9</v>
      </c>
      <c r="DH14" s="14">
        <f t="shared" ca="1" si="17"/>
        <v>144.30000000000001</v>
      </c>
      <c r="DI14" s="14">
        <f t="shared" ca="1" si="17"/>
        <v>20.9</v>
      </c>
      <c r="DJ14" s="14">
        <f t="shared" ca="1" si="17"/>
        <v>0</v>
      </c>
      <c r="DK14" s="14">
        <f t="shared" ca="1" si="17"/>
        <v>0</v>
      </c>
      <c r="DL14" s="14">
        <f t="shared" ca="1" si="17"/>
        <v>0</v>
      </c>
      <c r="DM14" s="14">
        <f t="shared" ca="1" si="17"/>
        <v>1.4</v>
      </c>
      <c r="DN14" s="14">
        <f t="shared" ca="1" si="17"/>
        <v>41.2</v>
      </c>
      <c r="DO14" s="14">
        <f t="shared" ca="1" si="17"/>
        <v>113.8</v>
      </c>
      <c r="DP14" s="14">
        <f t="shared" ca="1" si="17"/>
        <v>307.3</v>
      </c>
      <c r="DQ14" s="14"/>
      <c r="DR14" s="14">
        <f t="shared" si="18"/>
        <v>2011</v>
      </c>
      <c r="DS14" s="14">
        <f t="shared" ca="1" si="19"/>
        <v>467.5</v>
      </c>
      <c r="DT14" s="14">
        <f t="shared" ca="1" si="19"/>
        <v>365.3</v>
      </c>
      <c r="DU14" s="14">
        <f t="shared" ca="1" si="19"/>
        <v>302.89999999999998</v>
      </c>
      <c r="DV14" s="14">
        <f t="shared" ca="1" si="19"/>
        <v>97.6</v>
      </c>
      <c r="DW14" s="14">
        <f t="shared" ca="1" si="19"/>
        <v>5.2</v>
      </c>
      <c r="DX14" s="14">
        <f t="shared" ca="1" si="19"/>
        <v>0</v>
      </c>
      <c r="DY14" s="14">
        <f t="shared" ca="1" si="19"/>
        <v>0</v>
      </c>
      <c r="DZ14" s="14">
        <f t="shared" ca="1" si="19"/>
        <v>0</v>
      </c>
      <c r="EA14" s="14">
        <f t="shared" ca="1" si="19"/>
        <v>0</v>
      </c>
      <c r="EB14" s="14">
        <f t="shared" ca="1" si="19"/>
        <v>17.899999999999999</v>
      </c>
      <c r="EC14" s="14">
        <f t="shared" ca="1" si="19"/>
        <v>74.7</v>
      </c>
      <c r="ED14" s="14">
        <f t="shared" ca="1" si="19"/>
        <v>246</v>
      </c>
      <c r="EE14" s="14"/>
    </row>
    <row r="15" spans="1:153">
      <c r="A15">
        <v>2003</v>
      </c>
      <c r="B15">
        <v>2</v>
      </c>
      <c r="C15" s="11">
        <v>-8.5464285714285726</v>
      </c>
      <c r="D15">
        <v>855.3</v>
      </c>
      <c r="E15">
        <v>0</v>
      </c>
      <c r="F15">
        <v>799.3</v>
      </c>
      <c r="G15">
        <v>0</v>
      </c>
      <c r="H15">
        <v>743.3</v>
      </c>
      <c r="I15">
        <v>0</v>
      </c>
      <c r="J15">
        <v>687.3</v>
      </c>
      <c r="K15">
        <v>0</v>
      </c>
      <c r="L15">
        <v>631.29999999999995</v>
      </c>
      <c r="M15">
        <v>0</v>
      </c>
      <c r="N15">
        <v>575.29999999999995</v>
      </c>
      <c r="O15">
        <v>0</v>
      </c>
      <c r="P15">
        <v>519.29999999999995</v>
      </c>
      <c r="Q15">
        <v>0</v>
      </c>
      <c r="R15">
        <v>463.3</v>
      </c>
      <c r="S15">
        <v>0</v>
      </c>
      <c r="T15">
        <v>24</v>
      </c>
      <c r="X15" s="14">
        <f t="shared" si="9"/>
        <v>2012</v>
      </c>
      <c r="Y15" s="14">
        <f t="shared" ca="1" si="10"/>
        <v>757.7</v>
      </c>
      <c r="Z15" s="14">
        <f t="shared" ca="1" si="10"/>
        <v>667.6</v>
      </c>
      <c r="AA15" s="14">
        <f t="shared" ca="1" si="10"/>
        <v>483.6</v>
      </c>
      <c r="AB15" s="14">
        <f t="shared" ca="1" si="10"/>
        <v>497.9</v>
      </c>
      <c r="AC15" s="14">
        <f t="shared" ca="1" si="10"/>
        <v>235.9</v>
      </c>
      <c r="AD15" s="14">
        <f t="shared" ca="1" si="10"/>
        <v>108.7</v>
      </c>
      <c r="AE15" s="14">
        <f t="shared" ca="1" si="10"/>
        <v>34.799999999999997</v>
      </c>
      <c r="AF15" s="14">
        <f t="shared" ca="1" si="10"/>
        <v>58.3</v>
      </c>
      <c r="AG15" s="14">
        <f t="shared" ca="1" si="10"/>
        <v>187.6</v>
      </c>
      <c r="AH15" s="14">
        <f t="shared" ca="1" si="10"/>
        <v>360.1</v>
      </c>
      <c r="AI15" s="14">
        <f t="shared" ca="1" si="10"/>
        <v>566</v>
      </c>
      <c r="AJ15" s="14">
        <f t="shared" ca="1" si="10"/>
        <v>667.4</v>
      </c>
      <c r="AK15" s="14"/>
      <c r="AL15" s="14">
        <f t="shared" si="11"/>
        <v>2012</v>
      </c>
      <c r="AM15" s="14">
        <f t="shared" ca="1" si="1"/>
        <v>695.7</v>
      </c>
      <c r="AN15" s="14">
        <f t="shared" ca="1" si="1"/>
        <v>609.6</v>
      </c>
      <c r="AO15" s="14">
        <f t="shared" ca="1" si="1"/>
        <v>421.6</v>
      </c>
      <c r="AP15" s="14">
        <f t="shared" ca="1" si="1"/>
        <v>437.9</v>
      </c>
      <c r="AQ15" s="14">
        <f t="shared" ca="1" si="1"/>
        <v>183.3</v>
      </c>
      <c r="AR15" s="14">
        <f t="shared" ca="1" si="1"/>
        <v>71.2</v>
      </c>
      <c r="AS15" s="14">
        <f t="shared" ca="1" si="1"/>
        <v>8.5</v>
      </c>
      <c r="AT15" s="14">
        <f t="shared" ca="1" si="1"/>
        <v>24.4</v>
      </c>
      <c r="AU15" s="14">
        <f t="shared" ca="1" si="1"/>
        <v>133.9</v>
      </c>
      <c r="AV15" s="14">
        <f t="shared" ca="1" si="1"/>
        <v>298.10000000000002</v>
      </c>
      <c r="AW15" s="14">
        <f t="shared" ca="1" si="1"/>
        <v>506</v>
      </c>
      <c r="AX15" s="14">
        <f t="shared" ca="1" si="1"/>
        <v>605.4</v>
      </c>
      <c r="AY15" s="15"/>
      <c r="AZ15" s="14">
        <f t="shared" si="12"/>
        <v>2012</v>
      </c>
      <c r="BA15" s="14">
        <f t="shared" ca="1" si="2"/>
        <v>633.70000000000005</v>
      </c>
      <c r="BB15" s="14">
        <f t="shared" ca="1" si="2"/>
        <v>551.6</v>
      </c>
      <c r="BC15" s="14">
        <f t="shared" ca="1" si="2"/>
        <v>362.4</v>
      </c>
      <c r="BD15" s="14">
        <f t="shared" ca="1" si="2"/>
        <v>377.9</v>
      </c>
      <c r="BE15" s="14">
        <f t="shared" ca="1" si="2"/>
        <v>133.5</v>
      </c>
      <c r="BF15" s="14">
        <f t="shared" ca="1" si="2"/>
        <v>40.799999999999997</v>
      </c>
      <c r="BG15" s="14">
        <f t="shared" ca="1" si="2"/>
        <v>0.2</v>
      </c>
      <c r="BH15" s="14">
        <f t="shared" ca="1" si="2"/>
        <v>4.7</v>
      </c>
      <c r="BI15" s="14">
        <f t="shared" ca="1" si="2"/>
        <v>90.2</v>
      </c>
      <c r="BJ15" s="14">
        <f t="shared" ca="1" si="2"/>
        <v>237.6</v>
      </c>
      <c r="BK15" s="14">
        <f t="shared" ca="1" si="2"/>
        <v>446</v>
      </c>
      <c r="BL15" s="14">
        <f t="shared" ca="1" si="2"/>
        <v>543.4</v>
      </c>
      <c r="BM15" s="15">
        <f t="shared" ca="1" si="3"/>
        <v>3422</v>
      </c>
      <c r="BN15" s="14">
        <f t="shared" si="13"/>
        <v>2012</v>
      </c>
      <c r="BO15" s="14">
        <f t="shared" ca="1" si="4"/>
        <v>571.70000000000005</v>
      </c>
      <c r="BP15" s="14">
        <f t="shared" ca="1" si="4"/>
        <v>493.6</v>
      </c>
      <c r="BQ15" s="14">
        <f t="shared" ca="1" si="4"/>
        <v>304.39999999999998</v>
      </c>
      <c r="BR15" s="14">
        <f t="shared" ca="1" si="4"/>
        <v>318.7</v>
      </c>
      <c r="BS15" s="14">
        <f t="shared" ca="1" si="4"/>
        <v>89.2</v>
      </c>
      <c r="BT15" s="14">
        <f t="shared" ca="1" si="4"/>
        <v>21.6</v>
      </c>
      <c r="BU15" s="14">
        <f t="shared" ca="1" si="4"/>
        <v>0</v>
      </c>
      <c r="BV15" s="14">
        <f t="shared" ca="1" si="4"/>
        <v>0</v>
      </c>
      <c r="BW15" s="14">
        <f t="shared" ca="1" si="4"/>
        <v>53.8</v>
      </c>
      <c r="BX15" s="14">
        <f t="shared" ca="1" si="4"/>
        <v>179.6</v>
      </c>
      <c r="BY15" s="14">
        <f t="shared" ca="1" si="4"/>
        <v>386</v>
      </c>
      <c r="BZ15" s="14">
        <f t="shared" ca="1" si="4"/>
        <v>481.4</v>
      </c>
      <c r="CA15" s="14"/>
      <c r="CB15" s="14">
        <f t="shared" si="14"/>
        <v>2012</v>
      </c>
      <c r="CC15" s="14">
        <f t="shared" ca="1" si="5"/>
        <v>509.7</v>
      </c>
      <c r="CD15" s="14">
        <f t="shared" ca="1" si="5"/>
        <v>435.6</v>
      </c>
      <c r="CE15" s="14">
        <f t="shared" ca="1" si="5"/>
        <v>247.9</v>
      </c>
      <c r="CF15" s="14">
        <f t="shared" ca="1" si="5"/>
        <v>262</v>
      </c>
      <c r="CG15" s="14">
        <f t="shared" ca="1" si="5"/>
        <v>52.1</v>
      </c>
      <c r="CH15" s="14">
        <f t="shared" ca="1" si="5"/>
        <v>7.5</v>
      </c>
      <c r="CI15" s="14">
        <f t="shared" ca="1" si="5"/>
        <v>0</v>
      </c>
      <c r="CJ15" s="14">
        <f t="shared" ca="1" si="5"/>
        <v>0</v>
      </c>
      <c r="CK15" s="14">
        <f t="shared" ca="1" si="5"/>
        <v>24.4</v>
      </c>
      <c r="CL15" s="14">
        <f t="shared" ca="1" si="5"/>
        <v>124.7</v>
      </c>
      <c r="CM15" s="14">
        <f t="shared" ca="1" si="5"/>
        <v>326</v>
      </c>
      <c r="CN15" s="14">
        <f t="shared" ca="1" si="5"/>
        <v>419.4</v>
      </c>
      <c r="CO15" s="14"/>
      <c r="CP15" s="14">
        <f t="shared" si="15"/>
        <v>2012</v>
      </c>
      <c r="CQ15" s="14">
        <f t="shared" ca="1" si="6"/>
        <v>447.7</v>
      </c>
      <c r="CR15" s="14">
        <f t="shared" ca="1" si="6"/>
        <v>377.6</v>
      </c>
      <c r="CS15" s="14">
        <f t="shared" ca="1" si="6"/>
        <v>198.9</v>
      </c>
      <c r="CT15" s="14">
        <f t="shared" ca="1" si="6"/>
        <v>206.9</v>
      </c>
      <c r="CU15" s="14">
        <f t="shared" ca="1" si="6"/>
        <v>22.5</v>
      </c>
      <c r="CV15" s="14">
        <f t="shared" ca="1" si="6"/>
        <v>0.5</v>
      </c>
      <c r="CW15" s="14">
        <f t="shared" ca="1" si="6"/>
        <v>0</v>
      </c>
      <c r="CX15" s="14">
        <f t="shared" ca="1" si="6"/>
        <v>0</v>
      </c>
      <c r="CY15" s="14">
        <f t="shared" ca="1" si="6"/>
        <v>5.5</v>
      </c>
      <c r="CZ15" s="14">
        <f t="shared" ca="1" si="6"/>
        <v>79.400000000000006</v>
      </c>
      <c r="DA15" s="14">
        <f t="shared" ca="1" si="6"/>
        <v>266.60000000000002</v>
      </c>
      <c r="DB15" s="14">
        <f t="shared" ca="1" si="6"/>
        <v>357.4</v>
      </c>
      <c r="DC15" s="14"/>
      <c r="DD15" s="14">
        <f t="shared" si="16"/>
        <v>2012</v>
      </c>
      <c r="DE15" s="14">
        <f t="shared" ca="1" si="17"/>
        <v>385.7</v>
      </c>
      <c r="DF15" s="14">
        <f t="shared" ca="1" si="17"/>
        <v>319.60000000000002</v>
      </c>
      <c r="DG15" s="14">
        <f t="shared" ca="1" si="17"/>
        <v>158.69999999999999</v>
      </c>
      <c r="DH15" s="14">
        <f t="shared" ca="1" si="17"/>
        <v>153.5</v>
      </c>
      <c r="DI15" s="14">
        <f t="shared" ca="1" si="17"/>
        <v>7.3</v>
      </c>
      <c r="DJ15" s="14">
        <f t="shared" ca="1" si="17"/>
        <v>0</v>
      </c>
      <c r="DK15" s="14">
        <f t="shared" ca="1" si="17"/>
        <v>0</v>
      </c>
      <c r="DL15" s="14">
        <f t="shared" ca="1" si="17"/>
        <v>0</v>
      </c>
      <c r="DM15" s="14">
        <f t="shared" ca="1" si="17"/>
        <v>0</v>
      </c>
      <c r="DN15" s="14">
        <f t="shared" ca="1" si="17"/>
        <v>45.3</v>
      </c>
      <c r="DO15" s="14">
        <f t="shared" ca="1" si="17"/>
        <v>210.2</v>
      </c>
      <c r="DP15" s="14">
        <f t="shared" ca="1" si="17"/>
        <v>295.39999999999998</v>
      </c>
      <c r="DQ15" s="14"/>
      <c r="DR15" s="14">
        <f t="shared" si="18"/>
        <v>2012</v>
      </c>
      <c r="DS15" s="14">
        <f t="shared" ca="1" si="19"/>
        <v>323.7</v>
      </c>
      <c r="DT15" s="14">
        <f t="shared" ca="1" si="19"/>
        <v>261.60000000000002</v>
      </c>
      <c r="DU15" s="14">
        <f t="shared" ca="1" si="19"/>
        <v>123.7</v>
      </c>
      <c r="DV15" s="14">
        <f t="shared" ca="1" si="19"/>
        <v>102.4</v>
      </c>
      <c r="DW15" s="14">
        <f t="shared" ca="1" si="19"/>
        <v>1.3</v>
      </c>
      <c r="DX15" s="14">
        <f t="shared" ca="1" si="19"/>
        <v>0</v>
      </c>
      <c r="DY15" s="14">
        <f t="shared" ca="1" si="19"/>
        <v>0</v>
      </c>
      <c r="DZ15" s="14">
        <f t="shared" ca="1" si="19"/>
        <v>0</v>
      </c>
      <c r="EA15" s="14">
        <f t="shared" ca="1" si="19"/>
        <v>0</v>
      </c>
      <c r="EB15" s="14">
        <f t="shared" ca="1" si="19"/>
        <v>19.100000000000001</v>
      </c>
      <c r="EC15" s="14">
        <f t="shared" ca="1" si="19"/>
        <v>156</v>
      </c>
      <c r="ED15" s="14">
        <f t="shared" ca="1" si="19"/>
        <v>235.5</v>
      </c>
      <c r="EE15" s="14"/>
    </row>
    <row r="16" spans="1:153">
      <c r="A16">
        <v>2003</v>
      </c>
      <c r="B16">
        <v>3</v>
      </c>
      <c r="C16" s="11">
        <v>-1.7096774193548383</v>
      </c>
      <c r="D16">
        <v>735</v>
      </c>
      <c r="E16">
        <v>0</v>
      </c>
      <c r="F16">
        <v>673</v>
      </c>
      <c r="G16">
        <v>0</v>
      </c>
      <c r="H16">
        <v>611</v>
      </c>
      <c r="I16">
        <v>0</v>
      </c>
      <c r="J16">
        <v>549</v>
      </c>
      <c r="K16">
        <v>0</v>
      </c>
      <c r="L16">
        <v>487</v>
      </c>
      <c r="M16">
        <v>0</v>
      </c>
      <c r="N16">
        <v>425</v>
      </c>
      <c r="O16">
        <v>0</v>
      </c>
      <c r="P16">
        <v>363.9</v>
      </c>
      <c r="Q16">
        <v>0.9</v>
      </c>
      <c r="R16">
        <v>305.8</v>
      </c>
      <c r="S16">
        <v>4.8</v>
      </c>
      <c r="T16">
        <v>15</v>
      </c>
      <c r="X16" s="14">
        <f t="shared" si="9"/>
        <v>2013</v>
      </c>
      <c r="Y16" s="14">
        <f t="shared" ca="1" si="10"/>
        <v>762.9</v>
      </c>
      <c r="Z16" s="14">
        <f t="shared" ca="1" si="10"/>
        <v>759.8</v>
      </c>
      <c r="AA16" s="14">
        <f t="shared" ca="1" si="10"/>
        <v>706.2</v>
      </c>
      <c r="AB16" s="14">
        <f t="shared" ca="1" si="10"/>
        <v>488.7</v>
      </c>
      <c r="AC16" s="14">
        <f t="shared" ca="1" si="10"/>
        <v>275.2</v>
      </c>
      <c r="AD16" s="14">
        <f t="shared" ca="1" si="10"/>
        <v>162.1</v>
      </c>
      <c r="AE16" s="14">
        <f t="shared" ca="1" si="10"/>
        <v>62.2</v>
      </c>
      <c r="AF16" s="14">
        <f t="shared" ca="1" si="10"/>
        <v>84.9</v>
      </c>
      <c r="AG16" s="14">
        <f t="shared" ca="1" si="10"/>
        <v>205.2</v>
      </c>
      <c r="AH16" s="14">
        <f t="shared" ca="1" si="10"/>
        <v>358.8</v>
      </c>
      <c r="AI16" s="14">
        <f t="shared" ca="1" si="10"/>
        <v>596.70000000000005</v>
      </c>
      <c r="AJ16" s="14">
        <f t="shared" ca="1" si="10"/>
        <v>841.5</v>
      </c>
      <c r="AK16" s="14"/>
      <c r="AL16" s="14">
        <f t="shared" si="11"/>
        <v>2013</v>
      </c>
      <c r="AM16" s="14">
        <f t="shared" ca="1" si="1"/>
        <v>700.9</v>
      </c>
      <c r="AN16" s="14">
        <f t="shared" ca="1" si="1"/>
        <v>703.8</v>
      </c>
      <c r="AO16" s="14">
        <f t="shared" ca="1" si="1"/>
        <v>644.20000000000005</v>
      </c>
      <c r="AP16" s="14">
        <f t="shared" ca="1" si="1"/>
        <v>428.7</v>
      </c>
      <c r="AQ16" s="14">
        <f t="shared" ca="1" si="1"/>
        <v>215.9</v>
      </c>
      <c r="AR16" s="14">
        <f t="shared" ca="1" si="1"/>
        <v>115.1</v>
      </c>
      <c r="AS16" s="14">
        <f t="shared" ca="1" si="1"/>
        <v>28.6</v>
      </c>
      <c r="AT16" s="14">
        <f t="shared" ca="1" si="1"/>
        <v>42.5</v>
      </c>
      <c r="AU16" s="14">
        <f t="shared" ca="1" si="1"/>
        <v>152.30000000000001</v>
      </c>
      <c r="AV16" s="14">
        <f t="shared" ca="1" si="1"/>
        <v>296.8</v>
      </c>
      <c r="AW16" s="14">
        <f t="shared" ca="1" si="1"/>
        <v>536.70000000000005</v>
      </c>
      <c r="AX16" s="14">
        <f t="shared" ca="1" si="1"/>
        <v>779.5</v>
      </c>
      <c r="AY16" s="15"/>
      <c r="AZ16" s="14">
        <f t="shared" si="12"/>
        <v>2013</v>
      </c>
      <c r="BA16" s="14">
        <f t="shared" ca="1" si="2"/>
        <v>638.9</v>
      </c>
      <c r="BB16" s="14">
        <f t="shared" ca="1" si="2"/>
        <v>647.79999999999995</v>
      </c>
      <c r="BC16" s="14">
        <f t="shared" ca="1" si="2"/>
        <v>582.20000000000005</v>
      </c>
      <c r="BD16" s="14">
        <f t="shared" ca="1" si="2"/>
        <v>368.7</v>
      </c>
      <c r="BE16" s="14">
        <f t="shared" ca="1" si="2"/>
        <v>163.69999999999999</v>
      </c>
      <c r="BF16" s="14">
        <f t="shared" ca="1" si="2"/>
        <v>74.5</v>
      </c>
      <c r="BG16" s="14">
        <f t="shared" ca="1" si="2"/>
        <v>6.3</v>
      </c>
      <c r="BH16" s="14">
        <f t="shared" ca="1" si="2"/>
        <v>13.8</v>
      </c>
      <c r="BI16" s="14">
        <f t="shared" ca="1" si="2"/>
        <v>103.5</v>
      </c>
      <c r="BJ16" s="14">
        <f t="shared" ca="1" si="2"/>
        <v>234.9</v>
      </c>
      <c r="BK16" s="14">
        <f t="shared" ca="1" si="2"/>
        <v>476.7</v>
      </c>
      <c r="BL16" s="14">
        <f t="shared" ca="1" si="2"/>
        <v>717.5</v>
      </c>
      <c r="BM16" s="15">
        <f t="shared" ca="1" si="3"/>
        <v>4028.5</v>
      </c>
      <c r="BN16" s="14">
        <f t="shared" si="13"/>
        <v>2013</v>
      </c>
      <c r="BO16" s="14">
        <f t="shared" ca="1" si="4"/>
        <v>576.9</v>
      </c>
      <c r="BP16" s="14">
        <f t="shared" ca="1" si="4"/>
        <v>591.79999999999995</v>
      </c>
      <c r="BQ16" s="14">
        <f t="shared" ca="1" si="4"/>
        <v>520.20000000000005</v>
      </c>
      <c r="BR16" s="14">
        <f t="shared" ca="1" si="4"/>
        <v>309.39999999999998</v>
      </c>
      <c r="BS16" s="14">
        <f t="shared" ca="1" si="4"/>
        <v>120.1</v>
      </c>
      <c r="BT16" s="14">
        <f t="shared" ca="1" si="4"/>
        <v>39.4</v>
      </c>
      <c r="BU16" s="14">
        <f t="shared" ca="1" si="4"/>
        <v>0.2</v>
      </c>
      <c r="BV16" s="14">
        <f t="shared" ca="1" si="4"/>
        <v>1.8</v>
      </c>
      <c r="BW16" s="14">
        <f t="shared" ca="1" si="4"/>
        <v>63.2</v>
      </c>
      <c r="BX16" s="14">
        <f t="shared" ca="1" si="4"/>
        <v>175.4</v>
      </c>
      <c r="BY16" s="14">
        <f t="shared" ca="1" si="4"/>
        <v>416.7</v>
      </c>
      <c r="BZ16" s="14">
        <f t="shared" ca="1" si="4"/>
        <v>655.5</v>
      </c>
      <c r="CA16" s="14"/>
      <c r="CB16" s="14">
        <f t="shared" si="14"/>
        <v>2013</v>
      </c>
      <c r="CC16" s="14">
        <f t="shared" ca="1" si="5"/>
        <v>514.9</v>
      </c>
      <c r="CD16" s="14">
        <f t="shared" ca="1" si="5"/>
        <v>535.79999999999995</v>
      </c>
      <c r="CE16" s="14">
        <f t="shared" ca="1" si="5"/>
        <v>458.2</v>
      </c>
      <c r="CF16" s="14">
        <f t="shared" ca="1" si="5"/>
        <v>252.8</v>
      </c>
      <c r="CG16" s="14">
        <f t="shared" ca="1" si="5"/>
        <v>80.2</v>
      </c>
      <c r="CH16" s="14">
        <f t="shared" ca="1" si="5"/>
        <v>14.4</v>
      </c>
      <c r="CI16" s="14">
        <f t="shared" ca="1" si="5"/>
        <v>0</v>
      </c>
      <c r="CJ16" s="14">
        <f t="shared" ca="1" si="5"/>
        <v>0</v>
      </c>
      <c r="CK16" s="14">
        <f t="shared" ca="1" si="5"/>
        <v>32.4</v>
      </c>
      <c r="CL16" s="14">
        <f t="shared" ca="1" si="5"/>
        <v>126</v>
      </c>
      <c r="CM16" s="14">
        <f t="shared" ca="1" si="5"/>
        <v>356.7</v>
      </c>
      <c r="CN16" s="14">
        <f t="shared" ca="1" si="5"/>
        <v>593.5</v>
      </c>
      <c r="CO16" s="14"/>
      <c r="CP16" s="14">
        <f t="shared" si="15"/>
        <v>2013</v>
      </c>
      <c r="CQ16" s="14">
        <f t="shared" ca="1" si="6"/>
        <v>452.9</v>
      </c>
      <c r="CR16" s="14">
        <f t="shared" ca="1" si="6"/>
        <v>479.8</v>
      </c>
      <c r="CS16" s="14">
        <f t="shared" ca="1" si="6"/>
        <v>396.2</v>
      </c>
      <c r="CT16" s="14">
        <f t="shared" ca="1" si="6"/>
        <v>200.1</v>
      </c>
      <c r="CU16" s="14">
        <f t="shared" ca="1" si="6"/>
        <v>48.9</v>
      </c>
      <c r="CV16" s="14">
        <f t="shared" ca="1" si="6"/>
        <v>3.4</v>
      </c>
      <c r="CW16" s="14">
        <f t="shared" ca="1" si="6"/>
        <v>0</v>
      </c>
      <c r="CX16" s="14">
        <f t="shared" ca="1" si="6"/>
        <v>0</v>
      </c>
      <c r="CY16" s="14">
        <f t="shared" ca="1" si="6"/>
        <v>13.8</v>
      </c>
      <c r="CZ16" s="14">
        <f t="shared" ca="1" si="6"/>
        <v>86.9</v>
      </c>
      <c r="DA16" s="14">
        <f t="shared" ca="1" si="6"/>
        <v>298.39999999999998</v>
      </c>
      <c r="DB16" s="14">
        <f t="shared" ca="1" si="6"/>
        <v>531.5</v>
      </c>
      <c r="DC16" s="14"/>
      <c r="DD16" s="14">
        <f t="shared" si="16"/>
        <v>2013</v>
      </c>
      <c r="DE16" s="14">
        <f t="shared" ca="1" si="17"/>
        <v>390.9</v>
      </c>
      <c r="DF16" s="14">
        <f t="shared" ca="1" si="17"/>
        <v>423.8</v>
      </c>
      <c r="DG16" s="14">
        <f t="shared" ca="1" si="17"/>
        <v>334.2</v>
      </c>
      <c r="DH16" s="14">
        <f t="shared" ca="1" si="17"/>
        <v>151.4</v>
      </c>
      <c r="DI16" s="14">
        <f t="shared" ca="1" si="17"/>
        <v>26.1</v>
      </c>
      <c r="DJ16" s="14">
        <f t="shared" ca="1" si="17"/>
        <v>0</v>
      </c>
      <c r="DK16" s="14">
        <f t="shared" ca="1" si="17"/>
        <v>0</v>
      </c>
      <c r="DL16" s="14">
        <f t="shared" ca="1" si="17"/>
        <v>0</v>
      </c>
      <c r="DM16" s="14">
        <f t="shared" ca="1" si="17"/>
        <v>2.9</v>
      </c>
      <c r="DN16" s="14">
        <f t="shared" ca="1" si="17"/>
        <v>55.6</v>
      </c>
      <c r="DO16" s="14">
        <f t="shared" ca="1" si="17"/>
        <v>243.3</v>
      </c>
      <c r="DP16" s="14">
        <f t="shared" ca="1" si="17"/>
        <v>469.5</v>
      </c>
      <c r="DQ16" s="14"/>
      <c r="DR16" s="14">
        <f t="shared" si="18"/>
        <v>2013</v>
      </c>
      <c r="DS16" s="14">
        <f t="shared" ca="1" si="19"/>
        <v>331.1</v>
      </c>
      <c r="DT16" s="14">
        <f t="shared" ca="1" si="19"/>
        <v>367.8</v>
      </c>
      <c r="DU16" s="14">
        <f t="shared" ca="1" si="19"/>
        <v>272.7</v>
      </c>
      <c r="DV16" s="14">
        <f t="shared" ca="1" si="19"/>
        <v>108.1</v>
      </c>
      <c r="DW16" s="14">
        <f t="shared" ca="1" si="19"/>
        <v>10.7</v>
      </c>
      <c r="DX16" s="14">
        <f t="shared" ca="1" si="19"/>
        <v>0</v>
      </c>
      <c r="DY16" s="14">
        <f t="shared" ca="1" si="19"/>
        <v>0</v>
      </c>
      <c r="DZ16" s="14">
        <f t="shared" ca="1" si="19"/>
        <v>0</v>
      </c>
      <c r="EA16" s="14">
        <f t="shared" ca="1" si="19"/>
        <v>0</v>
      </c>
      <c r="EB16" s="14">
        <f t="shared" ca="1" si="19"/>
        <v>33.9</v>
      </c>
      <c r="EC16" s="14">
        <f t="shared" ca="1" si="19"/>
        <v>190.4</v>
      </c>
      <c r="ED16" s="14">
        <f t="shared" ca="1" si="19"/>
        <v>407.5</v>
      </c>
      <c r="EE16" s="14"/>
    </row>
    <row r="17" spans="1:135">
      <c r="A17">
        <v>2003</v>
      </c>
      <c r="B17">
        <v>4</v>
      </c>
      <c r="C17" s="11">
        <v>3.96</v>
      </c>
      <c r="D17">
        <v>542.20000000000005</v>
      </c>
      <c r="E17">
        <v>1</v>
      </c>
      <c r="F17">
        <v>484.2</v>
      </c>
      <c r="G17">
        <v>3</v>
      </c>
      <c r="H17">
        <v>426.4</v>
      </c>
      <c r="I17">
        <v>5.2</v>
      </c>
      <c r="J17">
        <v>370.5</v>
      </c>
      <c r="K17">
        <v>9.3000000000000007</v>
      </c>
      <c r="L17">
        <v>316.5</v>
      </c>
      <c r="M17">
        <v>15.3</v>
      </c>
      <c r="N17">
        <v>263</v>
      </c>
      <c r="O17">
        <v>21.8</v>
      </c>
      <c r="P17">
        <v>214.9</v>
      </c>
      <c r="Q17">
        <v>33.700000000000003</v>
      </c>
      <c r="R17">
        <v>168.9</v>
      </c>
      <c r="S17">
        <v>47.7</v>
      </c>
      <c r="T17">
        <v>8</v>
      </c>
      <c r="X17" s="14">
        <f t="shared" si="9"/>
        <v>2014</v>
      </c>
      <c r="Y17" s="14">
        <f t="shared" ca="1" si="10"/>
        <v>950.1</v>
      </c>
      <c r="Z17" s="14">
        <f t="shared" ca="1" si="10"/>
        <v>852.1</v>
      </c>
      <c r="AA17" s="14">
        <f t="shared" ca="1" si="10"/>
        <v>854</v>
      </c>
      <c r="AB17" s="14">
        <f t="shared" ca="1" si="10"/>
        <v>509.7</v>
      </c>
      <c r="AC17" s="14">
        <f t="shared" ca="1" si="10"/>
        <v>297.5</v>
      </c>
      <c r="AD17" s="14">
        <f t="shared" ca="1" si="10"/>
        <v>144.6</v>
      </c>
      <c r="AE17" s="14">
        <f t="shared" ca="1" si="10"/>
        <v>110</v>
      </c>
      <c r="AF17" s="14">
        <f t="shared" ca="1" si="10"/>
        <v>106.7</v>
      </c>
      <c r="AG17" s="14">
        <f t="shared" ca="1" si="10"/>
        <v>188.5</v>
      </c>
      <c r="AH17" s="14">
        <f t="shared" ca="1" si="10"/>
        <v>361.6</v>
      </c>
      <c r="AI17" s="14">
        <f t="shared" ca="1" si="10"/>
        <v>598.29999999999995</v>
      </c>
      <c r="AJ17" s="14">
        <f t="shared" ca="1" si="10"/>
        <v>704.1</v>
      </c>
      <c r="AK17" s="14"/>
      <c r="AL17" s="14">
        <f t="shared" si="11"/>
        <v>2014</v>
      </c>
      <c r="AM17" s="14">
        <f t="shared" ca="1" si="1"/>
        <v>888.1</v>
      </c>
      <c r="AN17" s="14">
        <f t="shared" ca="1" si="1"/>
        <v>796.1</v>
      </c>
      <c r="AO17" s="14">
        <f t="shared" ca="1" si="1"/>
        <v>792</v>
      </c>
      <c r="AP17" s="14">
        <f t="shared" ca="1" si="1"/>
        <v>449.7</v>
      </c>
      <c r="AQ17" s="14">
        <f t="shared" ca="1" si="1"/>
        <v>236.8</v>
      </c>
      <c r="AR17" s="14">
        <f t="shared" ca="1" si="1"/>
        <v>95.4</v>
      </c>
      <c r="AS17" s="14">
        <f t="shared" ca="1" si="1"/>
        <v>63.7</v>
      </c>
      <c r="AT17" s="14">
        <f t="shared" ca="1" si="1"/>
        <v>58.1</v>
      </c>
      <c r="AU17" s="14">
        <f t="shared" ca="1" si="1"/>
        <v>134.9</v>
      </c>
      <c r="AV17" s="14">
        <f t="shared" ca="1" si="1"/>
        <v>299.60000000000002</v>
      </c>
      <c r="AW17" s="14">
        <f t="shared" ca="1" si="1"/>
        <v>538.29999999999995</v>
      </c>
      <c r="AX17" s="14">
        <f t="shared" ca="1" si="1"/>
        <v>642.1</v>
      </c>
      <c r="AY17" s="15"/>
      <c r="AZ17" s="14">
        <f t="shared" si="12"/>
        <v>2014</v>
      </c>
      <c r="BA17" s="14">
        <f t="shared" ca="1" si="2"/>
        <v>826.1</v>
      </c>
      <c r="BB17" s="14">
        <f t="shared" ca="1" si="2"/>
        <v>740.1</v>
      </c>
      <c r="BC17" s="14">
        <f t="shared" ca="1" si="2"/>
        <v>730</v>
      </c>
      <c r="BD17" s="14">
        <f t="shared" ca="1" si="2"/>
        <v>389.7</v>
      </c>
      <c r="BE17" s="14">
        <f t="shared" ca="1" si="2"/>
        <v>180.7</v>
      </c>
      <c r="BF17" s="14">
        <f t="shared" ca="1" si="2"/>
        <v>57.2</v>
      </c>
      <c r="BG17" s="14">
        <f t="shared" ca="1" si="2"/>
        <v>29.7</v>
      </c>
      <c r="BH17" s="14">
        <f t="shared" ca="1" si="2"/>
        <v>24.1</v>
      </c>
      <c r="BI17" s="14">
        <f t="shared" ca="1" si="2"/>
        <v>86.3</v>
      </c>
      <c r="BJ17" s="14">
        <f t="shared" ca="1" si="2"/>
        <v>238.8</v>
      </c>
      <c r="BK17" s="14">
        <f t="shared" ca="1" si="2"/>
        <v>478.3</v>
      </c>
      <c r="BL17" s="14">
        <f t="shared" ca="1" si="2"/>
        <v>580.1</v>
      </c>
      <c r="BM17" s="15">
        <f t="shared" ca="1" si="3"/>
        <v>4361.0999999999995</v>
      </c>
      <c r="BN17" s="14">
        <f t="shared" si="13"/>
        <v>2014</v>
      </c>
      <c r="BO17" s="14">
        <f t="shared" ca="1" si="4"/>
        <v>764.1</v>
      </c>
      <c r="BP17" s="14">
        <f t="shared" ca="1" si="4"/>
        <v>684.1</v>
      </c>
      <c r="BQ17" s="14">
        <f t="shared" ca="1" si="4"/>
        <v>668</v>
      </c>
      <c r="BR17" s="14">
        <f t="shared" ca="1" si="4"/>
        <v>329.7</v>
      </c>
      <c r="BS17" s="14">
        <f t="shared" ca="1" si="4"/>
        <v>125.5</v>
      </c>
      <c r="BT17" s="14">
        <f t="shared" ca="1" si="4"/>
        <v>24.3</v>
      </c>
      <c r="BU17" s="14">
        <f t="shared" ca="1" si="4"/>
        <v>6.3</v>
      </c>
      <c r="BV17" s="14">
        <f t="shared" ca="1" si="4"/>
        <v>7.6</v>
      </c>
      <c r="BW17" s="14">
        <f t="shared" ca="1" si="4"/>
        <v>46</v>
      </c>
      <c r="BX17" s="14">
        <f t="shared" ca="1" si="4"/>
        <v>181.9</v>
      </c>
      <c r="BY17" s="14">
        <f t="shared" ca="1" si="4"/>
        <v>418.3</v>
      </c>
      <c r="BZ17" s="14">
        <f t="shared" ca="1" si="4"/>
        <v>518.1</v>
      </c>
      <c r="CA17" s="14"/>
      <c r="CB17" s="14">
        <f t="shared" si="14"/>
        <v>2014</v>
      </c>
      <c r="CC17" s="14">
        <f t="shared" ca="1" si="5"/>
        <v>702.1</v>
      </c>
      <c r="CD17" s="14">
        <f t="shared" ca="1" si="5"/>
        <v>628.1</v>
      </c>
      <c r="CE17" s="14">
        <f t="shared" ca="1" si="5"/>
        <v>606</v>
      </c>
      <c r="CF17" s="14">
        <f t="shared" ca="1" si="5"/>
        <v>269.7</v>
      </c>
      <c r="CG17" s="14">
        <f t="shared" ca="1" si="5"/>
        <v>78.3</v>
      </c>
      <c r="CH17" s="14">
        <f t="shared" ca="1" si="5"/>
        <v>8.3000000000000007</v>
      </c>
      <c r="CI17" s="14">
        <f t="shared" ca="1" si="5"/>
        <v>0</v>
      </c>
      <c r="CJ17" s="14">
        <f t="shared" ca="1" si="5"/>
        <v>1.3</v>
      </c>
      <c r="CK17" s="14">
        <f t="shared" ca="1" si="5"/>
        <v>25</v>
      </c>
      <c r="CL17" s="14">
        <f t="shared" ca="1" si="5"/>
        <v>128.9</v>
      </c>
      <c r="CM17" s="14">
        <f t="shared" ca="1" si="5"/>
        <v>358.3</v>
      </c>
      <c r="CN17" s="14">
        <f t="shared" ca="1" si="5"/>
        <v>456.1</v>
      </c>
      <c r="CO17" s="14"/>
      <c r="CP17" s="14">
        <f t="shared" si="15"/>
        <v>2014</v>
      </c>
      <c r="CQ17" s="14">
        <f t="shared" ca="1" si="6"/>
        <v>640.1</v>
      </c>
      <c r="CR17" s="14">
        <f t="shared" ca="1" si="6"/>
        <v>572.1</v>
      </c>
      <c r="CS17" s="14">
        <f t="shared" ca="1" si="6"/>
        <v>544</v>
      </c>
      <c r="CT17" s="14">
        <f t="shared" ca="1" si="6"/>
        <v>210.8</v>
      </c>
      <c r="CU17" s="14">
        <f t="shared" ca="1" si="6"/>
        <v>46</v>
      </c>
      <c r="CV17" s="14">
        <f t="shared" ca="1" si="6"/>
        <v>1.6</v>
      </c>
      <c r="CW17" s="14">
        <f t="shared" ca="1" si="6"/>
        <v>0</v>
      </c>
      <c r="CX17" s="14">
        <f t="shared" ca="1" si="6"/>
        <v>0</v>
      </c>
      <c r="CY17" s="14">
        <f t="shared" ca="1" si="6"/>
        <v>10.9</v>
      </c>
      <c r="CZ17" s="14">
        <f t="shared" ca="1" si="6"/>
        <v>85.3</v>
      </c>
      <c r="DA17" s="14">
        <f t="shared" ca="1" si="6"/>
        <v>298.3</v>
      </c>
      <c r="DB17" s="14">
        <f t="shared" ca="1" si="6"/>
        <v>394.1</v>
      </c>
      <c r="DC17" s="14"/>
      <c r="DD17" s="14">
        <f t="shared" si="16"/>
        <v>2014</v>
      </c>
      <c r="DE17" s="14">
        <f t="shared" ca="1" si="17"/>
        <v>578.1</v>
      </c>
      <c r="DF17" s="14">
        <f t="shared" ca="1" si="17"/>
        <v>516.1</v>
      </c>
      <c r="DG17" s="14">
        <f t="shared" ca="1" si="17"/>
        <v>482</v>
      </c>
      <c r="DH17" s="14">
        <f t="shared" ca="1" si="17"/>
        <v>155.30000000000001</v>
      </c>
      <c r="DI17" s="14">
        <f t="shared" ca="1" si="17"/>
        <v>25.4</v>
      </c>
      <c r="DJ17" s="14">
        <f t="shared" ca="1" si="17"/>
        <v>0</v>
      </c>
      <c r="DK17" s="14">
        <f t="shared" ca="1" si="17"/>
        <v>0</v>
      </c>
      <c r="DL17" s="14">
        <f t="shared" ca="1" si="17"/>
        <v>0</v>
      </c>
      <c r="DM17" s="14">
        <f t="shared" ca="1" si="17"/>
        <v>2.9</v>
      </c>
      <c r="DN17" s="14">
        <f t="shared" ca="1" si="17"/>
        <v>47.3</v>
      </c>
      <c r="DO17" s="14">
        <f t="shared" ca="1" si="17"/>
        <v>240.6</v>
      </c>
      <c r="DP17" s="14">
        <f t="shared" ca="1" si="17"/>
        <v>332.1</v>
      </c>
      <c r="DQ17" s="14"/>
      <c r="DR17" s="14">
        <f t="shared" si="18"/>
        <v>2014</v>
      </c>
      <c r="DS17" s="14">
        <f t="shared" ca="1" si="19"/>
        <v>516.1</v>
      </c>
      <c r="DT17" s="14">
        <f t="shared" ca="1" si="19"/>
        <v>460.1</v>
      </c>
      <c r="DU17" s="14">
        <f t="shared" ca="1" si="19"/>
        <v>420</v>
      </c>
      <c r="DV17" s="14">
        <f t="shared" ca="1" si="19"/>
        <v>105.1</v>
      </c>
      <c r="DW17" s="14">
        <f t="shared" ca="1" si="19"/>
        <v>9.8000000000000007</v>
      </c>
      <c r="DX17" s="14">
        <f t="shared" ca="1" si="19"/>
        <v>0</v>
      </c>
      <c r="DY17" s="14">
        <f t="shared" ca="1" si="19"/>
        <v>0</v>
      </c>
      <c r="DZ17" s="14">
        <f t="shared" ca="1" si="19"/>
        <v>0</v>
      </c>
      <c r="EA17" s="14">
        <f t="shared" ca="1" si="19"/>
        <v>0</v>
      </c>
      <c r="EB17" s="14">
        <f t="shared" ca="1" si="19"/>
        <v>15.4</v>
      </c>
      <c r="EC17" s="14">
        <f t="shared" ca="1" si="19"/>
        <v>187.8</v>
      </c>
      <c r="ED17" s="14">
        <f t="shared" ca="1" si="19"/>
        <v>270.10000000000002</v>
      </c>
      <c r="EE17" s="14"/>
    </row>
    <row r="18" spans="1:135">
      <c r="A18">
        <v>2003</v>
      </c>
      <c r="B18">
        <v>5</v>
      </c>
      <c r="C18" s="11">
        <v>10.538709677419355</v>
      </c>
      <c r="D18">
        <v>355.3</v>
      </c>
      <c r="E18">
        <v>0</v>
      </c>
      <c r="F18">
        <v>293.3</v>
      </c>
      <c r="G18">
        <v>0</v>
      </c>
      <c r="H18">
        <v>231.3</v>
      </c>
      <c r="I18">
        <v>0</v>
      </c>
      <c r="J18">
        <v>170.3</v>
      </c>
      <c r="K18">
        <v>1</v>
      </c>
      <c r="L18">
        <v>113.2</v>
      </c>
      <c r="M18">
        <v>5.9</v>
      </c>
      <c r="N18">
        <v>64.7</v>
      </c>
      <c r="O18">
        <v>19.399999999999999</v>
      </c>
      <c r="P18">
        <v>29.4</v>
      </c>
      <c r="Q18">
        <v>46.1</v>
      </c>
      <c r="R18">
        <v>8.6</v>
      </c>
      <c r="S18">
        <v>87.3</v>
      </c>
      <c r="T18">
        <v>0</v>
      </c>
      <c r="X18" s="14">
        <f t="shared" si="9"/>
        <v>2015</v>
      </c>
      <c r="Y18" s="14">
        <f t="shared" ca="1" si="10"/>
        <v>948.7</v>
      </c>
      <c r="Z18" s="14">
        <f t="shared" ca="1" si="10"/>
        <v>972.7</v>
      </c>
      <c r="AA18" s="14">
        <f t="shared" ca="1" si="10"/>
        <v>770.7</v>
      </c>
      <c r="AB18" s="14">
        <f t="shared" ca="1" si="10"/>
        <v>486.8</v>
      </c>
      <c r="AC18" s="14">
        <f t="shared" ca="1" si="10"/>
        <v>258.7</v>
      </c>
      <c r="AD18" s="14">
        <f t="shared" ca="1" si="10"/>
        <v>183.8</v>
      </c>
      <c r="AE18" s="14">
        <f t="shared" ca="1" si="10"/>
        <v>77.8</v>
      </c>
      <c r="AF18" s="14">
        <f t="shared" ca="1" si="10"/>
        <v>84.2</v>
      </c>
      <c r="AG18" s="14">
        <f t="shared" ca="1" si="10"/>
        <v>95.3</v>
      </c>
      <c r="AH18" s="14">
        <f t="shared" ca="1" si="10"/>
        <v>378.3</v>
      </c>
      <c r="AI18" s="14">
        <f t="shared" ca="1" si="10"/>
        <v>457.6</v>
      </c>
      <c r="AJ18" s="14">
        <f t="shared" ca="1" si="10"/>
        <v>560.6</v>
      </c>
      <c r="AK18" s="14"/>
      <c r="AL18" s="14">
        <f t="shared" si="11"/>
        <v>2015</v>
      </c>
      <c r="AM18" s="14">
        <f t="shared" ca="1" si="1"/>
        <v>886.7</v>
      </c>
      <c r="AN18" s="14">
        <f t="shared" ca="1" si="1"/>
        <v>916.7</v>
      </c>
      <c r="AO18" s="14">
        <f t="shared" ca="1" si="1"/>
        <v>708.7</v>
      </c>
      <c r="AP18" s="14">
        <f t="shared" ca="1" si="1"/>
        <v>426.8</v>
      </c>
      <c r="AQ18" s="14">
        <f t="shared" ca="1" si="1"/>
        <v>204</v>
      </c>
      <c r="AR18" s="14">
        <f t="shared" ca="1" si="1"/>
        <v>124.5</v>
      </c>
      <c r="AS18" s="14">
        <f t="shared" ca="1" si="1"/>
        <v>43.1</v>
      </c>
      <c r="AT18" s="14">
        <f t="shared" ca="1" si="1"/>
        <v>41.4</v>
      </c>
      <c r="AU18" s="14">
        <f t="shared" ca="1" si="1"/>
        <v>58.5</v>
      </c>
      <c r="AV18" s="14">
        <f t="shared" ca="1" si="1"/>
        <v>316.8</v>
      </c>
      <c r="AW18" s="14">
        <f t="shared" ca="1" si="1"/>
        <v>397.6</v>
      </c>
      <c r="AX18" s="14">
        <f t="shared" ca="1" si="1"/>
        <v>498.6</v>
      </c>
      <c r="AY18" s="15"/>
      <c r="AZ18" s="14">
        <f t="shared" si="12"/>
        <v>2015</v>
      </c>
      <c r="BA18" s="14">
        <f t="shared" ca="1" si="2"/>
        <v>824.7</v>
      </c>
      <c r="BB18" s="14">
        <f t="shared" ca="1" si="2"/>
        <v>860.7</v>
      </c>
      <c r="BC18" s="14">
        <f t="shared" ca="1" si="2"/>
        <v>646.70000000000005</v>
      </c>
      <c r="BD18" s="14">
        <f t="shared" ca="1" si="2"/>
        <v>366.8</v>
      </c>
      <c r="BE18" s="14">
        <f t="shared" ca="1" si="2"/>
        <v>156</v>
      </c>
      <c r="BF18" s="14">
        <f t="shared" ca="1" si="2"/>
        <v>69.8</v>
      </c>
      <c r="BG18" s="14">
        <f t="shared" ca="1" si="2"/>
        <v>17.399999999999999</v>
      </c>
      <c r="BH18" s="14">
        <f t="shared" ca="1" si="2"/>
        <v>12.2</v>
      </c>
      <c r="BI18" s="14">
        <f t="shared" ca="1" si="2"/>
        <v>27.6</v>
      </c>
      <c r="BJ18" s="14">
        <f t="shared" ca="1" si="2"/>
        <v>257.10000000000002</v>
      </c>
      <c r="BK18" s="14">
        <f t="shared" ca="1" si="2"/>
        <v>339.1</v>
      </c>
      <c r="BL18" s="14">
        <f t="shared" ca="1" si="2"/>
        <v>436.6</v>
      </c>
      <c r="BM18" s="15">
        <f t="shared" ca="1" si="3"/>
        <v>4014.7000000000003</v>
      </c>
      <c r="BN18" s="14">
        <f t="shared" si="13"/>
        <v>2015</v>
      </c>
      <c r="BO18" s="14">
        <f t="shared" ca="1" si="4"/>
        <v>762.7</v>
      </c>
      <c r="BP18" s="14">
        <f t="shared" ca="1" si="4"/>
        <v>804.7</v>
      </c>
      <c r="BQ18" s="14">
        <f t="shared" ca="1" si="4"/>
        <v>584.70000000000005</v>
      </c>
      <c r="BR18" s="14">
        <f t="shared" ca="1" si="4"/>
        <v>306.8</v>
      </c>
      <c r="BS18" s="14">
        <f t="shared" ca="1" si="4"/>
        <v>111.5</v>
      </c>
      <c r="BT18" s="14">
        <f t="shared" ca="1" si="4"/>
        <v>29.1</v>
      </c>
      <c r="BU18" s="14">
        <f t="shared" ca="1" si="4"/>
        <v>4.8</v>
      </c>
      <c r="BV18" s="14">
        <f t="shared" ca="1" si="4"/>
        <v>0.4</v>
      </c>
      <c r="BW18" s="14">
        <f t="shared" ca="1" si="4"/>
        <v>11.3</v>
      </c>
      <c r="BX18" s="14">
        <f t="shared" ca="1" si="4"/>
        <v>199.1</v>
      </c>
      <c r="BY18" s="14">
        <f t="shared" ca="1" si="4"/>
        <v>281.10000000000002</v>
      </c>
      <c r="BZ18" s="14">
        <f t="shared" ca="1" si="4"/>
        <v>374.6</v>
      </c>
      <c r="CA18" s="14"/>
      <c r="CB18" s="14">
        <f t="shared" si="14"/>
        <v>2015</v>
      </c>
      <c r="CC18" s="14">
        <f t="shared" ca="1" si="5"/>
        <v>700.7</v>
      </c>
      <c r="CD18" s="14">
        <f t="shared" ca="1" si="5"/>
        <v>748.7</v>
      </c>
      <c r="CE18" s="14">
        <f t="shared" ca="1" si="5"/>
        <v>522.70000000000005</v>
      </c>
      <c r="CF18" s="14">
        <f t="shared" ca="1" si="5"/>
        <v>246.8</v>
      </c>
      <c r="CG18" s="14">
        <f t="shared" ca="1" si="5"/>
        <v>75.8</v>
      </c>
      <c r="CH18" s="14">
        <f t="shared" ca="1" si="5"/>
        <v>14.7</v>
      </c>
      <c r="CI18" s="14">
        <f t="shared" ca="1" si="5"/>
        <v>0</v>
      </c>
      <c r="CJ18" s="14">
        <f t="shared" ca="1" si="5"/>
        <v>0</v>
      </c>
      <c r="CK18" s="14">
        <f t="shared" ca="1" si="5"/>
        <v>2.5</v>
      </c>
      <c r="CL18" s="14">
        <f t="shared" ca="1" si="5"/>
        <v>141.1</v>
      </c>
      <c r="CM18" s="14">
        <f t="shared" ca="1" si="5"/>
        <v>225</v>
      </c>
      <c r="CN18" s="14">
        <f t="shared" ca="1" si="5"/>
        <v>312.60000000000002</v>
      </c>
      <c r="CO18" s="14"/>
      <c r="CP18" s="14">
        <f t="shared" si="15"/>
        <v>2015</v>
      </c>
      <c r="CQ18" s="14">
        <f t="shared" ca="1" si="6"/>
        <v>638.70000000000005</v>
      </c>
      <c r="CR18" s="14">
        <f t="shared" ca="1" si="6"/>
        <v>692.7</v>
      </c>
      <c r="CS18" s="14">
        <f t="shared" ca="1" si="6"/>
        <v>460.7</v>
      </c>
      <c r="CT18" s="14">
        <f t="shared" ca="1" si="6"/>
        <v>189</v>
      </c>
      <c r="CU18" s="14">
        <f t="shared" ca="1" si="6"/>
        <v>43</v>
      </c>
      <c r="CV18" s="14">
        <f t="shared" ca="1" si="6"/>
        <v>6.3</v>
      </c>
      <c r="CW18" s="14">
        <f t="shared" ca="1" si="6"/>
        <v>0</v>
      </c>
      <c r="CX18" s="14">
        <f t="shared" ca="1" si="6"/>
        <v>0</v>
      </c>
      <c r="CY18" s="14">
        <f t="shared" ca="1" si="6"/>
        <v>0</v>
      </c>
      <c r="CZ18" s="14">
        <f t="shared" ca="1" si="6"/>
        <v>90.9</v>
      </c>
      <c r="DA18" s="14">
        <f t="shared" ca="1" si="6"/>
        <v>171.9</v>
      </c>
      <c r="DB18" s="14">
        <f t="shared" ca="1" si="6"/>
        <v>250.6</v>
      </c>
      <c r="DC18" s="14"/>
      <c r="DD18" s="14">
        <f t="shared" si="16"/>
        <v>2015</v>
      </c>
      <c r="DE18" s="14">
        <f t="shared" ca="1" si="17"/>
        <v>576.70000000000005</v>
      </c>
      <c r="DF18" s="14">
        <f t="shared" ca="1" si="17"/>
        <v>636.70000000000005</v>
      </c>
      <c r="DG18" s="14">
        <f t="shared" ca="1" si="17"/>
        <v>398.7</v>
      </c>
      <c r="DH18" s="14">
        <f t="shared" ca="1" si="17"/>
        <v>134.6</v>
      </c>
      <c r="DI18" s="14">
        <f t="shared" ca="1" si="17"/>
        <v>19.8</v>
      </c>
      <c r="DJ18" s="14">
        <f t="shared" ca="1" si="17"/>
        <v>1.4</v>
      </c>
      <c r="DK18" s="14">
        <f t="shared" ca="1" si="17"/>
        <v>0</v>
      </c>
      <c r="DL18" s="14">
        <f t="shared" ca="1" si="17"/>
        <v>0</v>
      </c>
      <c r="DM18" s="14">
        <f t="shared" ca="1" si="17"/>
        <v>0</v>
      </c>
      <c r="DN18" s="14">
        <f t="shared" ca="1" si="17"/>
        <v>51.4</v>
      </c>
      <c r="DO18" s="14">
        <f t="shared" ca="1" si="17"/>
        <v>124.6</v>
      </c>
      <c r="DP18" s="14">
        <f t="shared" ca="1" si="17"/>
        <v>190.4</v>
      </c>
      <c r="DQ18" s="14"/>
      <c r="DR18" s="14">
        <f t="shared" si="18"/>
        <v>2015</v>
      </c>
      <c r="DS18" s="14">
        <f t="shared" ca="1" si="19"/>
        <v>514.70000000000005</v>
      </c>
      <c r="DT18" s="14">
        <f t="shared" ca="1" si="19"/>
        <v>580.70000000000005</v>
      </c>
      <c r="DU18" s="14">
        <f t="shared" ca="1" si="19"/>
        <v>336.7</v>
      </c>
      <c r="DV18" s="14">
        <f t="shared" ca="1" si="19"/>
        <v>86</v>
      </c>
      <c r="DW18" s="14">
        <f t="shared" ca="1" si="19"/>
        <v>7</v>
      </c>
      <c r="DX18" s="14">
        <f t="shared" ca="1" si="19"/>
        <v>0</v>
      </c>
      <c r="DY18" s="14">
        <f t="shared" ca="1" si="19"/>
        <v>0</v>
      </c>
      <c r="DZ18" s="14">
        <f t="shared" ca="1" si="19"/>
        <v>0</v>
      </c>
      <c r="EA18" s="14">
        <f t="shared" ca="1" si="19"/>
        <v>0</v>
      </c>
      <c r="EB18" s="14">
        <f t="shared" ca="1" si="19"/>
        <v>26.6</v>
      </c>
      <c r="EC18" s="14">
        <f t="shared" ca="1" si="19"/>
        <v>82.9</v>
      </c>
      <c r="ED18" s="14">
        <f t="shared" ca="1" si="19"/>
        <v>133.69999999999999</v>
      </c>
      <c r="EE18" s="14"/>
    </row>
    <row r="19" spans="1:135">
      <c r="A19">
        <v>2003</v>
      </c>
      <c r="B19">
        <v>6</v>
      </c>
      <c r="C19" s="11">
        <v>16.71</v>
      </c>
      <c r="D19">
        <v>169.8</v>
      </c>
      <c r="E19">
        <v>11.1</v>
      </c>
      <c r="F19">
        <v>116.8</v>
      </c>
      <c r="G19">
        <v>18.100000000000001</v>
      </c>
      <c r="H19">
        <v>70.900000000000006</v>
      </c>
      <c r="I19">
        <v>32.200000000000003</v>
      </c>
      <c r="J19">
        <v>34.200000000000003</v>
      </c>
      <c r="K19">
        <v>55.5</v>
      </c>
      <c r="L19">
        <v>11.7</v>
      </c>
      <c r="M19">
        <v>93</v>
      </c>
      <c r="N19">
        <v>1.9</v>
      </c>
      <c r="O19">
        <v>143.19999999999999</v>
      </c>
      <c r="P19">
        <v>0</v>
      </c>
      <c r="Q19">
        <v>201.3</v>
      </c>
      <c r="R19">
        <v>0</v>
      </c>
      <c r="S19">
        <v>261.3</v>
      </c>
      <c r="T19">
        <v>0</v>
      </c>
      <c r="X19" s="14">
        <f t="shared" si="9"/>
        <v>2016</v>
      </c>
      <c r="Y19" s="14">
        <f t="shared" ca="1" si="10"/>
        <v>806.3</v>
      </c>
      <c r="Z19" s="14">
        <f t="shared" ca="1" si="10"/>
        <v>739.5</v>
      </c>
      <c r="AA19" s="14">
        <f t="shared" ca="1" si="10"/>
        <v>637.29999999999995</v>
      </c>
      <c r="AB19" s="14">
        <f t="shared" ca="1" si="10"/>
        <v>559.79999999999995</v>
      </c>
      <c r="AC19" s="14">
        <f t="shared" ca="1" si="10"/>
        <v>318</v>
      </c>
      <c r="AD19" s="14">
        <f t="shared" ca="1" si="10"/>
        <v>149.30000000000001</v>
      </c>
      <c r="AE19" s="14">
        <f t="shared" ca="1" si="10"/>
        <v>39.299999999999997</v>
      </c>
      <c r="AF19" s="14">
        <f t="shared" ca="1" si="10"/>
        <v>20.5</v>
      </c>
      <c r="AG19" s="14">
        <f t="shared" ca="1" si="10"/>
        <v>131.1</v>
      </c>
      <c r="AH19" s="14">
        <f t="shared" ca="1" si="10"/>
        <v>317.8</v>
      </c>
      <c r="AI19" s="14">
        <f t="shared" ca="1" si="10"/>
        <v>436.9</v>
      </c>
      <c r="AJ19" s="14">
        <f t="shared" ca="1" si="10"/>
        <v>720.4</v>
      </c>
      <c r="AK19" s="14"/>
      <c r="AL19" s="14">
        <f t="shared" si="11"/>
        <v>2016</v>
      </c>
      <c r="AM19" s="14">
        <f t="shared" ca="1" si="1"/>
        <v>744.3</v>
      </c>
      <c r="AN19" s="14">
        <f t="shared" ca="1" si="1"/>
        <v>681.5</v>
      </c>
      <c r="AO19" s="14">
        <f t="shared" ca="1" si="1"/>
        <v>575.29999999999995</v>
      </c>
      <c r="AP19" s="14">
        <f t="shared" ca="1" si="1"/>
        <v>499.8</v>
      </c>
      <c r="AQ19" s="14">
        <f t="shared" ca="1" si="1"/>
        <v>260.7</v>
      </c>
      <c r="AR19" s="14">
        <f t="shared" ca="1" si="1"/>
        <v>101.2</v>
      </c>
      <c r="AS19" s="14">
        <f t="shared" ca="1" si="1"/>
        <v>14.5</v>
      </c>
      <c r="AT19" s="14">
        <f t="shared" ca="1" si="1"/>
        <v>4.4000000000000004</v>
      </c>
      <c r="AU19" s="14">
        <f t="shared" ca="1" si="1"/>
        <v>80.599999999999994</v>
      </c>
      <c r="AV19" s="14">
        <f t="shared" ca="1" si="1"/>
        <v>256.2</v>
      </c>
      <c r="AW19" s="14">
        <f t="shared" ca="1" si="1"/>
        <v>376.9</v>
      </c>
      <c r="AX19" s="14">
        <f t="shared" ca="1" si="1"/>
        <v>658.4</v>
      </c>
      <c r="AY19" s="15"/>
      <c r="AZ19" s="14">
        <f t="shared" si="12"/>
        <v>2016</v>
      </c>
      <c r="BA19" s="14">
        <f t="shared" ca="1" si="2"/>
        <v>682.3</v>
      </c>
      <c r="BB19" s="14">
        <f t="shared" ca="1" si="2"/>
        <v>623.5</v>
      </c>
      <c r="BC19" s="14">
        <f t="shared" ca="1" si="2"/>
        <v>513.29999999999995</v>
      </c>
      <c r="BD19" s="14">
        <f t="shared" ca="1" si="2"/>
        <v>439.8</v>
      </c>
      <c r="BE19" s="14">
        <f t="shared" ca="1" si="2"/>
        <v>206</v>
      </c>
      <c r="BF19" s="14">
        <f t="shared" ca="1" si="2"/>
        <v>58.3</v>
      </c>
      <c r="BG19" s="14">
        <f t="shared" ca="1" si="2"/>
        <v>2.9</v>
      </c>
      <c r="BH19" s="14">
        <f t="shared" ca="1" si="2"/>
        <v>0.4</v>
      </c>
      <c r="BI19" s="14">
        <f t="shared" ca="1" si="2"/>
        <v>45.4</v>
      </c>
      <c r="BJ19" s="14">
        <f t="shared" ca="1" si="2"/>
        <v>198.3</v>
      </c>
      <c r="BK19" s="14">
        <f t="shared" ca="1" si="2"/>
        <v>316.89999999999998</v>
      </c>
      <c r="BL19" s="14">
        <f t="shared" ca="1" si="2"/>
        <v>596.4</v>
      </c>
      <c r="BM19" s="15">
        <f t="shared" ca="1" si="3"/>
        <v>3683.5000000000009</v>
      </c>
      <c r="BN19" s="14">
        <f t="shared" si="13"/>
        <v>2016</v>
      </c>
      <c r="BO19" s="14">
        <f t="shared" ca="1" si="4"/>
        <v>620.29999999999995</v>
      </c>
      <c r="BP19" s="14">
        <f t="shared" ca="1" si="4"/>
        <v>565.5</v>
      </c>
      <c r="BQ19" s="14">
        <f t="shared" ca="1" si="4"/>
        <v>451.3</v>
      </c>
      <c r="BR19" s="14">
        <f t="shared" ca="1" si="4"/>
        <v>379.8</v>
      </c>
      <c r="BS19" s="14">
        <f t="shared" ca="1" si="4"/>
        <v>156.19999999999999</v>
      </c>
      <c r="BT19" s="14">
        <f t="shared" ca="1" si="4"/>
        <v>28.5</v>
      </c>
      <c r="BU19" s="14">
        <f t="shared" ca="1" si="4"/>
        <v>0</v>
      </c>
      <c r="BV19" s="14">
        <f t="shared" ca="1" si="4"/>
        <v>0</v>
      </c>
      <c r="BW19" s="14">
        <f t="shared" ca="1" si="4"/>
        <v>19.5</v>
      </c>
      <c r="BX19" s="14">
        <f t="shared" ca="1" si="4"/>
        <v>147.6</v>
      </c>
      <c r="BY19" s="14">
        <f t="shared" ca="1" si="4"/>
        <v>257</v>
      </c>
      <c r="BZ19" s="14">
        <f t="shared" ca="1" si="4"/>
        <v>534.4</v>
      </c>
      <c r="CA19" s="14"/>
      <c r="CB19" s="14">
        <f t="shared" si="14"/>
        <v>2016</v>
      </c>
      <c r="CC19" s="14">
        <f t="shared" ca="1" si="5"/>
        <v>558.29999999999995</v>
      </c>
      <c r="CD19" s="14">
        <f t="shared" ca="1" si="5"/>
        <v>507.5</v>
      </c>
      <c r="CE19" s="14">
        <f t="shared" ca="1" si="5"/>
        <v>389.3</v>
      </c>
      <c r="CF19" s="14">
        <f t="shared" ca="1" si="5"/>
        <v>319.8</v>
      </c>
      <c r="CG19" s="14">
        <f t="shared" ca="1" si="5"/>
        <v>108.8</v>
      </c>
      <c r="CH19" s="14">
        <f t="shared" ca="1" si="5"/>
        <v>10.199999999999999</v>
      </c>
      <c r="CI19" s="14">
        <f t="shared" ca="1" si="5"/>
        <v>0</v>
      </c>
      <c r="CJ19" s="14">
        <f t="shared" ca="1" si="5"/>
        <v>0</v>
      </c>
      <c r="CK19" s="14">
        <f t="shared" ca="1" si="5"/>
        <v>4.4000000000000004</v>
      </c>
      <c r="CL19" s="14">
        <f t="shared" ca="1" si="5"/>
        <v>104.9</v>
      </c>
      <c r="CM19" s="14">
        <f t="shared" ca="1" si="5"/>
        <v>199</v>
      </c>
      <c r="CN19" s="14">
        <f t="shared" ca="1" si="5"/>
        <v>472.4</v>
      </c>
      <c r="CO19" s="14"/>
      <c r="CP19" s="14">
        <f t="shared" si="15"/>
        <v>2016</v>
      </c>
      <c r="CQ19" s="14">
        <f t="shared" ca="1" si="6"/>
        <v>496.3</v>
      </c>
      <c r="CR19" s="14">
        <f t="shared" ca="1" si="6"/>
        <v>449.5</v>
      </c>
      <c r="CS19" s="14">
        <f t="shared" ca="1" si="6"/>
        <v>327.8</v>
      </c>
      <c r="CT19" s="14">
        <f t="shared" ca="1" si="6"/>
        <v>261.7</v>
      </c>
      <c r="CU19" s="14">
        <f t="shared" ca="1" si="6"/>
        <v>68.8</v>
      </c>
      <c r="CV19" s="14">
        <f t="shared" ca="1" si="6"/>
        <v>2</v>
      </c>
      <c r="CW19" s="14">
        <f t="shared" ca="1" si="6"/>
        <v>0</v>
      </c>
      <c r="CX19" s="14">
        <f t="shared" ca="1" si="6"/>
        <v>0</v>
      </c>
      <c r="CY19" s="14">
        <f t="shared" ca="1" si="6"/>
        <v>0.2</v>
      </c>
      <c r="CZ19" s="14">
        <f t="shared" ca="1" si="6"/>
        <v>71.099999999999994</v>
      </c>
      <c r="DA19" s="14">
        <f t="shared" ca="1" si="6"/>
        <v>143</v>
      </c>
      <c r="DB19" s="14">
        <f t="shared" ca="1" si="6"/>
        <v>410.4</v>
      </c>
      <c r="DC19" s="14"/>
      <c r="DD19" s="14">
        <f t="shared" si="16"/>
        <v>2016</v>
      </c>
      <c r="DE19" s="14">
        <f t="shared" ca="1" si="17"/>
        <v>434.3</v>
      </c>
      <c r="DF19" s="14">
        <f t="shared" ca="1" si="17"/>
        <v>391.5</v>
      </c>
      <c r="DG19" s="14">
        <f t="shared" ca="1" si="17"/>
        <v>268.7</v>
      </c>
      <c r="DH19" s="14">
        <f t="shared" ca="1" si="17"/>
        <v>206.3</v>
      </c>
      <c r="DI19" s="14">
        <f t="shared" ca="1" si="17"/>
        <v>41.7</v>
      </c>
      <c r="DJ19" s="14">
        <f t="shared" ca="1" si="17"/>
        <v>0</v>
      </c>
      <c r="DK19" s="14">
        <f t="shared" ca="1" si="17"/>
        <v>0</v>
      </c>
      <c r="DL19" s="14">
        <f t="shared" ca="1" si="17"/>
        <v>0</v>
      </c>
      <c r="DM19" s="14">
        <f t="shared" ca="1" si="17"/>
        <v>0</v>
      </c>
      <c r="DN19" s="14">
        <f t="shared" ca="1" si="17"/>
        <v>43.4</v>
      </c>
      <c r="DO19" s="14">
        <f t="shared" ca="1" si="17"/>
        <v>97</v>
      </c>
      <c r="DP19" s="14">
        <f t="shared" ca="1" si="17"/>
        <v>348.4</v>
      </c>
      <c r="DQ19" s="14"/>
      <c r="DR19" s="14">
        <f t="shared" si="18"/>
        <v>2016</v>
      </c>
      <c r="DS19" s="14">
        <f t="shared" ca="1" si="19"/>
        <v>372.3</v>
      </c>
      <c r="DT19" s="14">
        <f t="shared" ca="1" si="19"/>
        <v>333.5</v>
      </c>
      <c r="DU19" s="14">
        <f t="shared" ca="1" si="19"/>
        <v>210.7</v>
      </c>
      <c r="DV19" s="14">
        <f t="shared" ca="1" si="19"/>
        <v>155.19999999999999</v>
      </c>
      <c r="DW19" s="14">
        <f t="shared" ca="1" si="19"/>
        <v>18.5</v>
      </c>
      <c r="DX19" s="14">
        <f t="shared" ca="1" si="19"/>
        <v>0</v>
      </c>
      <c r="DY19" s="14">
        <f t="shared" ca="1" si="19"/>
        <v>0</v>
      </c>
      <c r="DZ19" s="14">
        <f t="shared" ca="1" si="19"/>
        <v>0</v>
      </c>
      <c r="EA19" s="14">
        <f t="shared" ca="1" si="19"/>
        <v>0</v>
      </c>
      <c r="EB19" s="14">
        <f t="shared" ca="1" si="19"/>
        <v>22</v>
      </c>
      <c r="EC19" s="14">
        <f t="shared" ca="1" si="19"/>
        <v>63.4</v>
      </c>
      <c r="ED19" s="14">
        <f t="shared" ca="1" si="19"/>
        <v>286.39999999999998</v>
      </c>
      <c r="EE19" s="14"/>
    </row>
    <row r="20" spans="1:135">
      <c r="A20">
        <v>2003</v>
      </c>
      <c r="B20">
        <v>7</v>
      </c>
      <c r="C20" s="11">
        <v>20.474193548387099</v>
      </c>
      <c r="D20">
        <v>58</v>
      </c>
      <c r="E20">
        <v>10.7</v>
      </c>
      <c r="F20">
        <v>23.2</v>
      </c>
      <c r="G20">
        <v>37.9</v>
      </c>
      <c r="H20">
        <v>4.3</v>
      </c>
      <c r="I20">
        <v>81</v>
      </c>
      <c r="J20">
        <v>0.3</v>
      </c>
      <c r="K20">
        <v>139</v>
      </c>
      <c r="L20">
        <v>0</v>
      </c>
      <c r="M20">
        <v>200.7</v>
      </c>
      <c r="N20">
        <v>0</v>
      </c>
      <c r="O20">
        <v>262.7</v>
      </c>
      <c r="P20">
        <v>0</v>
      </c>
      <c r="Q20">
        <v>324.7</v>
      </c>
      <c r="R20">
        <v>0</v>
      </c>
      <c r="S20">
        <v>386.7</v>
      </c>
      <c r="T20">
        <v>0</v>
      </c>
      <c r="X20" s="14">
        <f t="shared" si="9"/>
        <v>2017</v>
      </c>
      <c r="Y20" s="14">
        <f t="shared" ca="1" si="10"/>
        <v>738</v>
      </c>
      <c r="Z20" s="14">
        <f t="shared" ca="1" si="10"/>
        <v>624.4</v>
      </c>
      <c r="AA20" s="14">
        <f t="shared" ca="1" si="10"/>
        <v>733.1</v>
      </c>
      <c r="AB20" s="14">
        <f t="shared" ca="1" si="10"/>
        <v>418.4</v>
      </c>
      <c r="AC20" s="14">
        <f t="shared" ca="1" si="10"/>
        <v>338.7</v>
      </c>
      <c r="AD20" s="14">
        <f t="shared" ca="1" si="10"/>
        <v>150.80000000000001</v>
      </c>
      <c r="AE20" s="14">
        <f t="shared" ca="1" si="10"/>
        <v>67.099999999999994</v>
      </c>
      <c r="AF20" s="14">
        <f t="shared" ca="1" si="10"/>
        <v>100.3</v>
      </c>
      <c r="AG20" s="14">
        <f t="shared" ca="1" si="10"/>
        <v>147.69999999999999</v>
      </c>
      <c r="AH20" s="14">
        <f t="shared" ca="1" si="10"/>
        <v>276.7</v>
      </c>
      <c r="AI20" s="14">
        <f t="shared" ca="1" si="10"/>
        <v>564.79999999999995</v>
      </c>
      <c r="AJ20" s="14">
        <f t="shared" ca="1" si="10"/>
        <v>839.7</v>
      </c>
      <c r="AK20" s="14"/>
      <c r="AL20" s="14">
        <f t="shared" si="11"/>
        <v>2017</v>
      </c>
      <c r="AM20" s="14">
        <f t="shared" ca="1" si="1"/>
        <v>676</v>
      </c>
      <c r="AN20" s="14">
        <f t="shared" ca="1" si="1"/>
        <v>568.4</v>
      </c>
      <c r="AO20" s="14">
        <f t="shared" ca="1" si="1"/>
        <v>671.1</v>
      </c>
      <c r="AP20" s="14">
        <f t="shared" ca="1" si="1"/>
        <v>358.4</v>
      </c>
      <c r="AQ20" s="14">
        <f t="shared" ca="1" si="1"/>
        <v>278.7</v>
      </c>
      <c r="AR20" s="14">
        <f t="shared" ca="1" si="1"/>
        <v>103.5</v>
      </c>
      <c r="AS20" s="14">
        <f t="shared" ca="1" si="1"/>
        <v>20.6</v>
      </c>
      <c r="AT20" s="14">
        <f t="shared" ca="1" si="1"/>
        <v>51.8</v>
      </c>
      <c r="AU20" s="14">
        <f t="shared" ca="1" si="1"/>
        <v>103.5</v>
      </c>
      <c r="AV20" s="14">
        <f t="shared" ca="1" si="1"/>
        <v>214.7</v>
      </c>
      <c r="AW20" s="14">
        <f t="shared" ca="1" si="1"/>
        <v>504.8</v>
      </c>
      <c r="AX20" s="14">
        <f t="shared" ca="1" si="1"/>
        <v>777.7</v>
      </c>
      <c r="AY20" s="15"/>
      <c r="AZ20" s="14">
        <f t="shared" si="12"/>
        <v>2017</v>
      </c>
      <c r="BA20" s="14">
        <f t="shared" ca="1" si="2"/>
        <v>614</v>
      </c>
      <c r="BB20" s="14">
        <f t="shared" ca="1" si="2"/>
        <v>512.4</v>
      </c>
      <c r="BC20" s="14">
        <f t="shared" ca="1" si="2"/>
        <v>609.1</v>
      </c>
      <c r="BD20" s="14">
        <f t="shared" ca="1" si="2"/>
        <v>298.89999999999998</v>
      </c>
      <c r="BE20" s="14">
        <f t="shared" ca="1" si="2"/>
        <v>221</v>
      </c>
      <c r="BF20" s="14">
        <f t="shared" ca="1" si="2"/>
        <v>64.3</v>
      </c>
      <c r="BG20" s="14">
        <f t="shared" ca="1" si="2"/>
        <v>3.9</v>
      </c>
      <c r="BH20" s="14">
        <f t="shared" ca="1" si="2"/>
        <v>19.3</v>
      </c>
      <c r="BI20" s="14">
        <f t="shared" ca="1" si="2"/>
        <v>69</v>
      </c>
      <c r="BJ20" s="14">
        <f t="shared" ca="1" si="2"/>
        <v>158.19999999999999</v>
      </c>
      <c r="BK20" s="14">
        <f t="shared" ca="1" si="2"/>
        <v>444.8</v>
      </c>
      <c r="BL20" s="14">
        <f t="shared" ca="1" si="2"/>
        <v>715.7</v>
      </c>
      <c r="BM20" s="15">
        <f t="shared" ca="1" si="3"/>
        <v>3730.6000000000004</v>
      </c>
      <c r="BN20" s="14">
        <f t="shared" si="13"/>
        <v>2017</v>
      </c>
      <c r="BO20" s="14">
        <f t="shared" ca="1" si="4"/>
        <v>552</v>
      </c>
      <c r="BP20" s="14">
        <f t="shared" ca="1" si="4"/>
        <v>456.4</v>
      </c>
      <c r="BQ20" s="14">
        <f t="shared" ca="1" si="4"/>
        <v>547.1</v>
      </c>
      <c r="BR20" s="14">
        <f t="shared" ca="1" si="4"/>
        <v>240.9</v>
      </c>
      <c r="BS20" s="14">
        <f t="shared" ca="1" si="4"/>
        <v>167.7</v>
      </c>
      <c r="BT20" s="14">
        <f t="shared" ca="1" si="4"/>
        <v>34.1</v>
      </c>
      <c r="BU20" s="14">
        <f t="shared" ca="1" si="4"/>
        <v>0</v>
      </c>
      <c r="BV20" s="14">
        <f t="shared" ca="1" si="4"/>
        <v>5.9</v>
      </c>
      <c r="BW20" s="14">
        <f t="shared" ca="1" si="4"/>
        <v>40.9</v>
      </c>
      <c r="BX20" s="14">
        <f t="shared" ca="1" si="4"/>
        <v>111.2</v>
      </c>
      <c r="BY20" s="14">
        <f t="shared" ca="1" si="4"/>
        <v>384.8</v>
      </c>
      <c r="BZ20" s="14">
        <f t="shared" ca="1" si="4"/>
        <v>653.70000000000005</v>
      </c>
      <c r="CA20" s="14"/>
      <c r="CB20" s="14">
        <f t="shared" si="14"/>
        <v>2017</v>
      </c>
      <c r="CC20" s="14">
        <f t="shared" ca="1" si="5"/>
        <v>490</v>
      </c>
      <c r="CD20" s="14">
        <f t="shared" ca="1" si="5"/>
        <v>400.4</v>
      </c>
      <c r="CE20" s="14">
        <f t="shared" ca="1" si="5"/>
        <v>485.1</v>
      </c>
      <c r="CF20" s="14">
        <f t="shared" ca="1" si="5"/>
        <v>185.2</v>
      </c>
      <c r="CG20" s="14">
        <f t="shared" ca="1" si="5"/>
        <v>117.6</v>
      </c>
      <c r="CH20" s="14">
        <f t="shared" ca="1" si="5"/>
        <v>13.2</v>
      </c>
      <c r="CI20" s="14">
        <f t="shared" ca="1" si="5"/>
        <v>0</v>
      </c>
      <c r="CJ20" s="14">
        <f t="shared" ca="1" si="5"/>
        <v>0</v>
      </c>
      <c r="CK20" s="14">
        <f t="shared" ca="1" si="5"/>
        <v>18.100000000000001</v>
      </c>
      <c r="CL20" s="14">
        <f t="shared" ca="1" si="5"/>
        <v>78.7</v>
      </c>
      <c r="CM20" s="14">
        <f t="shared" ca="1" si="5"/>
        <v>324.8</v>
      </c>
      <c r="CN20" s="14">
        <f t="shared" ca="1" si="5"/>
        <v>591.70000000000005</v>
      </c>
      <c r="CO20" s="14"/>
      <c r="CP20" s="14">
        <f t="shared" si="15"/>
        <v>2017</v>
      </c>
      <c r="CQ20" s="14">
        <f t="shared" ca="1" si="6"/>
        <v>428</v>
      </c>
      <c r="CR20" s="14">
        <f t="shared" ca="1" si="6"/>
        <v>344.4</v>
      </c>
      <c r="CS20" s="14">
        <f t="shared" ca="1" si="6"/>
        <v>423.1</v>
      </c>
      <c r="CT20" s="14">
        <f t="shared" ca="1" si="6"/>
        <v>134.9</v>
      </c>
      <c r="CU20" s="14">
        <f t="shared" ca="1" si="6"/>
        <v>75.599999999999994</v>
      </c>
      <c r="CV20" s="14">
        <f t="shared" ca="1" si="6"/>
        <v>1</v>
      </c>
      <c r="CW20" s="14">
        <f t="shared" ca="1" si="6"/>
        <v>0</v>
      </c>
      <c r="CX20" s="14">
        <f t="shared" ca="1" si="6"/>
        <v>0</v>
      </c>
      <c r="CY20" s="14">
        <f t="shared" ca="1" si="6"/>
        <v>5.2</v>
      </c>
      <c r="CZ20" s="14">
        <f t="shared" ca="1" si="6"/>
        <v>53.4</v>
      </c>
      <c r="DA20" s="14">
        <f t="shared" ca="1" si="6"/>
        <v>264.8</v>
      </c>
      <c r="DB20" s="14">
        <f t="shared" ca="1" si="6"/>
        <v>529.70000000000005</v>
      </c>
      <c r="DC20" s="14"/>
      <c r="DD20" s="14">
        <f t="shared" si="16"/>
        <v>2017</v>
      </c>
      <c r="DE20" s="14">
        <f t="shared" ca="1" si="17"/>
        <v>366</v>
      </c>
      <c r="DF20" s="14">
        <f t="shared" ca="1" si="17"/>
        <v>288.39999999999998</v>
      </c>
      <c r="DG20" s="14">
        <f t="shared" ca="1" si="17"/>
        <v>361.1</v>
      </c>
      <c r="DH20" s="14">
        <f t="shared" ca="1" si="17"/>
        <v>91.3</v>
      </c>
      <c r="DI20" s="14">
        <f t="shared" ca="1" si="17"/>
        <v>43.8</v>
      </c>
      <c r="DJ20" s="14">
        <f t="shared" ca="1" si="17"/>
        <v>0</v>
      </c>
      <c r="DK20" s="14">
        <f t="shared" ca="1" si="17"/>
        <v>0</v>
      </c>
      <c r="DL20" s="14">
        <f t="shared" ca="1" si="17"/>
        <v>0</v>
      </c>
      <c r="DM20" s="14">
        <f t="shared" ca="1" si="17"/>
        <v>1.6</v>
      </c>
      <c r="DN20" s="14">
        <f t="shared" ca="1" si="17"/>
        <v>31.4</v>
      </c>
      <c r="DO20" s="14">
        <f t="shared" ca="1" si="17"/>
        <v>204.8</v>
      </c>
      <c r="DP20" s="14">
        <f t="shared" ca="1" si="17"/>
        <v>467.7</v>
      </c>
      <c r="DQ20" s="14"/>
      <c r="DR20" s="14">
        <f t="shared" si="18"/>
        <v>2017</v>
      </c>
      <c r="DS20" s="14">
        <f t="shared" ca="1" si="19"/>
        <v>304</v>
      </c>
      <c r="DT20" s="14">
        <f t="shared" ca="1" si="19"/>
        <v>236.2</v>
      </c>
      <c r="DU20" s="14">
        <f t="shared" ca="1" si="19"/>
        <v>301.10000000000002</v>
      </c>
      <c r="DV20" s="14">
        <f t="shared" ca="1" si="19"/>
        <v>53.6</v>
      </c>
      <c r="DW20" s="14">
        <f t="shared" ca="1" si="19"/>
        <v>20.2</v>
      </c>
      <c r="DX20" s="14">
        <f t="shared" ca="1" si="19"/>
        <v>0</v>
      </c>
      <c r="DY20" s="14">
        <f t="shared" ca="1" si="19"/>
        <v>0</v>
      </c>
      <c r="DZ20" s="14">
        <f t="shared" ca="1" si="19"/>
        <v>0</v>
      </c>
      <c r="EA20" s="14">
        <f t="shared" ca="1" si="19"/>
        <v>0</v>
      </c>
      <c r="EB20" s="14">
        <f t="shared" ca="1" si="19"/>
        <v>13.8</v>
      </c>
      <c r="EC20" s="14">
        <f t="shared" ca="1" si="19"/>
        <v>148.19999999999999</v>
      </c>
      <c r="ED20" s="14">
        <f t="shared" ca="1" si="19"/>
        <v>405.7</v>
      </c>
      <c r="EE20" s="14"/>
    </row>
    <row r="21" spans="1:135">
      <c r="A21">
        <v>2003</v>
      </c>
      <c r="B21">
        <v>8</v>
      </c>
      <c r="C21" s="11">
        <v>20.822580645161292</v>
      </c>
      <c r="D21">
        <v>48.1</v>
      </c>
      <c r="E21">
        <v>11.6</v>
      </c>
      <c r="F21">
        <v>17.7</v>
      </c>
      <c r="G21">
        <v>43.2</v>
      </c>
      <c r="H21">
        <v>3.9</v>
      </c>
      <c r="I21">
        <v>91.4</v>
      </c>
      <c r="J21">
        <v>0</v>
      </c>
      <c r="K21">
        <v>149.5</v>
      </c>
      <c r="L21">
        <v>0</v>
      </c>
      <c r="M21">
        <v>211.5</v>
      </c>
      <c r="N21">
        <v>0</v>
      </c>
      <c r="O21">
        <v>273.5</v>
      </c>
      <c r="P21">
        <v>0</v>
      </c>
      <c r="Q21">
        <v>335.5</v>
      </c>
      <c r="R21">
        <v>0</v>
      </c>
      <c r="S21">
        <v>397.5</v>
      </c>
      <c r="T21">
        <v>0</v>
      </c>
      <c r="X21" s="14">
        <f t="shared" si="9"/>
        <v>2018</v>
      </c>
      <c r="Y21" s="14">
        <f t="shared" ca="1" si="10"/>
        <v>840.2</v>
      </c>
      <c r="Z21" s="14">
        <f t="shared" ca="1" si="10"/>
        <v>666.2</v>
      </c>
      <c r="AA21" s="14">
        <f t="shared" ca="1" si="10"/>
        <v>721.1</v>
      </c>
      <c r="AB21" s="14">
        <f t="shared" ca="1" si="10"/>
        <v>592.4</v>
      </c>
      <c r="AC21" s="14">
        <f t="shared" ca="1" si="10"/>
        <v>240.8</v>
      </c>
      <c r="AD21" s="14">
        <f t="shared" ca="1" si="10"/>
        <v>166.3</v>
      </c>
      <c r="AE21" s="14">
        <f t="shared" ca="1" si="10"/>
        <v>49.9</v>
      </c>
      <c r="AF21" s="14">
        <f t="shared" ca="1" si="10"/>
        <v>30.8</v>
      </c>
      <c r="AG21" s="14">
        <f t="shared" ca="1" si="10"/>
        <v>154.5</v>
      </c>
      <c r="AH21" s="14">
        <f t="shared" ca="1" si="10"/>
        <v>409.1</v>
      </c>
      <c r="AI21" s="14">
        <f t="shared" ca="1" si="10"/>
        <v>623</v>
      </c>
      <c r="AJ21" s="14">
        <f t="shared" ca="1" si="10"/>
        <v>712.3</v>
      </c>
      <c r="AK21" s="14"/>
      <c r="AL21" s="14">
        <f t="shared" si="11"/>
        <v>2018</v>
      </c>
      <c r="AM21" s="14">
        <f t="shared" ca="1" si="1"/>
        <v>778.2</v>
      </c>
      <c r="AN21" s="14">
        <f t="shared" ca="1" si="1"/>
        <v>610.20000000000005</v>
      </c>
      <c r="AO21" s="14">
        <f t="shared" ca="1" si="1"/>
        <v>659.1</v>
      </c>
      <c r="AP21" s="14">
        <f t="shared" ca="1" si="1"/>
        <v>532.4</v>
      </c>
      <c r="AQ21" s="14">
        <f t="shared" ca="1" si="1"/>
        <v>187.7</v>
      </c>
      <c r="AR21" s="14">
        <f t="shared" ca="1" si="1"/>
        <v>116.3</v>
      </c>
      <c r="AS21" s="14">
        <f t="shared" ca="1" si="1"/>
        <v>20</v>
      </c>
      <c r="AT21" s="14">
        <f t="shared" ca="1" si="1"/>
        <v>10</v>
      </c>
      <c r="AU21" s="14">
        <f t="shared" ca="1" si="1"/>
        <v>112.3</v>
      </c>
      <c r="AV21" s="14">
        <f t="shared" ca="1" si="1"/>
        <v>351.1</v>
      </c>
      <c r="AW21" s="14">
        <f t="shared" ca="1" si="1"/>
        <v>563</v>
      </c>
      <c r="AX21" s="14">
        <f t="shared" ca="1" si="1"/>
        <v>650.29999999999995</v>
      </c>
      <c r="AY21" s="15"/>
      <c r="AZ21" s="14">
        <f t="shared" si="12"/>
        <v>2018</v>
      </c>
      <c r="BA21" s="14">
        <f t="shared" ref="BA21:BL25" ca="1" si="20">OFFSET($H$2,(ROW()-5)*12+COLUMN()-53,0)</f>
        <v>716.2</v>
      </c>
      <c r="BB21" s="14">
        <f t="shared" ca="1" si="20"/>
        <v>554.20000000000005</v>
      </c>
      <c r="BC21" s="14">
        <f t="shared" ca="1" si="20"/>
        <v>597.1</v>
      </c>
      <c r="BD21" s="14">
        <f t="shared" ca="1" si="20"/>
        <v>472.4</v>
      </c>
      <c r="BE21" s="14">
        <f t="shared" ca="1" si="20"/>
        <v>138.80000000000001</v>
      </c>
      <c r="BF21" s="14">
        <f t="shared" ca="1" si="20"/>
        <v>67.900000000000006</v>
      </c>
      <c r="BG21" s="14">
        <f t="shared" ca="1" si="20"/>
        <v>4.8</v>
      </c>
      <c r="BH21" s="14">
        <f t="shared" ca="1" si="20"/>
        <v>3.7</v>
      </c>
      <c r="BI21" s="14">
        <f t="shared" ca="1" si="20"/>
        <v>75.900000000000006</v>
      </c>
      <c r="BJ21" s="14">
        <f t="shared" ca="1" si="20"/>
        <v>293.10000000000002</v>
      </c>
      <c r="BK21" s="14">
        <f t="shared" ca="1" si="20"/>
        <v>503</v>
      </c>
      <c r="BL21" s="14">
        <f t="shared" ca="1" si="20"/>
        <v>588.29999999999995</v>
      </c>
      <c r="BM21" s="15">
        <f t="shared" ca="1" si="3"/>
        <v>4015.4000000000005</v>
      </c>
      <c r="BN21" s="14">
        <f t="shared" si="13"/>
        <v>2018</v>
      </c>
      <c r="BO21" s="14">
        <f t="shared" ref="BO21:BZ25" ca="1" si="21">OFFSET($J$2,(ROW()-5)*12+COLUMN()-67,0)</f>
        <v>654.20000000000005</v>
      </c>
      <c r="BP21" s="14">
        <f t="shared" ca="1" si="21"/>
        <v>498.2</v>
      </c>
      <c r="BQ21" s="14">
        <f t="shared" ca="1" si="21"/>
        <v>535.1</v>
      </c>
      <c r="BR21" s="14">
        <f t="shared" ca="1" si="21"/>
        <v>412.4</v>
      </c>
      <c r="BS21" s="14">
        <f t="shared" ca="1" si="21"/>
        <v>95.5</v>
      </c>
      <c r="BT21" s="14">
        <f t="shared" ca="1" si="21"/>
        <v>30.9</v>
      </c>
      <c r="BU21" s="14">
        <f t="shared" ca="1" si="21"/>
        <v>0</v>
      </c>
      <c r="BV21" s="14">
        <f t="shared" ca="1" si="21"/>
        <v>1.1000000000000001</v>
      </c>
      <c r="BW21" s="14">
        <f t="shared" ca="1" si="21"/>
        <v>43.7</v>
      </c>
      <c r="BX21" s="14">
        <f t="shared" ca="1" si="21"/>
        <v>235.6</v>
      </c>
      <c r="BY21" s="14">
        <f t="shared" ca="1" si="21"/>
        <v>443</v>
      </c>
      <c r="BZ21" s="14">
        <f t="shared" ca="1" si="21"/>
        <v>526.29999999999995</v>
      </c>
      <c r="CA21" s="14"/>
      <c r="CB21" s="14">
        <f t="shared" si="14"/>
        <v>2018</v>
      </c>
      <c r="CC21" s="14">
        <f t="shared" ref="CC21:CN25" ca="1" si="22">OFFSET($L$2,(ROW()-5)*12+COLUMN()-81,0)</f>
        <v>592.20000000000005</v>
      </c>
      <c r="CD21" s="14">
        <f t="shared" ca="1" si="22"/>
        <v>442.2</v>
      </c>
      <c r="CE21" s="14">
        <f t="shared" ca="1" si="22"/>
        <v>473.1</v>
      </c>
      <c r="CF21" s="14">
        <f t="shared" ca="1" si="22"/>
        <v>352.4</v>
      </c>
      <c r="CG21" s="14">
        <f t="shared" ca="1" si="22"/>
        <v>59.6</v>
      </c>
      <c r="CH21" s="14">
        <f t="shared" ca="1" si="22"/>
        <v>9.3000000000000007</v>
      </c>
      <c r="CI21" s="14">
        <f t="shared" ca="1" si="22"/>
        <v>0</v>
      </c>
      <c r="CJ21" s="14">
        <f t="shared" ca="1" si="22"/>
        <v>0</v>
      </c>
      <c r="CK21" s="14">
        <f t="shared" ca="1" si="22"/>
        <v>20</v>
      </c>
      <c r="CL21" s="14">
        <f t="shared" ca="1" si="22"/>
        <v>182.4</v>
      </c>
      <c r="CM21" s="14">
        <f t="shared" ca="1" si="22"/>
        <v>383</v>
      </c>
      <c r="CN21" s="14">
        <f t="shared" ca="1" si="22"/>
        <v>464.3</v>
      </c>
      <c r="CO21" s="14"/>
      <c r="CP21" s="14">
        <f t="shared" si="15"/>
        <v>2018</v>
      </c>
      <c r="CQ21" s="14">
        <f t="shared" ref="CQ21:DB25" ca="1" si="23">OFFSET($N$2,(ROW()-5)*12+COLUMN()-95,0)</f>
        <v>530.20000000000005</v>
      </c>
      <c r="CR21" s="14">
        <f t="shared" ca="1" si="23"/>
        <v>386.2</v>
      </c>
      <c r="CS21" s="14">
        <f t="shared" ca="1" si="23"/>
        <v>411.1</v>
      </c>
      <c r="CT21" s="14">
        <f t="shared" ca="1" si="23"/>
        <v>292.39999999999998</v>
      </c>
      <c r="CU21" s="14">
        <f t="shared" ca="1" si="23"/>
        <v>32.200000000000003</v>
      </c>
      <c r="CV21" s="14">
        <f t="shared" ca="1" si="23"/>
        <v>2.8</v>
      </c>
      <c r="CW21" s="14">
        <f t="shared" ca="1" si="23"/>
        <v>0</v>
      </c>
      <c r="CX21" s="14">
        <f t="shared" ca="1" si="23"/>
        <v>0</v>
      </c>
      <c r="CY21" s="14">
        <f t="shared" ca="1" si="23"/>
        <v>6.6</v>
      </c>
      <c r="CZ21" s="14">
        <f t="shared" ca="1" si="23"/>
        <v>135.1</v>
      </c>
      <c r="DA21" s="14">
        <f t="shared" ca="1" si="23"/>
        <v>323</v>
      </c>
      <c r="DB21" s="14">
        <f t="shared" ca="1" si="23"/>
        <v>402.3</v>
      </c>
      <c r="DC21" s="14"/>
      <c r="DD21" s="14">
        <f t="shared" si="16"/>
        <v>2018</v>
      </c>
      <c r="DE21" s="14">
        <f t="shared" ca="1" si="17"/>
        <v>468.2</v>
      </c>
      <c r="DF21" s="14">
        <f t="shared" ca="1" si="17"/>
        <v>330.2</v>
      </c>
      <c r="DG21" s="14">
        <f t="shared" ca="1" si="17"/>
        <v>349.1</v>
      </c>
      <c r="DH21" s="14">
        <f t="shared" ca="1" si="17"/>
        <v>234</v>
      </c>
      <c r="DI21" s="14">
        <f t="shared" ca="1" si="17"/>
        <v>14</v>
      </c>
      <c r="DJ21" s="14">
        <f t="shared" ca="1" si="17"/>
        <v>0</v>
      </c>
      <c r="DK21" s="14">
        <f t="shared" ca="1" si="17"/>
        <v>0</v>
      </c>
      <c r="DL21" s="14">
        <f t="shared" ca="1" si="17"/>
        <v>0</v>
      </c>
      <c r="DM21" s="14">
        <f t="shared" ca="1" si="17"/>
        <v>1.2</v>
      </c>
      <c r="DN21" s="14">
        <f t="shared" ca="1" si="17"/>
        <v>90.6</v>
      </c>
      <c r="DO21" s="14">
        <f t="shared" ca="1" si="17"/>
        <v>264.3</v>
      </c>
      <c r="DP21" s="14">
        <f t="shared" ca="1" si="17"/>
        <v>340.3</v>
      </c>
      <c r="DQ21" s="14"/>
      <c r="DR21" s="14">
        <f t="shared" si="18"/>
        <v>2018</v>
      </c>
      <c r="DS21" s="14">
        <f t="shared" ca="1" si="19"/>
        <v>408.2</v>
      </c>
      <c r="DT21" s="14">
        <f t="shared" ca="1" si="19"/>
        <v>275.8</v>
      </c>
      <c r="DU21" s="14">
        <f t="shared" ca="1" si="19"/>
        <v>287.10000000000002</v>
      </c>
      <c r="DV21" s="14">
        <f t="shared" ca="1" si="19"/>
        <v>180.6</v>
      </c>
      <c r="DW21" s="14">
        <f t="shared" ca="1" si="19"/>
        <v>5.9</v>
      </c>
      <c r="DX21" s="14">
        <f t="shared" ca="1" si="19"/>
        <v>0</v>
      </c>
      <c r="DY21" s="14">
        <f t="shared" ca="1" si="19"/>
        <v>0</v>
      </c>
      <c r="DZ21" s="14">
        <f t="shared" ca="1" si="19"/>
        <v>0</v>
      </c>
      <c r="EA21" s="14">
        <f t="shared" ca="1" si="19"/>
        <v>0</v>
      </c>
      <c r="EB21" s="14">
        <f t="shared" ca="1" si="19"/>
        <v>52</v>
      </c>
      <c r="EC21" s="14">
        <f t="shared" ca="1" si="19"/>
        <v>206.3</v>
      </c>
      <c r="ED21" s="14">
        <f t="shared" ca="1" si="19"/>
        <v>278.3</v>
      </c>
      <c r="EE21" s="14"/>
    </row>
    <row r="22" spans="1:135">
      <c r="A22">
        <v>2003</v>
      </c>
      <c r="B22">
        <v>9</v>
      </c>
      <c r="C22" s="11">
        <v>16.773333333333333</v>
      </c>
      <c r="D22">
        <v>158.30000000000001</v>
      </c>
      <c r="E22">
        <v>1.5</v>
      </c>
      <c r="F22">
        <v>103.6</v>
      </c>
      <c r="G22">
        <v>6.8</v>
      </c>
      <c r="H22">
        <v>56.5</v>
      </c>
      <c r="I22">
        <v>19.7</v>
      </c>
      <c r="J22">
        <v>27.5</v>
      </c>
      <c r="K22">
        <v>50.7</v>
      </c>
      <c r="L22">
        <v>13.4</v>
      </c>
      <c r="M22">
        <v>96.6</v>
      </c>
      <c r="N22">
        <v>5</v>
      </c>
      <c r="O22">
        <v>148.19999999999999</v>
      </c>
      <c r="P22">
        <v>1.2</v>
      </c>
      <c r="Q22">
        <v>204.4</v>
      </c>
      <c r="R22">
        <v>0</v>
      </c>
      <c r="S22">
        <v>263.2</v>
      </c>
      <c r="T22">
        <v>0</v>
      </c>
      <c r="X22" s="14">
        <f t="shared" si="9"/>
        <v>2019</v>
      </c>
      <c r="Y22" s="14">
        <f t="shared" ca="1" si="10"/>
        <v>901.9</v>
      </c>
      <c r="Z22" s="14">
        <f t="shared" ca="1" si="10"/>
        <v>746.4</v>
      </c>
      <c r="AA22" s="14">
        <f t="shared" ca="1" si="10"/>
        <v>735.3</v>
      </c>
      <c r="AB22" s="14">
        <f t="shared" ca="1" si="10"/>
        <v>511.1</v>
      </c>
      <c r="AC22" s="14">
        <f t="shared" ca="1" si="10"/>
        <v>361</v>
      </c>
      <c r="AD22" s="14">
        <f t="shared" ca="1" si="10"/>
        <v>199.2</v>
      </c>
      <c r="AE22" s="14">
        <f t="shared" ca="1" si="10"/>
        <v>54.6</v>
      </c>
      <c r="AF22" s="14">
        <f t="shared" ca="1" si="10"/>
        <v>77</v>
      </c>
      <c r="AG22" s="14">
        <f t="shared" ca="1" si="10"/>
        <v>169.3</v>
      </c>
      <c r="AH22" s="14">
        <f t="shared" ca="1" si="10"/>
        <v>372.8</v>
      </c>
      <c r="AI22" s="14">
        <f t="shared" ca="1" si="10"/>
        <v>643.20000000000005</v>
      </c>
      <c r="AJ22" s="14">
        <f t="shared" ca="1" si="10"/>
        <v>707.1</v>
      </c>
      <c r="AK22" s="14"/>
      <c r="AL22" s="14">
        <f t="shared" si="11"/>
        <v>2019</v>
      </c>
      <c r="AM22" s="14">
        <f t="shared" ca="1" si="1"/>
        <v>839.9</v>
      </c>
      <c r="AN22" s="14">
        <f t="shared" ca="1" si="1"/>
        <v>690.4</v>
      </c>
      <c r="AO22" s="14">
        <f t="shared" ca="1" si="1"/>
        <v>673.3</v>
      </c>
      <c r="AP22" s="14">
        <f t="shared" ca="1" si="1"/>
        <v>451.1</v>
      </c>
      <c r="AQ22" s="14">
        <f t="shared" ca="1" si="1"/>
        <v>299</v>
      </c>
      <c r="AR22" s="14">
        <f t="shared" ca="1" si="1"/>
        <v>143.9</v>
      </c>
      <c r="AS22" s="14">
        <f t="shared" ca="1" si="1"/>
        <v>23</v>
      </c>
      <c r="AT22" s="14">
        <f t="shared" ca="1" si="1"/>
        <v>30.3</v>
      </c>
      <c r="AU22" s="14">
        <f t="shared" ca="1" si="1"/>
        <v>112.2</v>
      </c>
      <c r="AV22" s="14">
        <f t="shared" ca="1" si="1"/>
        <v>312.60000000000002</v>
      </c>
      <c r="AW22" s="14">
        <f t="shared" ca="1" si="1"/>
        <v>583.20000000000005</v>
      </c>
      <c r="AX22" s="14">
        <f t="shared" ca="1" si="1"/>
        <v>645.1</v>
      </c>
      <c r="AY22" s="15"/>
      <c r="AZ22" s="14">
        <f t="shared" si="12"/>
        <v>2019</v>
      </c>
      <c r="BA22" s="14">
        <f t="shared" ca="1" si="20"/>
        <v>777.9</v>
      </c>
      <c r="BB22" s="14">
        <f t="shared" ca="1" si="20"/>
        <v>634.4</v>
      </c>
      <c r="BC22" s="14">
        <f t="shared" ca="1" si="20"/>
        <v>611.29999999999995</v>
      </c>
      <c r="BD22" s="14">
        <f t="shared" ca="1" si="20"/>
        <v>391.1</v>
      </c>
      <c r="BE22" s="14">
        <f t="shared" ca="1" si="20"/>
        <v>237</v>
      </c>
      <c r="BF22" s="14">
        <f t="shared" ca="1" si="20"/>
        <v>96.1</v>
      </c>
      <c r="BG22" s="14">
        <f t="shared" ca="1" si="20"/>
        <v>4</v>
      </c>
      <c r="BH22" s="14">
        <f t="shared" ca="1" si="20"/>
        <v>7.3</v>
      </c>
      <c r="BI22" s="14">
        <f t="shared" ca="1" si="20"/>
        <v>61.6</v>
      </c>
      <c r="BJ22" s="14">
        <f t="shared" ca="1" si="20"/>
        <v>252.6</v>
      </c>
      <c r="BK22" s="14">
        <f t="shared" ca="1" si="20"/>
        <v>523.20000000000005</v>
      </c>
      <c r="BL22" s="14">
        <f t="shared" ca="1" si="20"/>
        <v>583.1</v>
      </c>
      <c r="BM22" s="15">
        <f t="shared" ca="1" si="3"/>
        <v>4179.6000000000004</v>
      </c>
      <c r="BN22" s="14">
        <f t="shared" si="13"/>
        <v>2019</v>
      </c>
      <c r="BO22" s="14">
        <f t="shared" ca="1" si="21"/>
        <v>715.9</v>
      </c>
      <c r="BP22" s="14">
        <f t="shared" ca="1" si="21"/>
        <v>578.4</v>
      </c>
      <c r="BQ22" s="14">
        <f t="shared" ca="1" si="21"/>
        <v>549.29999999999995</v>
      </c>
      <c r="BR22" s="14">
        <f t="shared" ca="1" si="21"/>
        <v>331.1</v>
      </c>
      <c r="BS22" s="14">
        <f t="shared" ca="1" si="21"/>
        <v>179.6</v>
      </c>
      <c r="BT22" s="14">
        <f t="shared" ca="1" si="21"/>
        <v>53.6</v>
      </c>
      <c r="BU22" s="14">
        <f t="shared" ca="1" si="21"/>
        <v>0</v>
      </c>
      <c r="BV22" s="14">
        <f t="shared" ca="1" si="21"/>
        <v>0</v>
      </c>
      <c r="BW22" s="14">
        <f t="shared" ca="1" si="21"/>
        <v>25.8</v>
      </c>
      <c r="BX22" s="14">
        <f t="shared" ca="1" si="21"/>
        <v>192.6</v>
      </c>
      <c r="BY22" s="14">
        <f t="shared" ca="1" si="21"/>
        <v>463.2</v>
      </c>
      <c r="BZ22" s="14">
        <f t="shared" ca="1" si="21"/>
        <v>521.1</v>
      </c>
      <c r="CA22" s="14"/>
      <c r="CB22" s="14">
        <f t="shared" si="14"/>
        <v>2019</v>
      </c>
      <c r="CC22" s="14">
        <f t="shared" ca="1" si="22"/>
        <v>653.9</v>
      </c>
      <c r="CD22" s="14">
        <f t="shared" ca="1" si="22"/>
        <v>522.4</v>
      </c>
      <c r="CE22" s="14">
        <f t="shared" ca="1" si="22"/>
        <v>487.3</v>
      </c>
      <c r="CF22" s="14">
        <f t="shared" ca="1" si="22"/>
        <v>271.10000000000002</v>
      </c>
      <c r="CG22" s="14">
        <f t="shared" ca="1" si="22"/>
        <v>126.3</v>
      </c>
      <c r="CH22" s="14">
        <f t="shared" ca="1" si="22"/>
        <v>23.2</v>
      </c>
      <c r="CI22" s="14">
        <f t="shared" ca="1" si="22"/>
        <v>0</v>
      </c>
      <c r="CJ22" s="14">
        <f t="shared" ca="1" si="22"/>
        <v>0</v>
      </c>
      <c r="CK22" s="14">
        <f t="shared" ca="1" si="22"/>
        <v>7</v>
      </c>
      <c r="CL22" s="14">
        <f t="shared" ca="1" si="22"/>
        <v>134.69999999999999</v>
      </c>
      <c r="CM22" s="14">
        <f t="shared" ca="1" si="22"/>
        <v>403.2</v>
      </c>
      <c r="CN22" s="14">
        <f t="shared" ca="1" si="22"/>
        <v>459.1</v>
      </c>
      <c r="CO22" s="14"/>
      <c r="CP22" s="14">
        <f t="shared" si="15"/>
        <v>2019</v>
      </c>
      <c r="CQ22" s="14">
        <f t="shared" ca="1" si="23"/>
        <v>591.9</v>
      </c>
      <c r="CR22" s="14">
        <f t="shared" ca="1" si="23"/>
        <v>466.4</v>
      </c>
      <c r="CS22" s="14">
        <f t="shared" ca="1" si="23"/>
        <v>425.3</v>
      </c>
      <c r="CT22" s="14">
        <f t="shared" ca="1" si="23"/>
        <v>212</v>
      </c>
      <c r="CU22" s="14">
        <f t="shared" ca="1" si="23"/>
        <v>76.099999999999994</v>
      </c>
      <c r="CV22" s="14">
        <f t="shared" ca="1" si="23"/>
        <v>7.3</v>
      </c>
      <c r="CW22" s="14">
        <f t="shared" ca="1" si="23"/>
        <v>0</v>
      </c>
      <c r="CX22" s="14">
        <f t="shared" ca="1" si="23"/>
        <v>0</v>
      </c>
      <c r="CY22" s="14">
        <f t="shared" ca="1" si="23"/>
        <v>0.2</v>
      </c>
      <c r="CZ22" s="14">
        <f t="shared" ca="1" si="23"/>
        <v>81.099999999999994</v>
      </c>
      <c r="DA22" s="14">
        <f t="shared" ca="1" si="23"/>
        <v>343.2</v>
      </c>
      <c r="DB22" s="14">
        <f t="shared" ca="1" si="23"/>
        <v>397.1</v>
      </c>
      <c r="DC22" s="14"/>
      <c r="DD22" s="14">
        <f t="shared" si="16"/>
        <v>2019</v>
      </c>
      <c r="DE22" s="14">
        <f t="shared" ca="1" si="17"/>
        <v>529.9</v>
      </c>
      <c r="DF22" s="14">
        <f t="shared" ca="1" si="17"/>
        <v>410.4</v>
      </c>
      <c r="DG22" s="14">
        <f t="shared" ca="1" si="17"/>
        <v>363.3</v>
      </c>
      <c r="DH22" s="14">
        <f t="shared" ca="1" si="17"/>
        <v>157.5</v>
      </c>
      <c r="DI22" s="14">
        <f t="shared" ca="1" si="17"/>
        <v>39.299999999999997</v>
      </c>
      <c r="DJ22" s="14">
        <f t="shared" ca="1" si="17"/>
        <v>0.3</v>
      </c>
      <c r="DK22" s="14">
        <f t="shared" ca="1" si="17"/>
        <v>0</v>
      </c>
      <c r="DL22" s="14">
        <f t="shared" ca="1" si="17"/>
        <v>0</v>
      </c>
      <c r="DM22" s="14">
        <f t="shared" ca="1" si="17"/>
        <v>0</v>
      </c>
      <c r="DN22" s="14">
        <f t="shared" ca="1" si="17"/>
        <v>41.7</v>
      </c>
      <c r="DO22" s="14">
        <f t="shared" ca="1" si="17"/>
        <v>283.2</v>
      </c>
      <c r="DP22" s="14">
        <f t="shared" ca="1" si="17"/>
        <v>335.1</v>
      </c>
      <c r="DQ22" s="14"/>
      <c r="DR22" s="14">
        <f t="shared" si="18"/>
        <v>2019</v>
      </c>
      <c r="DS22" s="14">
        <f t="shared" ca="1" si="19"/>
        <v>467.9</v>
      </c>
      <c r="DT22" s="14">
        <f t="shared" ca="1" si="19"/>
        <v>354.9</v>
      </c>
      <c r="DU22" s="14">
        <f t="shared" ca="1" si="19"/>
        <v>301.3</v>
      </c>
      <c r="DV22" s="14">
        <f t="shared" ca="1" si="19"/>
        <v>109.2</v>
      </c>
      <c r="DW22" s="14">
        <f t="shared" ca="1" si="19"/>
        <v>17.8</v>
      </c>
      <c r="DX22" s="14">
        <f t="shared" ca="1" si="19"/>
        <v>0</v>
      </c>
      <c r="DY22" s="14">
        <f t="shared" ca="1" si="19"/>
        <v>0</v>
      </c>
      <c r="DZ22" s="14">
        <f t="shared" ca="1" si="19"/>
        <v>0</v>
      </c>
      <c r="EA22" s="14">
        <f t="shared" ca="1" si="19"/>
        <v>0</v>
      </c>
      <c r="EB22" s="14">
        <f t="shared" ca="1" si="19"/>
        <v>14.9</v>
      </c>
      <c r="EC22" s="14">
        <f t="shared" ca="1" si="19"/>
        <v>223.2</v>
      </c>
      <c r="ED22" s="14">
        <f t="shared" ca="1" si="19"/>
        <v>273.10000000000002</v>
      </c>
      <c r="EE22" s="14"/>
    </row>
    <row r="23" spans="1:135">
      <c r="A23">
        <v>2003</v>
      </c>
      <c r="B23">
        <v>10</v>
      </c>
      <c r="C23" s="11">
        <v>9.2806451612903214</v>
      </c>
      <c r="D23">
        <v>394.3</v>
      </c>
      <c r="E23">
        <v>0</v>
      </c>
      <c r="F23">
        <v>332.3</v>
      </c>
      <c r="G23">
        <v>0</v>
      </c>
      <c r="H23">
        <v>270.3</v>
      </c>
      <c r="I23">
        <v>0</v>
      </c>
      <c r="J23">
        <v>211.8</v>
      </c>
      <c r="K23">
        <v>3.5</v>
      </c>
      <c r="L23">
        <v>158.30000000000001</v>
      </c>
      <c r="M23">
        <v>12</v>
      </c>
      <c r="N23">
        <v>109.7</v>
      </c>
      <c r="O23">
        <v>25.4</v>
      </c>
      <c r="P23">
        <v>66.900000000000006</v>
      </c>
      <c r="Q23">
        <v>44.6</v>
      </c>
      <c r="R23">
        <v>31.6</v>
      </c>
      <c r="S23">
        <v>71.3</v>
      </c>
      <c r="T23">
        <v>0</v>
      </c>
      <c r="X23" s="14">
        <f t="shared" si="9"/>
        <v>2020</v>
      </c>
      <c r="Y23" s="14">
        <f t="shared" ca="1" si="10"/>
        <v>737.8</v>
      </c>
      <c r="Z23" s="14">
        <f t="shared" ca="1" si="10"/>
        <v>737.7</v>
      </c>
      <c r="AA23" s="14">
        <f t="shared" ca="1" si="10"/>
        <v>610.1</v>
      </c>
      <c r="AB23" s="14">
        <f t="shared" ca="1" si="10"/>
        <v>518.6</v>
      </c>
      <c r="AC23" s="14">
        <f t="shared" ca="1" si="10"/>
        <v>360.1</v>
      </c>
      <c r="AD23" s="14">
        <f t="shared" ca="1" si="10"/>
        <v>138.69999999999999</v>
      </c>
      <c r="AE23" s="14">
        <f t="shared" ca="1" si="10"/>
        <v>24.6</v>
      </c>
      <c r="AF23" s="14">
        <f t="shared" ca="1" si="10"/>
        <v>64.400000000000006</v>
      </c>
      <c r="AG23" s="14">
        <f t="shared" ca="1" si="10"/>
        <v>182</v>
      </c>
      <c r="AH23" s="14">
        <f t="shared" ca="1" si="10"/>
        <v>403.9</v>
      </c>
      <c r="AI23" s="14">
        <f t="shared" ca="1" si="10"/>
        <v>426.7</v>
      </c>
      <c r="AJ23" s="14">
        <f t="shared" ca="1" si="10"/>
        <v>692.6</v>
      </c>
      <c r="AK23" s="14"/>
      <c r="AL23" s="14">
        <f t="shared" si="11"/>
        <v>2020</v>
      </c>
      <c r="AM23" s="14">
        <f t="shared" ca="1" si="1"/>
        <v>675.8</v>
      </c>
      <c r="AN23" s="14">
        <f t="shared" ca="1" si="1"/>
        <v>679.7</v>
      </c>
      <c r="AO23" s="14">
        <f t="shared" ca="1" si="1"/>
        <v>548.1</v>
      </c>
      <c r="AP23" s="14">
        <f t="shared" ca="1" si="1"/>
        <v>458.6</v>
      </c>
      <c r="AQ23" s="14">
        <f t="shared" ca="1" si="1"/>
        <v>305.2</v>
      </c>
      <c r="AR23" s="14">
        <f t="shared" ca="1" si="1"/>
        <v>92.1</v>
      </c>
      <c r="AS23" s="14">
        <f t="shared" ca="1" si="1"/>
        <v>2.8</v>
      </c>
      <c r="AT23" s="14">
        <f t="shared" ca="1" si="1"/>
        <v>25</v>
      </c>
      <c r="AU23" s="14">
        <f t="shared" ca="1" si="1"/>
        <v>128.5</v>
      </c>
      <c r="AV23" s="14">
        <f t="shared" ca="1" si="1"/>
        <v>341.9</v>
      </c>
      <c r="AW23" s="14">
        <f t="shared" ca="1" si="1"/>
        <v>368.5</v>
      </c>
      <c r="AX23" s="14">
        <f t="shared" ca="1" si="1"/>
        <v>630.6</v>
      </c>
      <c r="AY23" s="15"/>
      <c r="AZ23" s="14">
        <f t="shared" si="12"/>
        <v>2020</v>
      </c>
      <c r="BA23" s="14">
        <f t="shared" ca="1" si="20"/>
        <v>613.79999999999995</v>
      </c>
      <c r="BB23" s="14">
        <f t="shared" ca="1" si="20"/>
        <v>621.70000000000005</v>
      </c>
      <c r="BC23" s="14">
        <f t="shared" ca="1" si="20"/>
        <v>486.1</v>
      </c>
      <c r="BD23" s="14">
        <f t="shared" ca="1" si="20"/>
        <v>398.6</v>
      </c>
      <c r="BE23" s="14">
        <f t="shared" ca="1" si="20"/>
        <v>251.2</v>
      </c>
      <c r="BF23" s="14">
        <f t="shared" ca="1" si="20"/>
        <v>56.1</v>
      </c>
      <c r="BG23" s="14">
        <f t="shared" ca="1" si="20"/>
        <v>0</v>
      </c>
      <c r="BH23" s="14">
        <f t="shared" ca="1" si="20"/>
        <v>6</v>
      </c>
      <c r="BI23" s="14">
        <f t="shared" ca="1" si="20"/>
        <v>84.6</v>
      </c>
      <c r="BJ23" s="14">
        <f t="shared" ca="1" si="20"/>
        <v>279.89999999999998</v>
      </c>
      <c r="BK23" s="14">
        <f t="shared" ca="1" si="20"/>
        <v>312.10000000000002</v>
      </c>
      <c r="BL23" s="14">
        <f t="shared" ca="1" si="20"/>
        <v>568.6</v>
      </c>
      <c r="BM23" s="15">
        <f t="shared" ca="1" si="3"/>
        <v>3678.6999999999994</v>
      </c>
      <c r="BN23" s="14">
        <f t="shared" si="13"/>
        <v>2020</v>
      </c>
      <c r="BO23" s="14">
        <f t="shared" ca="1" si="21"/>
        <v>551.79999999999995</v>
      </c>
      <c r="BP23" s="14">
        <f t="shared" ca="1" si="21"/>
        <v>563.70000000000005</v>
      </c>
      <c r="BQ23" s="14">
        <f t="shared" ca="1" si="21"/>
        <v>424.1</v>
      </c>
      <c r="BR23" s="14">
        <f t="shared" ca="1" si="21"/>
        <v>338.6</v>
      </c>
      <c r="BS23" s="14">
        <f t="shared" ca="1" si="21"/>
        <v>198.3</v>
      </c>
      <c r="BT23" s="14">
        <f t="shared" ca="1" si="21"/>
        <v>29.7</v>
      </c>
      <c r="BU23" s="14">
        <f t="shared" ca="1" si="21"/>
        <v>0</v>
      </c>
      <c r="BV23" s="14">
        <f t="shared" ca="1" si="21"/>
        <v>0.7</v>
      </c>
      <c r="BW23" s="14">
        <f t="shared" ca="1" si="21"/>
        <v>47.2</v>
      </c>
      <c r="BX23" s="14">
        <f t="shared" ca="1" si="21"/>
        <v>218.1</v>
      </c>
      <c r="BY23" s="14">
        <f t="shared" ca="1" si="21"/>
        <v>259.89999999999998</v>
      </c>
      <c r="BZ23" s="14">
        <f t="shared" ca="1" si="21"/>
        <v>506.6</v>
      </c>
      <c r="CA23" s="14"/>
      <c r="CB23" s="14">
        <f t="shared" si="14"/>
        <v>2020</v>
      </c>
      <c r="CC23" s="14">
        <f t="shared" ca="1" si="22"/>
        <v>489.8</v>
      </c>
      <c r="CD23" s="14">
        <f t="shared" ca="1" si="22"/>
        <v>505.7</v>
      </c>
      <c r="CE23" s="14">
        <f t="shared" ca="1" si="22"/>
        <v>362.1</v>
      </c>
      <c r="CF23" s="14">
        <f t="shared" ca="1" si="22"/>
        <v>278.60000000000002</v>
      </c>
      <c r="CG23" s="14">
        <f t="shared" ca="1" si="22"/>
        <v>148.4</v>
      </c>
      <c r="CH23" s="14">
        <f t="shared" ca="1" si="22"/>
        <v>14.9</v>
      </c>
      <c r="CI23" s="14">
        <f t="shared" ca="1" si="22"/>
        <v>0</v>
      </c>
      <c r="CJ23" s="14">
        <f t="shared" ca="1" si="22"/>
        <v>0</v>
      </c>
      <c r="CK23" s="14">
        <f t="shared" ca="1" si="22"/>
        <v>21.7</v>
      </c>
      <c r="CL23" s="14">
        <f t="shared" ca="1" si="22"/>
        <v>159.30000000000001</v>
      </c>
      <c r="CM23" s="14">
        <f t="shared" ca="1" si="22"/>
        <v>211.9</v>
      </c>
      <c r="CN23" s="14">
        <f t="shared" ca="1" si="22"/>
        <v>444.6</v>
      </c>
      <c r="CO23" s="14"/>
      <c r="CP23" s="14">
        <f t="shared" si="15"/>
        <v>2020</v>
      </c>
      <c r="CQ23" s="14">
        <f t="shared" ca="1" si="23"/>
        <v>427.8</v>
      </c>
      <c r="CR23" s="14">
        <f t="shared" ca="1" si="23"/>
        <v>447.7</v>
      </c>
      <c r="CS23" s="14">
        <f t="shared" ca="1" si="23"/>
        <v>300.10000000000002</v>
      </c>
      <c r="CT23" s="14">
        <f t="shared" ca="1" si="23"/>
        <v>218.6</v>
      </c>
      <c r="CU23" s="14">
        <f t="shared" ca="1" si="23"/>
        <v>107.2</v>
      </c>
      <c r="CV23" s="14">
        <f t="shared" ca="1" si="23"/>
        <v>4.5999999999999996</v>
      </c>
      <c r="CW23" s="14">
        <f t="shared" ca="1" si="23"/>
        <v>0</v>
      </c>
      <c r="CX23" s="14">
        <f t="shared" ca="1" si="23"/>
        <v>0</v>
      </c>
      <c r="CY23" s="14">
        <f t="shared" ca="1" si="23"/>
        <v>8.1</v>
      </c>
      <c r="CZ23" s="14">
        <f t="shared" ca="1" si="23"/>
        <v>108.1</v>
      </c>
      <c r="DA23" s="14">
        <f t="shared" ca="1" si="23"/>
        <v>166.6</v>
      </c>
      <c r="DB23" s="14">
        <f t="shared" ca="1" si="23"/>
        <v>382.6</v>
      </c>
      <c r="DC23" s="14"/>
      <c r="DD23" s="14">
        <f t="shared" si="16"/>
        <v>2020</v>
      </c>
      <c r="DE23" s="14">
        <f t="shared" ca="1" si="17"/>
        <v>365.8</v>
      </c>
      <c r="DF23" s="14">
        <f t="shared" ca="1" si="17"/>
        <v>389.7</v>
      </c>
      <c r="DG23" s="14">
        <f t="shared" ca="1" si="17"/>
        <v>241.3</v>
      </c>
      <c r="DH23" s="14">
        <f t="shared" ca="1" si="17"/>
        <v>161.1</v>
      </c>
      <c r="DI23" s="14">
        <f t="shared" ca="1" si="17"/>
        <v>73.8</v>
      </c>
      <c r="DJ23" s="14">
        <f t="shared" ca="1" si="17"/>
        <v>0</v>
      </c>
      <c r="DK23" s="14">
        <f t="shared" ca="1" si="17"/>
        <v>0</v>
      </c>
      <c r="DL23" s="14">
        <f t="shared" ca="1" si="17"/>
        <v>0</v>
      </c>
      <c r="DM23" s="14">
        <f t="shared" ca="1" si="17"/>
        <v>2.4</v>
      </c>
      <c r="DN23" s="14">
        <f t="shared" ca="1" si="17"/>
        <v>67</v>
      </c>
      <c r="DO23" s="14">
        <f t="shared" ca="1" si="17"/>
        <v>123.7</v>
      </c>
      <c r="DP23" s="14">
        <f t="shared" ca="1" si="17"/>
        <v>320.60000000000002</v>
      </c>
      <c r="DQ23" s="14"/>
      <c r="DR23" s="14">
        <f t="shared" si="18"/>
        <v>2020</v>
      </c>
      <c r="DS23" s="14">
        <f t="shared" ca="1" si="19"/>
        <v>303.8</v>
      </c>
      <c r="DT23" s="14">
        <f t="shared" ca="1" si="19"/>
        <v>331.7</v>
      </c>
      <c r="DU23" s="14">
        <f t="shared" ca="1" si="19"/>
        <v>183.3</v>
      </c>
      <c r="DV23" s="14">
        <f t="shared" ca="1" si="19"/>
        <v>109.2</v>
      </c>
      <c r="DW23" s="14">
        <f t="shared" ca="1" si="19"/>
        <v>47.8</v>
      </c>
      <c r="DX23" s="14">
        <f t="shared" ca="1" si="19"/>
        <v>0</v>
      </c>
      <c r="DY23" s="14">
        <f t="shared" ca="1" si="19"/>
        <v>0</v>
      </c>
      <c r="DZ23" s="14">
        <f t="shared" ca="1" si="19"/>
        <v>0</v>
      </c>
      <c r="EA23" s="14">
        <f t="shared" ca="1" si="19"/>
        <v>0</v>
      </c>
      <c r="EB23" s="14">
        <f t="shared" ca="1" si="19"/>
        <v>35.799999999999997</v>
      </c>
      <c r="EC23" s="14">
        <f t="shared" ca="1" si="19"/>
        <v>83.7</v>
      </c>
      <c r="ED23" s="14">
        <f t="shared" ca="1" si="19"/>
        <v>258.60000000000002</v>
      </c>
      <c r="EE23" s="14"/>
    </row>
    <row r="24" spans="1:135">
      <c r="A24">
        <v>2003</v>
      </c>
      <c r="B24">
        <v>11</v>
      </c>
      <c r="C24" s="11">
        <v>5.1033333333333335</v>
      </c>
      <c r="D24">
        <v>506.9</v>
      </c>
      <c r="E24">
        <v>0</v>
      </c>
      <c r="F24">
        <v>446.9</v>
      </c>
      <c r="G24">
        <v>0</v>
      </c>
      <c r="H24">
        <v>386.9</v>
      </c>
      <c r="I24">
        <v>0</v>
      </c>
      <c r="J24">
        <v>326.89999999999998</v>
      </c>
      <c r="K24">
        <v>0</v>
      </c>
      <c r="L24">
        <v>266.89999999999998</v>
      </c>
      <c r="M24">
        <v>0</v>
      </c>
      <c r="N24">
        <v>206.9</v>
      </c>
      <c r="O24">
        <v>0</v>
      </c>
      <c r="P24">
        <v>148.4</v>
      </c>
      <c r="Q24">
        <v>1.5</v>
      </c>
      <c r="R24">
        <v>99.3</v>
      </c>
      <c r="S24">
        <v>12.4</v>
      </c>
      <c r="T24">
        <v>1</v>
      </c>
      <c r="X24" s="14">
        <f t="shared" si="9"/>
        <v>2021</v>
      </c>
      <c r="Y24" s="14">
        <f t="shared" ca="1" si="10"/>
        <v>760.7</v>
      </c>
      <c r="Z24" s="14">
        <f t="shared" ca="1" si="10"/>
        <v>751.6</v>
      </c>
      <c r="AA24" s="14">
        <f t="shared" ca="1" si="10"/>
        <v>584.9</v>
      </c>
      <c r="AB24" s="14">
        <f t="shared" ca="1" si="10"/>
        <v>434.8</v>
      </c>
      <c r="AC24" s="14">
        <f t="shared" ca="1" si="10"/>
        <v>316.7</v>
      </c>
      <c r="AD24" s="14">
        <f t="shared" ca="1" si="10"/>
        <v>81.400000000000006</v>
      </c>
      <c r="AE24" s="14">
        <f t="shared" ca="1" si="10"/>
        <v>87.8</v>
      </c>
      <c r="AF24" s="14">
        <f t="shared" ca="1" si="10"/>
        <v>35.6</v>
      </c>
      <c r="AG24" s="14">
        <f t="shared" ca="1" si="10"/>
        <v>154</v>
      </c>
      <c r="AH24" s="14">
        <f t="shared" ca="1" si="10"/>
        <v>247.5</v>
      </c>
      <c r="AI24" s="14">
        <f t="shared" ca="1" si="10"/>
        <v>532.5</v>
      </c>
      <c r="AJ24" s="14">
        <f t="shared" ca="1" si="10"/>
        <v>650.29999999999995</v>
      </c>
      <c r="AK24" s="14"/>
      <c r="AL24" s="14">
        <f t="shared" si="11"/>
        <v>2021</v>
      </c>
      <c r="AM24" s="14">
        <f t="shared" ca="1" si="1"/>
        <v>698.7</v>
      </c>
      <c r="AN24" s="14">
        <f t="shared" ca="1" si="1"/>
        <v>695.6</v>
      </c>
      <c r="AO24" s="14">
        <f t="shared" ca="1" si="1"/>
        <v>522.9</v>
      </c>
      <c r="AP24" s="14">
        <f t="shared" ca="1" si="1"/>
        <v>374.8</v>
      </c>
      <c r="AQ24" s="14">
        <f t="shared" ca="1" si="1"/>
        <v>260.39999999999998</v>
      </c>
      <c r="AR24" s="14">
        <f t="shared" ca="1" si="1"/>
        <v>47.6</v>
      </c>
      <c r="AS24" s="14">
        <f t="shared" ca="1" si="1"/>
        <v>44</v>
      </c>
      <c r="AT24" s="14">
        <f t="shared" ca="1" si="1"/>
        <v>13.5</v>
      </c>
      <c r="AU24" s="14">
        <f t="shared" ca="1" si="1"/>
        <v>97.9</v>
      </c>
      <c r="AV24" s="14">
        <f t="shared" ca="1" si="1"/>
        <v>188.9</v>
      </c>
      <c r="AW24" s="14">
        <f t="shared" ca="1" si="1"/>
        <v>472.5</v>
      </c>
      <c r="AX24" s="14">
        <f t="shared" ca="1" si="1"/>
        <v>588.29999999999995</v>
      </c>
      <c r="AY24" s="15"/>
      <c r="AZ24" s="14">
        <f t="shared" si="12"/>
        <v>2021</v>
      </c>
      <c r="BA24" s="14">
        <f t="shared" ca="1" si="20"/>
        <v>636.70000000000005</v>
      </c>
      <c r="BB24" s="14">
        <f t="shared" ca="1" si="20"/>
        <v>639.6</v>
      </c>
      <c r="BC24" s="14">
        <f t="shared" ca="1" si="20"/>
        <v>460.9</v>
      </c>
      <c r="BD24" s="14">
        <f t="shared" ca="1" si="20"/>
        <v>315.10000000000002</v>
      </c>
      <c r="BE24" s="14">
        <f t="shared" ca="1" si="20"/>
        <v>206</v>
      </c>
      <c r="BF24" s="14">
        <f t="shared" ca="1" si="20"/>
        <v>22.7</v>
      </c>
      <c r="BG24" s="14">
        <f t="shared" ca="1" si="20"/>
        <v>14.2</v>
      </c>
      <c r="BH24" s="14">
        <f t="shared" ca="1" si="20"/>
        <v>3.5</v>
      </c>
      <c r="BI24" s="14">
        <f t="shared" ca="1" si="20"/>
        <v>52.9</v>
      </c>
      <c r="BJ24" s="14">
        <f t="shared" ca="1" si="20"/>
        <v>137.30000000000001</v>
      </c>
      <c r="BK24" s="14">
        <f t="shared" ca="1" si="20"/>
        <v>412.5</v>
      </c>
      <c r="BL24" s="14">
        <f t="shared" ca="1" si="20"/>
        <v>526.29999999999995</v>
      </c>
      <c r="BM24" s="15">
        <f t="shared" ref="BM24" ca="1" si="24">SUM(BA24:BL24)</f>
        <v>3427.7</v>
      </c>
      <c r="BN24" s="14">
        <f t="shared" si="13"/>
        <v>2021</v>
      </c>
      <c r="BO24" s="14">
        <f t="shared" ca="1" si="21"/>
        <v>574.70000000000005</v>
      </c>
      <c r="BP24" s="14">
        <f t="shared" ca="1" si="21"/>
        <v>583.6</v>
      </c>
      <c r="BQ24" s="14">
        <f t="shared" ca="1" si="21"/>
        <v>398.9</v>
      </c>
      <c r="BR24" s="14">
        <f t="shared" ca="1" si="21"/>
        <v>258.60000000000002</v>
      </c>
      <c r="BS24" s="14">
        <f t="shared" ca="1" si="21"/>
        <v>154.19999999999999</v>
      </c>
      <c r="BT24" s="14">
        <f t="shared" ca="1" si="21"/>
        <v>7.3</v>
      </c>
      <c r="BU24" s="14">
        <f t="shared" ca="1" si="21"/>
        <v>2.2999999999999998</v>
      </c>
      <c r="BV24" s="14">
        <f t="shared" ca="1" si="21"/>
        <v>0.2</v>
      </c>
      <c r="BW24" s="14">
        <f t="shared" ca="1" si="21"/>
        <v>21.9</v>
      </c>
      <c r="BX24" s="14">
        <f t="shared" ca="1" si="21"/>
        <v>96.4</v>
      </c>
      <c r="BY24" s="14">
        <f t="shared" ca="1" si="21"/>
        <v>352.5</v>
      </c>
      <c r="BZ24" s="14">
        <f t="shared" ca="1" si="21"/>
        <v>464.3</v>
      </c>
      <c r="CA24" s="14"/>
      <c r="CB24" s="14">
        <f t="shared" si="14"/>
        <v>2021</v>
      </c>
      <c r="CC24" s="14">
        <f t="shared" ca="1" si="22"/>
        <v>512.70000000000005</v>
      </c>
      <c r="CD24" s="14">
        <f t="shared" ca="1" si="22"/>
        <v>527.6</v>
      </c>
      <c r="CE24" s="14">
        <f t="shared" ca="1" si="22"/>
        <v>339.3</v>
      </c>
      <c r="CF24" s="14">
        <f t="shared" ca="1" si="22"/>
        <v>205.6</v>
      </c>
      <c r="CG24" s="14">
        <f t="shared" ca="1" si="22"/>
        <v>108.6</v>
      </c>
      <c r="CH24" s="14">
        <f t="shared" ca="1" si="22"/>
        <v>1.6</v>
      </c>
      <c r="CI24" s="14">
        <f t="shared" ca="1" si="22"/>
        <v>0</v>
      </c>
      <c r="CJ24" s="14">
        <f t="shared" ca="1" si="22"/>
        <v>0</v>
      </c>
      <c r="CK24" s="14">
        <f t="shared" ca="1" si="22"/>
        <v>6.1</v>
      </c>
      <c r="CL24" s="14">
        <f t="shared" ca="1" si="22"/>
        <v>65.900000000000006</v>
      </c>
      <c r="CM24" s="14">
        <f t="shared" ca="1" si="22"/>
        <v>292.60000000000002</v>
      </c>
      <c r="CN24" s="14">
        <f t="shared" ca="1" si="22"/>
        <v>402.3</v>
      </c>
      <c r="CO24" s="14"/>
      <c r="CP24" s="14">
        <f t="shared" si="15"/>
        <v>2021</v>
      </c>
      <c r="CQ24" s="14">
        <f t="shared" ca="1" si="23"/>
        <v>450.7</v>
      </c>
      <c r="CR24" s="14">
        <f t="shared" ca="1" si="23"/>
        <v>471.6</v>
      </c>
      <c r="CS24" s="14">
        <f t="shared" ca="1" si="23"/>
        <v>281.3</v>
      </c>
      <c r="CT24" s="14">
        <f t="shared" ca="1" si="23"/>
        <v>155.4</v>
      </c>
      <c r="CU24" s="14">
        <f t="shared" ca="1" si="23"/>
        <v>69.2</v>
      </c>
      <c r="CV24" s="14">
        <f t="shared" ca="1" si="23"/>
        <v>0</v>
      </c>
      <c r="CW24" s="14">
        <f t="shared" ca="1" si="23"/>
        <v>0</v>
      </c>
      <c r="CX24" s="14">
        <f t="shared" ca="1" si="23"/>
        <v>0</v>
      </c>
      <c r="CY24" s="14">
        <f t="shared" ca="1" si="23"/>
        <v>0.7</v>
      </c>
      <c r="CZ24" s="14">
        <f t="shared" ca="1" si="23"/>
        <v>40</v>
      </c>
      <c r="DA24" s="14">
        <f t="shared" ca="1" si="23"/>
        <v>234.6</v>
      </c>
      <c r="DB24" s="14">
        <f t="shared" ca="1" si="23"/>
        <v>340.3</v>
      </c>
      <c r="DC24" s="14"/>
      <c r="DD24" s="14">
        <f t="shared" si="16"/>
        <v>2021</v>
      </c>
      <c r="DE24" s="14">
        <f t="shared" ca="1" si="17"/>
        <v>388.7</v>
      </c>
      <c r="DF24" s="14">
        <f t="shared" ca="1" si="17"/>
        <v>415.6</v>
      </c>
      <c r="DG24" s="14">
        <f t="shared" ca="1" si="17"/>
        <v>226.8</v>
      </c>
      <c r="DH24" s="14">
        <f t="shared" ca="1" si="17"/>
        <v>110.2</v>
      </c>
      <c r="DI24" s="14">
        <f t="shared" ca="1" si="17"/>
        <v>35.299999999999997</v>
      </c>
      <c r="DJ24" s="14">
        <f t="shared" ca="1" si="17"/>
        <v>0</v>
      </c>
      <c r="DK24" s="14">
        <f t="shared" ca="1" si="17"/>
        <v>0</v>
      </c>
      <c r="DL24" s="14">
        <f t="shared" ca="1" si="17"/>
        <v>0</v>
      </c>
      <c r="DM24" s="14">
        <f t="shared" ca="1" si="17"/>
        <v>0</v>
      </c>
      <c r="DN24" s="14">
        <f t="shared" ca="1" si="17"/>
        <v>18.7</v>
      </c>
      <c r="DO24" s="14">
        <f t="shared" ca="1" si="17"/>
        <v>177.6</v>
      </c>
      <c r="DP24" s="14">
        <f t="shared" ca="1" si="17"/>
        <v>279.5</v>
      </c>
      <c r="DQ24" s="14"/>
      <c r="DR24" s="14">
        <f t="shared" si="18"/>
        <v>2021</v>
      </c>
      <c r="DS24" s="14">
        <f t="shared" ca="1" si="19"/>
        <v>326.7</v>
      </c>
      <c r="DT24" s="14">
        <f t="shared" ca="1" si="19"/>
        <v>359.6</v>
      </c>
      <c r="DU24" s="14">
        <f t="shared" ca="1" si="19"/>
        <v>178.7</v>
      </c>
      <c r="DV24" s="14">
        <f t="shared" ca="1" si="19"/>
        <v>71.900000000000006</v>
      </c>
      <c r="DW24" s="14">
        <f t="shared" ca="1" si="19"/>
        <v>13</v>
      </c>
      <c r="DX24" s="14">
        <f t="shared" ca="1" si="19"/>
        <v>0</v>
      </c>
      <c r="DY24" s="14">
        <f t="shared" ca="1" si="19"/>
        <v>0</v>
      </c>
      <c r="DZ24" s="14">
        <f t="shared" ca="1" si="19"/>
        <v>0</v>
      </c>
      <c r="EA24" s="14">
        <f t="shared" ca="1" si="19"/>
        <v>0</v>
      </c>
      <c r="EB24" s="14">
        <f t="shared" ca="1" si="19"/>
        <v>4.3</v>
      </c>
      <c r="EC24" s="14">
        <f t="shared" ca="1" si="19"/>
        <v>122.3</v>
      </c>
      <c r="ED24" s="14">
        <f t="shared" ca="1" si="19"/>
        <v>220</v>
      </c>
      <c r="EE24" s="14"/>
    </row>
    <row r="25" spans="1:135" ht="15">
      <c r="A25">
        <v>2003</v>
      </c>
      <c r="B25">
        <v>12</v>
      </c>
      <c r="C25" s="11">
        <v>-0.76774193548387093</v>
      </c>
      <c r="D25">
        <v>705.8</v>
      </c>
      <c r="E25">
        <v>0</v>
      </c>
      <c r="F25">
        <v>643.79999999999995</v>
      </c>
      <c r="G25">
        <v>0</v>
      </c>
      <c r="H25">
        <v>581.79999999999995</v>
      </c>
      <c r="I25">
        <v>0</v>
      </c>
      <c r="J25">
        <v>519.79999999999995</v>
      </c>
      <c r="K25">
        <v>0</v>
      </c>
      <c r="L25">
        <v>457.8</v>
      </c>
      <c r="M25">
        <v>0</v>
      </c>
      <c r="N25">
        <v>395.8</v>
      </c>
      <c r="O25">
        <v>0</v>
      </c>
      <c r="P25">
        <v>333.8</v>
      </c>
      <c r="Q25">
        <v>0</v>
      </c>
      <c r="R25">
        <v>271.8</v>
      </c>
      <c r="S25">
        <v>0</v>
      </c>
      <c r="T25">
        <v>16</v>
      </c>
      <c r="X25" s="16">
        <f t="shared" si="9"/>
        <v>2022</v>
      </c>
      <c r="Y25" s="14">
        <f t="shared" ca="1" si="10"/>
        <v>951</v>
      </c>
      <c r="Z25" s="14">
        <f t="shared" ca="1" si="10"/>
        <v>754.1</v>
      </c>
      <c r="AA25" s="14">
        <f t="shared" ca="1" si="10"/>
        <v>663.9</v>
      </c>
      <c r="AB25" s="14">
        <f t="shared" ca="1" si="10"/>
        <v>493.5</v>
      </c>
      <c r="AC25" s="14">
        <f t="shared" ca="1" si="10"/>
        <v>244.3</v>
      </c>
      <c r="AD25" s="14">
        <f t="shared" ca="1" si="10"/>
        <v>147.69999999999999</v>
      </c>
      <c r="AE25" s="14">
        <f t="shared" ca="1" si="10"/>
        <v>76.5</v>
      </c>
      <c r="AF25" s="14">
        <f t="shared" ca="1" si="10"/>
        <v>61.4</v>
      </c>
      <c r="AG25" s="14">
        <f t="shared" ca="1" si="10"/>
        <v>154</v>
      </c>
      <c r="AH25" s="14">
        <f t="shared" ca="1" si="10"/>
        <v>360.5</v>
      </c>
      <c r="AI25" s="14">
        <f t="shared" ca="1" si="10"/>
        <v>479.9</v>
      </c>
      <c r="AJ25" s="14">
        <f t="shared" ca="1" si="10"/>
        <v>691.7</v>
      </c>
      <c r="AK25" s="14"/>
      <c r="AL25" s="14">
        <f t="shared" si="11"/>
        <v>2022</v>
      </c>
      <c r="AM25" s="14">
        <f t="shared" ca="1" si="1"/>
        <v>889</v>
      </c>
      <c r="AN25" s="14">
        <f t="shared" ca="1" si="1"/>
        <v>698.1</v>
      </c>
      <c r="AO25" s="14">
        <f t="shared" ca="1" si="1"/>
        <v>601.9</v>
      </c>
      <c r="AP25" s="14">
        <f t="shared" ca="1" si="1"/>
        <v>433.5</v>
      </c>
      <c r="AQ25" s="14">
        <f t="shared" ca="1" si="1"/>
        <v>190.8</v>
      </c>
      <c r="AR25" s="14">
        <f t="shared" ca="1" si="1"/>
        <v>97</v>
      </c>
      <c r="AS25" s="14">
        <f t="shared" ca="1" si="1"/>
        <v>38.5</v>
      </c>
      <c r="AT25" s="14">
        <f t="shared" ref="AT25:AX25" ca="1" si="25">OFFSET($F$2,(ROW()-5)*12+COLUMN()-39,0)</f>
        <v>25.2</v>
      </c>
      <c r="AU25" s="14">
        <f t="shared" ca="1" si="25"/>
        <v>109.4</v>
      </c>
      <c r="AV25" s="14">
        <f t="shared" ca="1" si="25"/>
        <v>298.5</v>
      </c>
      <c r="AW25" s="14">
        <f t="shared" ca="1" si="25"/>
        <v>420.9</v>
      </c>
      <c r="AX25" s="14">
        <f t="shared" ca="1" si="25"/>
        <v>629.70000000000005</v>
      </c>
      <c r="AY25" s="15"/>
      <c r="AZ25" s="14">
        <f t="shared" si="12"/>
        <v>2022</v>
      </c>
      <c r="BA25" s="14">
        <f t="shared" ca="1" si="20"/>
        <v>827</v>
      </c>
      <c r="BB25" s="14">
        <f t="shared" ca="1" si="20"/>
        <v>642.1</v>
      </c>
      <c r="BC25" s="14">
        <f t="shared" ca="1" si="20"/>
        <v>539.9</v>
      </c>
      <c r="BD25" s="14">
        <f t="shared" ca="1" si="20"/>
        <v>373.5</v>
      </c>
      <c r="BE25" s="14">
        <f t="shared" ca="1" si="20"/>
        <v>144.1</v>
      </c>
      <c r="BF25" s="14">
        <f t="shared" ca="1" si="20"/>
        <v>50.9</v>
      </c>
      <c r="BG25" s="14">
        <f t="shared" ca="1" si="20"/>
        <v>10.5</v>
      </c>
      <c r="BH25" s="14">
        <f t="shared" ca="1" si="20"/>
        <v>5.0999999999999996</v>
      </c>
      <c r="BI25" s="14">
        <f t="shared" ca="1" si="20"/>
        <v>67.599999999999994</v>
      </c>
      <c r="BJ25" s="14">
        <f t="shared" ca="1" si="20"/>
        <v>237.9</v>
      </c>
      <c r="BK25" s="14">
        <f t="shared" ca="1" si="20"/>
        <v>365</v>
      </c>
      <c r="BL25" s="14">
        <f t="shared" ca="1" si="20"/>
        <v>567.70000000000005</v>
      </c>
      <c r="BM25" s="15">
        <f t="shared" ref="BM25" ca="1" si="26">SUM(BA25:BL25)</f>
        <v>3831.3</v>
      </c>
      <c r="BN25" s="14">
        <f t="shared" si="13"/>
        <v>2022</v>
      </c>
      <c r="BO25" s="14">
        <f t="shared" ca="1" si="21"/>
        <v>765</v>
      </c>
      <c r="BP25" s="14">
        <f t="shared" ca="1" si="21"/>
        <v>586.1</v>
      </c>
      <c r="BQ25" s="14">
        <f t="shared" ca="1" si="21"/>
        <v>477.9</v>
      </c>
      <c r="BR25" s="14">
        <f t="shared" ca="1" si="21"/>
        <v>313.8</v>
      </c>
      <c r="BS25" s="14">
        <f t="shared" ca="1" si="21"/>
        <v>103</v>
      </c>
      <c r="BT25" s="14">
        <f t="shared" ca="1" si="21"/>
        <v>19.600000000000001</v>
      </c>
      <c r="BU25" s="14">
        <f t="shared" ca="1" si="21"/>
        <v>0</v>
      </c>
      <c r="BV25" s="14">
        <f t="shared" ca="1" si="21"/>
        <v>0</v>
      </c>
      <c r="BW25" s="14">
        <f t="shared" ca="1" si="21"/>
        <v>37.5</v>
      </c>
      <c r="BX25" s="14">
        <f t="shared" ca="1" si="21"/>
        <v>181.2</v>
      </c>
      <c r="BY25" s="14">
        <f t="shared" ca="1" si="21"/>
        <v>311</v>
      </c>
      <c r="BZ25" s="14">
        <f t="shared" ca="1" si="21"/>
        <v>505.7</v>
      </c>
      <c r="CA25" s="14"/>
      <c r="CB25" s="14">
        <f t="shared" si="14"/>
        <v>2022</v>
      </c>
      <c r="CC25" s="14">
        <f t="shared" ca="1" si="22"/>
        <v>703</v>
      </c>
      <c r="CD25" s="14">
        <f t="shared" ca="1" si="22"/>
        <v>530.1</v>
      </c>
      <c r="CE25" s="14">
        <f t="shared" ca="1" si="22"/>
        <v>415.9</v>
      </c>
      <c r="CF25" s="14">
        <f t="shared" ca="1" si="22"/>
        <v>255.8</v>
      </c>
      <c r="CG25" s="14">
        <f t="shared" ca="1" si="22"/>
        <v>64.2</v>
      </c>
      <c r="CH25" s="14">
        <f t="shared" ca="1" si="22"/>
        <v>4.3</v>
      </c>
      <c r="CI25" s="14">
        <f t="shared" ca="1" si="22"/>
        <v>0</v>
      </c>
      <c r="CJ25" s="14">
        <f t="shared" ca="1" si="22"/>
        <v>0</v>
      </c>
      <c r="CK25" s="14">
        <f t="shared" ca="1" si="22"/>
        <v>18</v>
      </c>
      <c r="CL25" s="14">
        <f t="shared" ca="1" si="22"/>
        <v>129.6</v>
      </c>
      <c r="CM25" s="14">
        <f t="shared" ca="1" si="22"/>
        <v>257.39999999999998</v>
      </c>
      <c r="CN25" s="14">
        <f t="shared" ca="1" si="22"/>
        <v>443.7</v>
      </c>
      <c r="CO25" s="14"/>
      <c r="CP25" s="14">
        <f t="shared" si="15"/>
        <v>2022</v>
      </c>
      <c r="CQ25" s="14">
        <f t="shared" ca="1" si="23"/>
        <v>641</v>
      </c>
      <c r="CR25" s="14">
        <f t="shared" ca="1" si="23"/>
        <v>474.1</v>
      </c>
      <c r="CS25" s="14">
        <f t="shared" ca="1" si="23"/>
        <v>353.9</v>
      </c>
      <c r="CT25" s="14">
        <f t="shared" ca="1" si="23"/>
        <v>201.1</v>
      </c>
      <c r="CU25" s="14">
        <f t="shared" ca="1" si="23"/>
        <v>32.5</v>
      </c>
      <c r="CV25" s="14">
        <f t="shared" ca="1" si="23"/>
        <v>0</v>
      </c>
      <c r="CW25" s="14">
        <f t="shared" ca="1" si="23"/>
        <v>0</v>
      </c>
      <c r="CX25" s="14">
        <f t="shared" ca="1" si="23"/>
        <v>0</v>
      </c>
      <c r="CY25" s="14">
        <f t="shared" ca="1" si="23"/>
        <v>4.8</v>
      </c>
      <c r="CZ25" s="14">
        <f t="shared" ca="1" si="23"/>
        <v>81.599999999999994</v>
      </c>
      <c r="DA25" s="14">
        <f t="shared" ca="1" si="23"/>
        <v>208.2</v>
      </c>
      <c r="DB25" s="14">
        <f t="shared" ca="1" si="23"/>
        <v>381.7</v>
      </c>
      <c r="DC25" s="14"/>
      <c r="DD25" s="14">
        <f t="shared" si="16"/>
        <v>2022</v>
      </c>
      <c r="DE25" s="14">
        <f t="shared" ca="1" si="17"/>
        <v>579</v>
      </c>
      <c r="DF25" s="14">
        <f t="shared" ca="1" si="17"/>
        <v>418.1</v>
      </c>
      <c r="DG25" s="14">
        <f t="shared" ca="1" si="17"/>
        <v>293.3</v>
      </c>
      <c r="DH25" s="14">
        <f t="shared" ca="1" si="17"/>
        <v>148.9</v>
      </c>
      <c r="DI25" s="14">
        <f t="shared" ca="1" si="17"/>
        <v>9.1999999999999993</v>
      </c>
      <c r="DJ25" s="14">
        <f t="shared" ca="1" si="17"/>
        <v>0</v>
      </c>
      <c r="DK25" s="14">
        <f t="shared" ca="1" si="17"/>
        <v>0</v>
      </c>
      <c r="DL25" s="14">
        <f t="shared" ca="1" si="17"/>
        <v>0</v>
      </c>
      <c r="DM25" s="14">
        <f t="shared" ca="1" si="17"/>
        <v>0.1</v>
      </c>
      <c r="DN25" s="14">
        <f t="shared" ca="1" si="17"/>
        <v>42.2</v>
      </c>
      <c r="DO25" s="14">
        <f t="shared" ca="1" si="17"/>
        <v>162.1</v>
      </c>
      <c r="DP25" s="14">
        <f t="shared" ca="1" si="17"/>
        <v>319.7</v>
      </c>
      <c r="DQ25" s="14"/>
      <c r="DR25" s="14">
        <f t="shared" si="18"/>
        <v>2022</v>
      </c>
      <c r="DS25" s="14">
        <f t="shared" ca="1" si="19"/>
        <v>517</v>
      </c>
      <c r="DT25" s="14">
        <f t="shared" ca="1" si="19"/>
        <v>362.1</v>
      </c>
      <c r="DU25" s="14">
        <f t="shared" ca="1" si="19"/>
        <v>234.6</v>
      </c>
      <c r="DV25" s="14">
        <f t="shared" ca="1" si="19"/>
        <v>102.2</v>
      </c>
      <c r="DW25" s="14">
        <f t="shared" ca="1" si="19"/>
        <v>1.7</v>
      </c>
      <c r="DX25" s="14">
        <f t="shared" ca="1" si="19"/>
        <v>0</v>
      </c>
      <c r="DY25" s="14">
        <f t="shared" ca="1" si="19"/>
        <v>0</v>
      </c>
      <c r="DZ25" s="14">
        <f t="shared" ca="1" si="19"/>
        <v>0</v>
      </c>
      <c r="EA25" s="14">
        <f t="shared" ca="1" si="19"/>
        <v>0</v>
      </c>
      <c r="EB25" s="14">
        <f t="shared" ca="1" si="19"/>
        <v>14.8</v>
      </c>
      <c r="EC25" s="14">
        <f t="shared" ca="1" si="19"/>
        <v>121.5</v>
      </c>
      <c r="ED25" s="14">
        <f t="shared" ca="1" si="19"/>
        <v>258.3</v>
      </c>
      <c r="EE25" s="14"/>
    </row>
    <row r="26" spans="1:135" ht="15">
      <c r="A26">
        <v>2004</v>
      </c>
      <c r="B26">
        <v>1</v>
      </c>
      <c r="C26" s="11">
        <v>-9.9096774193548391</v>
      </c>
      <c r="D26">
        <v>989.2</v>
      </c>
      <c r="E26">
        <v>0</v>
      </c>
      <c r="F26">
        <v>927.2</v>
      </c>
      <c r="G26">
        <v>0</v>
      </c>
      <c r="H26">
        <v>865.2</v>
      </c>
      <c r="I26">
        <v>0</v>
      </c>
      <c r="J26">
        <v>803.2</v>
      </c>
      <c r="K26">
        <v>0</v>
      </c>
      <c r="L26">
        <v>741.2</v>
      </c>
      <c r="M26">
        <v>0</v>
      </c>
      <c r="N26">
        <v>679.2</v>
      </c>
      <c r="O26">
        <v>0</v>
      </c>
      <c r="P26">
        <v>617.20000000000005</v>
      </c>
      <c r="Q26">
        <v>0</v>
      </c>
      <c r="R26">
        <v>555.20000000000005</v>
      </c>
      <c r="S26">
        <v>0</v>
      </c>
      <c r="T26">
        <v>28</v>
      </c>
      <c r="X26" s="16">
        <f t="shared" si="9"/>
        <v>2023</v>
      </c>
      <c r="Y26" s="17">
        <f ca="1">MAX(TREND(Y$6:Y$25,X$6:X$25,X26),0)</f>
        <v>820.36368421052612</v>
      </c>
      <c r="Z26" s="17">
        <f t="shared" ref="Z26:AB26" ca="1" si="27">MAX(TREND(Z$6:Z$25,Y$6:Y$25,Y26),0)</f>
        <v>753.77010313724531</v>
      </c>
      <c r="AA26" s="17">
        <f t="shared" ca="1" si="27"/>
        <v>685.62333963869196</v>
      </c>
      <c r="AB26" s="17">
        <f t="shared" ca="1" si="27"/>
        <v>486.52264720295688</v>
      </c>
      <c r="AC26" s="17">
        <f t="shared" ref="AC26" ca="1" si="28">MAX(TREND(AC$6:AC$25,AB$6:AB$25,AB26),0)</f>
        <v>303.35742155298442</v>
      </c>
      <c r="AD26" s="17">
        <f t="shared" ref="AD26" ca="1" si="29">MAX(TREND(AD$6:AD$25,AC$6:AC$25,AC26),0)</f>
        <v>145.57429397364524</v>
      </c>
      <c r="AE26" s="17">
        <f t="shared" ref="AE26" ca="1" si="30">MAX(TREND(AE$6:AE$25,AD$6:AD$25,AD26),0)</f>
        <v>61.194870798636963</v>
      </c>
      <c r="AF26" s="17">
        <f t="shared" ref="AF26" ca="1" si="31">MAX(TREND(AF$6:AF$25,AE$6:AE$25,AE26),0)</f>
        <v>67.894937696490132</v>
      </c>
      <c r="AG26" s="17">
        <f t="shared" ref="AG26" ca="1" si="32">MAX(TREND(AG$6:AG$25,AF$6:AF$25,AF26),0)</f>
        <v>161.75998799462585</v>
      </c>
      <c r="AH26" s="17">
        <f t="shared" ref="AH26" ca="1" si="33">MAX(TREND(AH$6:AH$25,AG$6:AG$25,AG26),0)</f>
        <v>354.72999229004108</v>
      </c>
      <c r="AI26" s="17">
        <f t="shared" ref="AI26" ca="1" si="34">MAX(TREND(AI$6:AI$25,AH$6:AH$25,AH26),0)</f>
        <v>527.78000152254947</v>
      </c>
      <c r="AJ26" s="17">
        <f t="shared" ref="AJ26" ca="1" si="35">MAX(TREND(AJ$6:AJ$25,AI$6:AI$25,AI26),0)</f>
        <v>724.69000062898294</v>
      </c>
      <c r="AK26" s="14"/>
      <c r="AL26" s="16">
        <f t="shared" si="11"/>
        <v>2023</v>
      </c>
      <c r="AM26" s="17">
        <f ca="1">MAX(TREND(AM$6:AM$25,AL$6:AL$25,AL26),0)</f>
        <v>758.36368421052612</v>
      </c>
      <c r="AN26" s="17">
        <f t="shared" ref="AN26:AP26" ca="1" si="36">MAX(TREND(AN$6:AN$25,AM$6:AM$25,AM26),0)</f>
        <v>697.21104123425289</v>
      </c>
      <c r="AO26" s="17">
        <f t="shared" ca="1" si="36"/>
        <v>623.5599584754151</v>
      </c>
      <c r="AP26" s="17">
        <f t="shared" ca="1" si="36"/>
        <v>426.62133581870654</v>
      </c>
      <c r="AQ26" s="17">
        <f ca="1">MAX(TREND(AQ$6:AQ$25,AP$6:AP$25,AP26),0)</f>
        <v>245.20776501675019</v>
      </c>
      <c r="AR26" s="17">
        <f t="shared" ref="AR26:AX26" ca="1" si="37">MAX(TREND(AR$6:AR$25,AQ$6:AQ$25,AQ26),0)</f>
        <v>97.604707360240553</v>
      </c>
      <c r="AS26" s="17">
        <f t="shared" ca="1" si="37"/>
        <v>27.509953107243117</v>
      </c>
      <c r="AT26" s="17">
        <f t="shared" ca="1" si="37"/>
        <v>31.264976054482414</v>
      </c>
      <c r="AU26" s="17">
        <f t="shared" ca="1" si="37"/>
        <v>111.08499443527967</v>
      </c>
      <c r="AV26" s="17">
        <f t="shared" ca="1" si="37"/>
        <v>293.98499585098176</v>
      </c>
      <c r="AW26" s="17">
        <f t="shared" ca="1" si="37"/>
        <v>467.92000076516786</v>
      </c>
      <c r="AX26" s="17">
        <f t="shared" ca="1" si="37"/>
        <v>662.69000031708549</v>
      </c>
      <c r="AY26" s="15"/>
      <c r="AZ26" s="16">
        <f t="shared" si="12"/>
        <v>2023</v>
      </c>
      <c r="BA26" s="17">
        <f ca="1">MAX(TREND(BA$6:BA$25,AZ$6:AZ$25,AZ26),0)</f>
        <v>696.36368421052612</v>
      </c>
      <c r="BB26" s="17">
        <f t="shared" ref="BB26:BD26" ca="1" si="38">MAX(TREND(BB$6:BB$25,BA$6:BA$25,BA26),0)</f>
        <v>640.65197933126046</v>
      </c>
      <c r="BC26" s="17">
        <f t="shared" ca="1" si="38"/>
        <v>561.65944936132223</v>
      </c>
      <c r="BD26" s="17">
        <f t="shared" ca="1" si="38"/>
        <v>367.03590292804006</v>
      </c>
      <c r="BE26" s="17">
        <f t="shared" ref="BE26" ca="1" si="39">MAX(TREND(BE$6:BE$25,BD$6:BD$25,BD26),0)</f>
        <v>190.55620234052992</v>
      </c>
      <c r="BF26" s="17">
        <f t="shared" ref="BF26" ca="1" si="40">MAX(TREND(BF$6:BF$25,BE$6:BE$25,BE26),0)</f>
        <v>57.370066766655718</v>
      </c>
      <c r="BG26" s="17">
        <f t="shared" ref="BG26" ca="1" si="41">MAX(TREND(BG$6:BG$25,BF$6:BF$25,BF26),0)</f>
        <v>8.4550044431491962</v>
      </c>
      <c r="BH26" s="17">
        <f t="shared" ref="BH26" ca="1" si="42">MAX(TREND(BH$6:BH$25,BG$6:BG$25,BG26),0)</f>
        <v>10.415002820076646</v>
      </c>
      <c r="BI26" s="17">
        <f ca="1">MAX(TREND(BI$6:BI$25,BH$6:BH$25,BH26),0)</f>
        <v>68.180001029420239</v>
      </c>
      <c r="BJ26" s="17">
        <f t="shared" ref="BJ26" ca="1" si="43">MAX(TREND(BJ$6:BJ$25,BI$6:BI$25,BI26),0)</f>
        <v>235.16500083786943</v>
      </c>
      <c r="BK26" s="17">
        <f t="shared" ref="BK26" ca="1" si="44">MAX(TREND(BK$6:BK$25,BJ$6:BJ$25,BJ26),0)</f>
        <v>408.37999984657932</v>
      </c>
      <c r="BL26" s="17">
        <f ca="1">MAX(TREND(BL$6:BL$25,BK$6:BK$25,BK26),0)</f>
        <v>600.68999993634952</v>
      </c>
      <c r="BM26" s="15">
        <f t="shared" ca="1" si="3"/>
        <v>3844.9222938517787</v>
      </c>
      <c r="BN26" s="16">
        <f t="shared" si="13"/>
        <v>2023</v>
      </c>
      <c r="BO26" s="17">
        <f ca="1">MAX(TREND(BO$6:BO$25,BN$6:BN$25,BN26),0)</f>
        <v>634.36368421052612</v>
      </c>
      <c r="BP26" s="17">
        <f t="shared" ref="BP26" ca="1" si="45">MAX(TREND(BP$6:BP$25,BO$6:BO$25,BO26),0)</f>
        <v>584.09291742826804</v>
      </c>
      <c r="BQ26" s="17">
        <f t="shared" ref="BQ26" ca="1" si="46">MAX(TREND(BQ$6:BQ$25,BP$6:BP$25,BP26),0)</f>
        <v>499.83027638823739</v>
      </c>
      <c r="BR26" s="17">
        <f t="shared" ref="BR26" ca="1" si="47">MAX(TREND(BR$6:BR$25,BQ$6:BQ$25,BQ26),0)</f>
        <v>308.46829147619087</v>
      </c>
      <c r="BS26" s="17">
        <f t="shared" ref="BS26" ca="1" si="48">MAX(TREND(BS$6:BS$25,BR$6:BR$25,BR26),0)</f>
        <v>139.92059327902749</v>
      </c>
      <c r="BT26" s="17">
        <f t="shared" ref="BT26" ca="1" si="49">MAX(TREND(BT$6:BT$25,BS$6:BS$25,BS26),0)</f>
        <v>27.825280398653621</v>
      </c>
      <c r="BU26" s="17">
        <f t="shared" ref="BU26" ca="1" si="50">MAX(TREND(BU$6:BU$25,BT$6:BT$25,BT26),0)</f>
        <v>1.0699992683765698</v>
      </c>
      <c r="BV26" s="17">
        <f t="shared" ref="BV26" ca="1" si="51">MAX(TREND(BV$6:BV$25,BU$6:BU$25,BU26),0)</f>
        <v>2.049999461835057</v>
      </c>
      <c r="BW26" s="17">
        <f t="shared" ref="BW26" ca="1" si="52">MAX(TREND(BW$6:BW$25,BV$6:BV$25,BV26),0)</f>
        <v>35.829999538103849</v>
      </c>
      <c r="BX26" s="17">
        <f t="shared" ref="BX26" ca="1" si="53">MAX(TREND(BX$6:BX$25,BW$6:BW$25,BW26),0)</f>
        <v>179.69999955732376</v>
      </c>
      <c r="BY26" s="17">
        <f t="shared" ref="BY26" ca="1" si="54">MAX(TREND(BY$6:BY$25,BX$6:BX$25,BX26),0)</f>
        <v>349.22000008823488</v>
      </c>
      <c r="BZ26" s="17">
        <f t="shared" ref="BZ26" ca="1" si="55">MAX(TREND(BZ$6:BZ$25,BY$6:BY$25,BY26),0)</f>
        <v>538.69000003682947</v>
      </c>
      <c r="CA26" s="14"/>
      <c r="CB26" s="16">
        <f t="shared" si="14"/>
        <v>2023</v>
      </c>
      <c r="CC26" s="17">
        <f ca="1">MAX(TREND(CC$6:CC$25,CB$6:CB$25,CB26),0)</f>
        <v>572.36368421052612</v>
      </c>
      <c r="CD26" s="17">
        <f t="shared" ref="CD26" ca="1" si="56">MAX(TREND(CD$6:CD$25,CC$6:CC$25,CC26),0)</f>
        <v>527.53385552527584</v>
      </c>
      <c r="CE26" s="17">
        <f t="shared" ref="CE26" ca="1" si="57">MAX(TREND(CE$6:CE$25,CD$6:CD$25,CD26),0)</f>
        <v>438.21211592371571</v>
      </c>
      <c r="CF26" s="17">
        <f t="shared" ref="CF26" ca="1" si="58">MAX(TREND(CF$6:CF$25,CE$6:CE$25,CE26),0)</f>
        <v>251.85219387255825</v>
      </c>
      <c r="CG26" s="17">
        <f t="shared" ref="CG26" ca="1" si="59">MAX(TREND(CG$6:CG$25,CF$6:CF$25,CF26),0)</f>
        <v>94.325494138544698</v>
      </c>
      <c r="CH26" s="17">
        <f t="shared" ref="CH26" ca="1" si="60">MAX(TREND(CH$6:CH$25,CG$6:CG$25,CG26),0)</f>
        <v>10.635274620892172</v>
      </c>
      <c r="CI26" s="17">
        <f t="shared" ref="CI26" ca="1" si="61">MAX(TREND(CI$6:CI$25,CH$6:CH$25,CH26),0)</f>
        <v>0</v>
      </c>
      <c r="CJ26" s="17">
        <f t="shared" ref="CJ26" ca="1" si="62">MAX(TREND(CJ$6:CJ$25,CI$6:CI$25,CI26),0)</f>
        <v>0.08</v>
      </c>
      <c r="CK26" s="17">
        <f t="shared" ref="CK26" ca="1" si="63">MAX(TREND(CK$6:CK$25,CJ$6:CJ$25,CJ26),0)</f>
        <v>15.48</v>
      </c>
      <c r="CL26" s="17">
        <f t="shared" ref="CL26" ca="1" si="64">MAX(TREND(CL$6:CL$25,CK$6:CK$25,CK26),0)</f>
        <v>129.25</v>
      </c>
      <c r="CM26" s="17">
        <f t="shared" ref="CM26" ca="1" si="65">MAX(TREND(CM$6:CM$25,CL$6:CL$25,CL26),0)</f>
        <v>290.64499999999998</v>
      </c>
      <c r="CN26" s="17">
        <f t="shared" ref="CN26" ca="1" si="66">MAX(TREND(CN$6:CN$25,CM$6:CM$25,CM26),0)</f>
        <v>476.69000000000005</v>
      </c>
      <c r="CO26" s="14"/>
      <c r="CP26" s="16">
        <f t="shared" si="15"/>
        <v>2023</v>
      </c>
      <c r="CQ26" s="17">
        <f ca="1">MAX(TREND(CQ$6:CQ$25,CP$6:CP$25,CP26),0)</f>
        <v>510.36368421052612</v>
      </c>
      <c r="CR26" s="17">
        <f t="shared" ref="CR26" ca="1" si="67">MAX(TREND(CR$6:CR$25,CQ$6:CQ$25,CQ26),0)</f>
        <v>470.97479362228353</v>
      </c>
      <c r="CS26" s="17">
        <f t="shared" ref="CS26" ca="1" si="68">MAX(TREND(CS$6:CS$25,CR$6:CR$25,CR26),0)</f>
        <v>377.27409659422131</v>
      </c>
      <c r="CT26" s="17">
        <f t="shared" ref="CT26" ca="1" si="69">MAX(TREND(CT$6:CT$25,CS$6:CS$25,CS26),0)</f>
        <v>197.47875674848297</v>
      </c>
      <c r="CU26" s="17">
        <f t="shared" ref="CU26" ca="1" si="70">MAX(TREND(CU$6:CU$25,CT$6:CT$25,CT26),0)</f>
        <v>57.135476853398103</v>
      </c>
      <c r="CV26" s="17">
        <f t="shared" ref="CV26" ca="1" si="71">MAX(TREND(CV$6:CV$25,CU$6:CU$25,CU26),0)</f>
        <v>2.8050949502905045</v>
      </c>
      <c r="CW26" s="17">
        <f t="shared" ref="CW26" ca="1" si="72">MAX(TREND(CW$6:CW$25,CV$6:CV$25,CV26),0)</f>
        <v>0</v>
      </c>
      <c r="CX26" s="17">
        <f t="shared" ref="CX26" ca="1" si="73">MAX(TREND(CX$6:CX$25,CW$6:CW$25,CW26),0)</f>
        <v>0</v>
      </c>
      <c r="CY26" s="17">
        <f t="shared" ref="CY26" ca="1" si="74">MAX(TREND(CY$6:CY$25,CX$6:CX$25,CX26),0)</f>
        <v>4.76</v>
      </c>
      <c r="CZ26" s="17">
        <f t="shared" ref="CZ26" ca="1" si="75">MAX(TREND(CZ$6:CZ$25,CY$6:CY$25,CY26),0)</f>
        <v>84.929999999999978</v>
      </c>
      <c r="DA26" s="17">
        <f t="shared" ref="DA26" ca="1" si="76">MAX(TREND(DA$6:DA$25,CZ$6:CZ$25,CZ26),0)</f>
        <v>233.59500000000003</v>
      </c>
      <c r="DB26" s="17">
        <f t="shared" ref="DB26" ca="1" si="77">MAX(TREND(DB$6:DB$25,DA$6:DA$25,DA26),0)</f>
        <v>414.69000000000005</v>
      </c>
      <c r="DC26" s="14"/>
      <c r="DD26" s="16">
        <f t="shared" si="16"/>
        <v>2023</v>
      </c>
      <c r="DE26" s="17">
        <f ca="1">MAX(TREND(DE$6:DE$25,DD$6:DD$25,DD26),0)</f>
        <v>448.29842105263197</v>
      </c>
      <c r="DF26" s="17">
        <f t="shared" ref="DF26:DG26" ca="1" si="78">MAX(TREND(DF$6:DF$25,DE$6:DE$25,DE26),0)</f>
        <v>414.28417948208823</v>
      </c>
      <c r="DG26" s="17">
        <f t="shared" ca="1" si="78"/>
        <v>317.63992030493944</v>
      </c>
      <c r="DH26" s="17">
        <f t="shared" ref="DH26" ca="1" si="79">MAX(TREND(DH$6:DH$25,DG$6:DG$25,DG26),0)</f>
        <v>146.47937224471255</v>
      </c>
      <c r="DI26" s="17">
        <f t="shared" ref="DI26" ca="1" si="80">MAX(TREND(DI$6:DI$25,DH$6:DH$25,DH26),0)</f>
        <v>30.21332986191404</v>
      </c>
      <c r="DJ26" s="17">
        <f t="shared" ref="DJ26" ca="1" si="81">MAX(TREND(DJ$6:DJ$25,DI$6:DI$25,DI26),0)</f>
        <v>0.32998618960215526</v>
      </c>
      <c r="DK26" s="17">
        <f t="shared" ref="DK26" ca="1" si="82">MAX(TREND(DK$6:DK$25,DJ$6:DJ$25,DJ26),0)</f>
        <v>0</v>
      </c>
      <c r="DL26" s="17">
        <f t="shared" ref="DL26" ca="1" si="83">MAX(TREND(DL$6:DL$25,DK$6:DK$25,DK26),0)</f>
        <v>0</v>
      </c>
      <c r="DM26" s="17">
        <f t="shared" ref="DM26" ca="1" si="84">MAX(TREND(DM$6:DM$25,DL$6:DL$25,DL26),0)</f>
        <v>0.95500000000000007</v>
      </c>
      <c r="DN26" s="17">
        <f t="shared" ref="DN26" ca="1" si="85">MAX(TREND(DN$6:DN$25,DM$6:DM$25,DM26),0)</f>
        <v>48.765000000000001</v>
      </c>
      <c r="DO26" s="17">
        <f t="shared" ref="DO26" ca="1" si="86">MAX(TREND(DO$6:DO$25,DN$6:DN$25,DN26),0)</f>
        <v>179.42500000000001</v>
      </c>
      <c r="DP26" s="17">
        <f t="shared" ref="DP26" ca="1" si="87">MAX(TREND(DP$6:DP$25,DO$6:DO$25,DO26),0)</f>
        <v>352.84000000000003</v>
      </c>
      <c r="DQ26" s="14"/>
      <c r="DR26" s="16">
        <f t="shared" si="18"/>
        <v>2023</v>
      </c>
      <c r="DS26" s="17">
        <f ca="1">MAX(TREND(DS$6:DS$25,DR$6:DR$25,DR26),0)</f>
        <v>386.54894736842107</v>
      </c>
      <c r="DT26" s="17">
        <f t="shared" ref="DT26" ca="1" si="88">MAX(TREND(DT$6:DT$25,DS$6:DS$25,DS26),0)</f>
        <v>357.8973094425408</v>
      </c>
      <c r="DU26" s="17">
        <f t="shared" ref="DU26" ca="1" si="89">MAX(TREND(DU$6:DU$25,DT$6:DT$25,DT26),0)</f>
        <v>259.79256689881703</v>
      </c>
      <c r="DV26" s="17">
        <f t="shared" ref="DV26" ca="1" si="90">MAX(TREND(DV$6:DV$25,DU$6:DU$25,DU26),0)</f>
        <v>100.84079002778078</v>
      </c>
      <c r="DW26" s="17">
        <f t="shared" ref="DW26" ca="1" si="91">MAX(TREND(DW$6:DW$25,DV$6:DV$25,DV26),0)</f>
        <v>12.797486386605147</v>
      </c>
      <c r="DX26" s="17">
        <f t="shared" ref="DX26" ca="1" si="92">MAX(TREND(DX$6:DX$25,DW$6:DW$25,DW26),0)</f>
        <v>0</v>
      </c>
      <c r="DY26" s="17">
        <f t="shared" ref="DY26" ca="1" si="93">MAX(TREND(DY$6:DY$25,DX$6:DX$25,DX26),0)</f>
        <v>0</v>
      </c>
      <c r="DZ26" s="17">
        <f t="shared" ref="DZ26" ca="1" si="94">MAX(TREND(DZ$6:DZ$25,DY$6:DY$25,DY26),0)</f>
        <v>0</v>
      </c>
      <c r="EA26" s="17">
        <f t="shared" ref="EA26" ca="1" si="95">MAX(TREND(EA$6:EA$25,DZ$6:DZ$25,DZ26),0)</f>
        <v>4.4999999999999998E-2</v>
      </c>
      <c r="EB26" s="17">
        <f t="shared" ref="EB26" ca="1" si="96">MAX(TREND(EB$6:EB$25,EA$6:EA$25,EA26),0)</f>
        <v>23.185000000000002</v>
      </c>
      <c r="EC26" s="17">
        <f t="shared" ref="EC26" ca="1" si="97">MAX(TREND(EC$6:EC$25,EB$6:EB$25,EB26),0)</f>
        <v>130.13500000000002</v>
      </c>
      <c r="ED26" s="17">
        <f t="shared" ref="ED26" ca="1" si="98">MAX(TREND(ED$6:ED$25,EC$6:EC$25,EC26),0)</f>
        <v>291.41000000000003</v>
      </c>
      <c r="EE26" s="14"/>
    </row>
    <row r="27" spans="1:135">
      <c r="A27">
        <v>2004</v>
      </c>
      <c r="B27">
        <v>2</v>
      </c>
      <c r="C27" s="11">
        <v>-4.4896551724137934</v>
      </c>
      <c r="D27">
        <v>768.2</v>
      </c>
      <c r="E27">
        <v>0</v>
      </c>
      <c r="F27">
        <v>710.2</v>
      </c>
      <c r="G27">
        <v>0</v>
      </c>
      <c r="H27">
        <v>652.20000000000005</v>
      </c>
      <c r="I27">
        <v>0</v>
      </c>
      <c r="J27">
        <v>594.20000000000005</v>
      </c>
      <c r="K27">
        <v>0</v>
      </c>
      <c r="L27">
        <v>536.20000000000005</v>
      </c>
      <c r="M27">
        <v>0</v>
      </c>
      <c r="N27">
        <v>478.2</v>
      </c>
      <c r="O27">
        <v>0</v>
      </c>
      <c r="P27">
        <v>420.2</v>
      </c>
      <c r="Q27">
        <v>0</v>
      </c>
      <c r="R27">
        <v>362.2</v>
      </c>
      <c r="S27">
        <v>0</v>
      </c>
      <c r="T27">
        <v>25</v>
      </c>
      <c r="X27" s="18"/>
      <c r="Y27" s="18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8"/>
      <c r="AM27" s="18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5"/>
      <c r="AZ27" s="18"/>
      <c r="BA27" s="18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5"/>
      <c r="BN27" s="18"/>
      <c r="BO27" s="18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8"/>
      <c r="CC27" s="18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8"/>
      <c r="CQ27" s="18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8"/>
      <c r="DE27" s="18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8"/>
      <c r="DS27" s="18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</row>
    <row r="28" spans="1:135">
      <c r="A28">
        <v>2004</v>
      </c>
      <c r="B28">
        <v>3</v>
      </c>
      <c r="C28" s="11">
        <v>1.064516129032258</v>
      </c>
      <c r="D28">
        <v>649</v>
      </c>
      <c r="E28">
        <v>0</v>
      </c>
      <c r="F28">
        <v>587</v>
      </c>
      <c r="G28">
        <v>0</v>
      </c>
      <c r="H28">
        <v>525</v>
      </c>
      <c r="I28">
        <v>0</v>
      </c>
      <c r="J28">
        <v>463</v>
      </c>
      <c r="K28">
        <v>0</v>
      </c>
      <c r="L28">
        <v>401</v>
      </c>
      <c r="M28">
        <v>0</v>
      </c>
      <c r="N28">
        <v>339</v>
      </c>
      <c r="O28">
        <v>0</v>
      </c>
      <c r="P28">
        <v>277.8</v>
      </c>
      <c r="Q28">
        <v>0.8</v>
      </c>
      <c r="R28">
        <v>221.3</v>
      </c>
      <c r="S28">
        <v>6.3</v>
      </c>
      <c r="T28">
        <v>15</v>
      </c>
      <c r="X28" s="14" t="s">
        <v>50</v>
      </c>
      <c r="Y28" s="19">
        <f ca="1">AVERAGE(Y16:Y25)</f>
        <v>839.75999999999988</v>
      </c>
      <c r="Z28" s="19">
        <f ca="1">AVERAGE(Z16:Z25)</f>
        <v>760.45</v>
      </c>
      <c r="AA28" s="19">
        <f t="shared" ref="AA28:AJ28" ca="1" si="99">AVERAGE(AA16:AA25)</f>
        <v>701.66</v>
      </c>
      <c r="AB28" s="19">
        <f t="shared" ca="1" si="99"/>
        <v>501.38</v>
      </c>
      <c r="AC28" s="19">
        <f t="shared" ca="1" si="99"/>
        <v>301.10000000000002</v>
      </c>
      <c r="AD28" s="19">
        <f t="shared" ca="1" si="99"/>
        <v>152.39000000000001</v>
      </c>
      <c r="AE28" s="19">
        <f t="shared" ca="1" si="99"/>
        <v>64.97999999999999</v>
      </c>
      <c r="AF28" s="19">
        <f t="shared" ca="1" si="99"/>
        <v>66.580000000000013</v>
      </c>
      <c r="AG28" s="19">
        <f t="shared" ca="1" si="99"/>
        <v>158.16</v>
      </c>
      <c r="AH28" s="19">
        <f t="shared" ca="1" si="99"/>
        <v>348.70000000000005</v>
      </c>
      <c r="AI28" s="19">
        <f t="shared" ca="1" si="99"/>
        <v>535.95999999999992</v>
      </c>
      <c r="AJ28" s="19">
        <f t="shared" ca="1" si="99"/>
        <v>712.03000000000009</v>
      </c>
      <c r="AK28" s="14"/>
      <c r="AL28" s="14" t="s">
        <v>50</v>
      </c>
      <c r="AM28" s="19">
        <f ca="1">AVERAGE(AM16:AM25)</f>
        <v>777.76</v>
      </c>
      <c r="AN28" s="19">
        <f ca="1">AVERAGE(AN16:AN25)</f>
        <v>704.05000000000007</v>
      </c>
      <c r="AO28" s="19">
        <f t="shared" ref="AO28:AX28" ca="1" si="100">AVERAGE(AO16:AO25)</f>
        <v>639.66</v>
      </c>
      <c r="AP28" s="19">
        <f t="shared" ca="1" si="100"/>
        <v>441.38</v>
      </c>
      <c r="AQ28" s="19">
        <f t="shared" ca="1" si="100"/>
        <v>243.92000000000002</v>
      </c>
      <c r="AR28" s="19">
        <f t="shared" ca="1" si="100"/>
        <v>103.66</v>
      </c>
      <c r="AS28" s="19">
        <f t="shared" ca="1" si="100"/>
        <v>29.880000000000003</v>
      </c>
      <c r="AT28" s="19">
        <f t="shared" ca="1" si="100"/>
        <v>30.22</v>
      </c>
      <c r="AU28" s="19">
        <f t="shared" ca="1" si="100"/>
        <v>109.01000000000002</v>
      </c>
      <c r="AV28" s="19">
        <f t="shared" ca="1" si="100"/>
        <v>287.71000000000004</v>
      </c>
      <c r="AW28" s="19">
        <f t="shared" ca="1" si="100"/>
        <v>476.23999999999995</v>
      </c>
      <c r="AX28" s="19">
        <f t="shared" ca="1" si="100"/>
        <v>650.03000000000009</v>
      </c>
      <c r="AY28" s="15"/>
      <c r="AZ28" s="14" t="s">
        <v>50</v>
      </c>
      <c r="BA28" s="19">
        <f ca="1">AVERAGE(BA16:BA25)</f>
        <v>715.76</v>
      </c>
      <c r="BB28" s="19">
        <f ca="1">AVERAGE(BB16:BB25)</f>
        <v>647.65000000000009</v>
      </c>
      <c r="BC28" s="19">
        <f t="shared" ref="BC28:BL28" ca="1" si="101">AVERAGE(BC16:BC25)</f>
        <v>577.66</v>
      </c>
      <c r="BD28" s="19">
        <f t="shared" ca="1" si="101"/>
        <v>381.46</v>
      </c>
      <c r="BE28" s="19">
        <f t="shared" ca="1" si="101"/>
        <v>190.45</v>
      </c>
      <c r="BF28" s="19">
        <f t="shared" ca="1" si="101"/>
        <v>61.780000000000008</v>
      </c>
      <c r="BG28" s="19">
        <f t="shared" ca="1" si="101"/>
        <v>9.370000000000001</v>
      </c>
      <c r="BH28" s="19">
        <f t="shared" ca="1" si="101"/>
        <v>9.5400000000000009</v>
      </c>
      <c r="BI28" s="19">
        <f t="shared" ca="1" si="101"/>
        <v>67.440000000000012</v>
      </c>
      <c r="BJ28" s="19">
        <f t="shared" ca="1" si="101"/>
        <v>228.81000000000003</v>
      </c>
      <c r="BK28" s="19">
        <f t="shared" ca="1" si="101"/>
        <v>417.16</v>
      </c>
      <c r="BL28" s="19">
        <f t="shared" ca="1" si="101"/>
        <v>588.03000000000009</v>
      </c>
      <c r="BM28" s="15">
        <f ca="1">SUM(BA28:BL28)</f>
        <v>3895.11</v>
      </c>
      <c r="BN28" s="14" t="s">
        <v>50</v>
      </c>
      <c r="BO28" s="19">
        <f ca="1">AVERAGE(BO16:BO25)</f>
        <v>653.76</v>
      </c>
      <c r="BP28" s="19">
        <f ca="1">AVERAGE(BP16:BP25)</f>
        <v>591.25000000000011</v>
      </c>
      <c r="BQ28" s="19">
        <f t="shared" ref="BQ28:BZ28" ca="1" si="102">AVERAGE(BQ16:BQ25)</f>
        <v>515.66</v>
      </c>
      <c r="BR28" s="19">
        <f t="shared" ca="1" si="102"/>
        <v>322.11</v>
      </c>
      <c r="BS28" s="19">
        <f t="shared" ca="1" si="102"/>
        <v>141.16000000000003</v>
      </c>
      <c r="BT28" s="19">
        <f t="shared" ca="1" si="102"/>
        <v>29.650000000000006</v>
      </c>
      <c r="BU28" s="19">
        <f t="shared" ca="1" si="102"/>
        <v>1.36</v>
      </c>
      <c r="BV28" s="19">
        <f t="shared" ca="1" si="102"/>
        <v>1.77</v>
      </c>
      <c r="BW28" s="19">
        <f t="shared" ca="1" si="102"/>
        <v>35.700000000000003</v>
      </c>
      <c r="BX28" s="19">
        <f t="shared" ca="1" si="102"/>
        <v>173.91</v>
      </c>
      <c r="BY28" s="19">
        <f t="shared" ca="1" si="102"/>
        <v>358.74999999999994</v>
      </c>
      <c r="BZ28" s="19">
        <f t="shared" ca="1" si="102"/>
        <v>526.03</v>
      </c>
      <c r="CA28" s="14"/>
      <c r="CB28" s="14" t="s">
        <v>50</v>
      </c>
      <c r="CC28" s="19">
        <f ca="1">AVERAGE(CC16:CC25)</f>
        <v>591.76</v>
      </c>
      <c r="CD28" s="19">
        <f ca="1">AVERAGE(CD16:CD25)</f>
        <v>534.85000000000014</v>
      </c>
      <c r="CE28" s="19">
        <f t="shared" ref="CE28:CN28" ca="1" si="103">AVERAGE(CE16:CE25)</f>
        <v>453.9</v>
      </c>
      <c r="CF28" s="19">
        <f t="shared" ca="1" si="103"/>
        <v>263.77999999999997</v>
      </c>
      <c r="CG28" s="19">
        <f t="shared" ca="1" si="103"/>
        <v>96.78</v>
      </c>
      <c r="CH28" s="19">
        <f t="shared" ca="1" si="103"/>
        <v>11.41</v>
      </c>
      <c r="CI28" s="19">
        <f t="shared" ca="1" si="103"/>
        <v>0</v>
      </c>
      <c r="CJ28" s="19">
        <f t="shared" ca="1" si="103"/>
        <v>0.13</v>
      </c>
      <c r="CK28" s="19">
        <f t="shared" ca="1" si="103"/>
        <v>15.52</v>
      </c>
      <c r="CL28" s="19">
        <f t="shared" ca="1" si="103"/>
        <v>125.15</v>
      </c>
      <c r="CM28" s="19">
        <f t="shared" ca="1" si="103"/>
        <v>301.19</v>
      </c>
      <c r="CN28" s="19">
        <f t="shared" ca="1" si="103"/>
        <v>464.03000000000003</v>
      </c>
      <c r="CO28" s="14"/>
      <c r="CP28" s="14" t="s">
        <v>50</v>
      </c>
      <c r="CQ28" s="19">
        <f ca="1">AVERAGE(CQ16:CQ25)</f>
        <v>529.76</v>
      </c>
      <c r="CR28" s="19">
        <f ca="1">AVERAGE(CR16:CR25)</f>
        <v>478.4500000000001</v>
      </c>
      <c r="CS28" s="19">
        <f t="shared" ref="CS28:DB28" ca="1" si="104">AVERAGE(CS16:CS25)</f>
        <v>392.35</v>
      </c>
      <c r="CT28" s="19">
        <f t="shared" ca="1" si="104"/>
        <v>207.6</v>
      </c>
      <c r="CU28" s="19">
        <f t="shared" ca="1" si="104"/>
        <v>59.949999999999989</v>
      </c>
      <c r="CV28" s="19">
        <f t="shared" ca="1" si="104"/>
        <v>2.9</v>
      </c>
      <c r="CW28" s="19">
        <f t="shared" ca="1" si="104"/>
        <v>0</v>
      </c>
      <c r="CX28" s="19">
        <f t="shared" ca="1" si="104"/>
        <v>0</v>
      </c>
      <c r="CY28" s="19">
        <f t="shared" ca="1" si="104"/>
        <v>5.0500000000000007</v>
      </c>
      <c r="CZ28" s="19">
        <f t="shared" ca="1" si="104"/>
        <v>83.350000000000009</v>
      </c>
      <c r="DA28" s="19">
        <f t="shared" ca="1" si="104"/>
        <v>245.2</v>
      </c>
      <c r="DB28" s="19">
        <f t="shared" ca="1" si="104"/>
        <v>402.03000000000003</v>
      </c>
      <c r="DC28" s="14"/>
      <c r="DD28" s="14" t="s">
        <v>50</v>
      </c>
      <c r="DE28" s="19">
        <f ca="1">AVERAGE(DE16:DE25)</f>
        <v>467.76000000000005</v>
      </c>
      <c r="DF28" s="19">
        <f ca="1">AVERAGE(DF16:DF25)</f>
        <v>422.05</v>
      </c>
      <c r="DG28" s="19">
        <f t="shared" ref="DG28:DP28" ca="1" si="105">AVERAGE(DG16:DG25)</f>
        <v>331.85000000000008</v>
      </c>
      <c r="DH28" s="19">
        <f t="shared" ca="1" si="105"/>
        <v>155.06</v>
      </c>
      <c r="DI28" s="19">
        <f t="shared" ca="1" si="105"/>
        <v>32.840000000000003</v>
      </c>
      <c r="DJ28" s="19">
        <f t="shared" ca="1" si="105"/>
        <v>0.16999999999999998</v>
      </c>
      <c r="DK28" s="19">
        <f t="shared" ca="1" si="105"/>
        <v>0</v>
      </c>
      <c r="DL28" s="19">
        <f t="shared" ca="1" si="105"/>
        <v>0</v>
      </c>
      <c r="DM28" s="19">
        <f t="shared" ca="1" si="105"/>
        <v>1.1099999999999999</v>
      </c>
      <c r="DN28" s="19">
        <f t="shared" ca="1" si="105"/>
        <v>48.93</v>
      </c>
      <c r="DO28" s="19">
        <f t="shared" ca="1" si="105"/>
        <v>192.11999999999998</v>
      </c>
      <c r="DP28" s="19">
        <f t="shared" ca="1" si="105"/>
        <v>340.33</v>
      </c>
      <c r="DQ28" s="14"/>
      <c r="DR28" s="14" t="s">
        <v>50</v>
      </c>
      <c r="DS28" s="19">
        <f ca="1">AVERAGE(DS16:DS25)</f>
        <v>406.18</v>
      </c>
      <c r="DT28" s="19">
        <f ca="1">AVERAGE(DT16:DT25)</f>
        <v>366.24</v>
      </c>
      <c r="DU28" s="19">
        <f t="shared" ref="DU28:ED28" ca="1" si="106">AVERAGE(DU16:DU25)</f>
        <v>272.62</v>
      </c>
      <c r="DV28" s="19">
        <f t="shared" ca="1" si="106"/>
        <v>108.11000000000001</v>
      </c>
      <c r="DW28" s="19">
        <f t="shared" ca="1" si="106"/>
        <v>15.239999999999998</v>
      </c>
      <c r="DX28" s="19">
        <f t="shared" ca="1" si="106"/>
        <v>0</v>
      </c>
      <c r="DY28" s="19">
        <f t="shared" ca="1" si="106"/>
        <v>0</v>
      </c>
      <c r="DZ28" s="19">
        <f t="shared" ca="1" si="106"/>
        <v>0</v>
      </c>
      <c r="EA28" s="19">
        <f t="shared" ca="1" si="106"/>
        <v>0</v>
      </c>
      <c r="EB28" s="19">
        <f t="shared" ca="1" si="106"/>
        <v>23.35</v>
      </c>
      <c r="EC28" s="19">
        <f t="shared" ca="1" si="106"/>
        <v>142.97</v>
      </c>
      <c r="ED28" s="19">
        <f t="shared" ca="1" si="106"/>
        <v>279.16999999999996</v>
      </c>
      <c r="EE28" s="14"/>
    </row>
    <row r="29" spans="1:135">
      <c r="A29">
        <v>2004</v>
      </c>
      <c r="B29">
        <v>4</v>
      </c>
      <c r="C29" s="11">
        <v>5.62</v>
      </c>
      <c r="D29">
        <v>491.4</v>
      </c>
      <c r="E29">
        <v>0</v>
      </c>
      <c r="F29">
        <v>431.4</v>
      </c>
      <c r="G29">
        <v>0</v>
      </c>
      <c r="H29">
        <v>371.4</v>
      </c>
      <c r="I29">
        <v>0</v>
      </c>
      <c r="J29">
        <v>311.5</v>
      </c>
      <c r="K29">
        <v>0.1</v>
      </c>
      <c r="L29">
        <v>255</v>
      </c>
      <c r="M29">
        <v>3.6</v>
      </c>
      <c r="N29">
        <v>202.5</v>
      </c>
      <c r="O29">
        <v>11.1</v>
      </c>
      <c r="P29">
        <v>152.5</v>
      </c>
      <c r="Q29">
        <v>21.1</v>
      </c>
      <c r="R29">
        <v>108.6</v>
      </c>
      <c r="S29">
        <v>37.200000000000003</v>
      </c>
      <c r="T29">
        <v>4</v>
      </c>
      <c r="X29" s="18"/>
      <c r="Y29" s="18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</row>
    <row r="30" spans="1:135">
      <c r="A30">
        <v>2004</v>
      </c>
      <c r="B30">
        <v>5</v>
      </c>
      <c r="C30" s="11">
        <v>11.603225806451613</v>
      </c>
      <c r="D30">
        <v>322.3</v>
      </c>
      <c r="E30">
        <v>0</v>
      </c>
      <c r="F30">
        <v>261.60000000000002</v>
      </c>
      <c r="G30">
        <v>1.3</v>
      </c>
      <c r="H30">
        <v>205.5</v>
      </c>
      <c r="I30">
        <v>7.2</v>
      </c>
      <c r="J30">
        <v>152.4</v>
      </c>
      <c r="K30">
        <v>16.100000000000001</v>
      </c>
      <c r="L30">
        <v>104</v>
      </c>
      <c r="M30">
        <v>29.7</v>
      </c>
      <c r="N30">
        <v>65.599999999999994</v>
      </c>
      <c r="O30">
        <v>53.3</v>
      </c>
      <c r="P30">
        <v>37.1</v>
      </c>
      <c r="Q30">
        <v>86.8</v>
      </c>
      <c r="R30">
        <v>18.8</v>
      </c>
      <c r="S30">
        <v>130.5</v>
      </c>
      <c r="T30">
        <v>0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</row>
    <row r="31" spans="1:135">
      <c r="A31">
        <v>2004</v>
      </c>
      <c r="B31">
        <v>6</v>
      </c>
      <c r="C31" s="11">
        <v>16.703333333333333</v>
      </c>
      <c r="D31">
        <v>165.2</v>
      </c>
      <c r="E31">
        <v>6.3</v>
      </c>
      <c r="F31">
        <v>110.4</v>
      </c>
      <c r="G31">
        <v>11.5</v>
      </c>
      <c r="H31">
        <v>64.2</v>
      </c>
      <c r="I31">
        <v>25.3</v>
      </c>
      <c r="J31">
        <v>33.799999999999997</v>
      </c>
      <c r="K31">
        <v>54.9</v>
      </c>
      <c r="L31">
        <v>14.5</v>
      </c>
      <c r="M31">
        <v>95.6</v>
      </c>
      <c r="N31">
        <v>3.7</v>
      </c>
      <c r="O31">
        <v>144.80000000000001</v>
      </c>
      <c r="P31">
        <v>0.2</v>
      </c>
      <c r="Q31">
        <v>201.3</v>
      </c>
      <c r="R31">
        <v>0</v>
      </c>
      <c r="S31">
        <v>261.10000000000002</v>
      </c>
      <c r="T31">
        <v>0</v>
      </c>
      <c r="X31" s="12" t="str">
        <f>E1</f>
        <v>CDD22</v>
      </c>
      <c r="Y31" s="13" t="s">
        <v>38</v>
      </c>
      <c r="Z31" s="13" t="s">
        <v>39</v>
      </c>
      <c r="AA31" s="13" t="s">
        <v>40</v>
      </c>
      <c r="AB31" s="13" t="s">
        <v>41</v>
      </c>
      <c r="AC31" s="13" t="s">
        <v>42</v>
      </c>
      <c r="AD31" s="13" t="s">
        <v>43</v>
      </c>
      <c r="AE31" s="13" t="s">
        <v>44</v>
      </c>
      <c r="AF31" s="13" t="s">
        <v>45</v>
      </c>
      <c r="AG31" s="13" t="s">
        <v>46</v>
      </c>
      <c r="AH31" s="13" t="s">
        <v>47</v>
      </c>
      <c r="AI31" s="13" t="s">
        <v>48</v>
      </c>
      <c r="AJ31" s="13" t="s">
        <v>49</v>
      </c>
      <c r="AK31" s="14"/>
      <c r="AL31" s="12" t="str">
        <f>G1</f>
        <v>CDD20</v>
      </c>
      <c r="AM31" s="13" t="s">
        <v>38</v>
      </c>
      <c r="AN31" s="13" t="s">
        <v>39</v>
      </c>
      <c r="AO31" s="13" t="s">
        <v>40</v>
      </c>
      <c r="AP31" s="13" t="s">
        <v>41</v>
      </c>
      <c r="AQ31" s="13" t="s">
        <v>42</v>
      </c>
      <c r="AR31" s="13" t="s">
        <v>43</v>
      </c>
      <c r="AS31" s="13" t="s">
        <v>44</v>
      </c>
      <c r="AT31" s="13" t="s">
        <v>45</v>
      </c>
      <c r="AU31" s="13" t="s">
        <v>46</v>
      </c>
      <c r="AV31" s="13" t="s">
        <v>47</v>
      </c>
      <c r="AW31" s="13" t="s">
        <v>48</v>
      </c>
      <c r="AX31" s="13" t="s">
        <v>49</v>
      </c>
      <c r="AY31" s="14"/>
      <c r="AZ31" s="12" t="str">
        <f>I1</f>
        <v>CDD18</v>
      </c>
      <c r="BA31" s="13" t="s">
        <v>38</v>
      </c>
      <c r="BB31" s="13" t="s">
        <v>39</v>
      </c>
      <c r="BC31" s="13" t="s">
        <v>40</v>
      </c>
      <c r="BD31" s="13" t="s">
        <v>41</v>
      </c>
      <c r="BE31" s="13" t="s">
        <v>42</v>
      </c>
      <c r="BF31" s="13" t="s">
        <v>43</v>
      </c>
      <c r="BG31" s="13" t="s">
        <v>44</v>
      </c>
      <c r="BH31" s="13" t="s">
        <v>45</v>
      </c>
      <c r="BI31" s="13" t="s">
        <v>46</v>
      </c>
      <c r="BJ31" s="13" t="s">
        <v>47</v>
      </c>
      <c r="BK31" s="13" t="s">
        <v>48</v>
      </c>
      <c r="BL31" s="13" t="s">
        <v>49</v>
      </c>
      <c r="BM31" s="14"/>
      <c r="BN31" s="12" t="str">
        <f>K1</f>
        <v>CDD16</v>
      </c>
      <c r="BO31" s="13" t="s">
        <v>38</v>
      </c>
      <c r="BP31" s="13" t="s">
        <v>39</v>
      </c>
      <c r="BQ31" s="13" t="s">
        <v>40</v>
      </c>
      <c r="BR31" s="13" t="s">
        <v>41</v>
      </c>
      <c r="BS31" s="13" t="s">
        <v>42</v>
      </c>
      <c r="BT31" s="13" t="s">
        <v>43</v>
      </c>
      <c r="BU31" s="13" t="s">
        <v>44</v>
      </c>
      <c r="BV31" s="13" t="s">
        <v>45</v>
      </c>
      <c r="BW31" s="13" t="s">
        <v>46</v>
      </c>
      <c r="BX31" s="13" t="s">
        <v>47</v>
      </c>
      <c r="BY31" s="13" t="s">
        <v>48</v>
      </c>
      <c r="BZ31" s="13" t="s">
        <v>49</v>
      </c>
      <c r="CA31" s="14"/>
      <c r="CB31" s="12" t="str">
        <f>M1</f>
        <v>CDD14</v>
      </c>
      <c r="CC31" s="13" t="s">
        <v>38</v>
      </c>
      <c r="CD31" s="13" t="s">
        <v>39</v>
      </c>
      <c r="CE31" s="13" t="s">
        <v>40</v>
      </c>
      <c r="CF31" s="13" t="s">
        <v>41</v>
      </c>
      <c r="CG31" s="13" t="s">
        <v>42</v>
      </c>
      <c r="CH31" s="13" t="s">
        <v>43</v>
      </c>
      <c r="CI31" s="13" t="s">
        <v>44</v>
      </c>
      <c r="CJ31" s="13" t="s">
        <v>45</v>
      </c>
      <c r="CK31" s="13" t="s">
        <v>46</v>
      </c>
      <c r="CL31" s="13" t="s">
        <v>47</v>
      </c>
      <c r="CM31" s="13" t="s">
        <v>48</v>
      </c>
      <c r="CN31" s="13" t="s">
        <v>49</v>
      </c>
      <c r="CO31" s="14"/>
      <c r="CP31" s="12" t="str">
        <f>O1</f>
        <v>CDD12</v>
      </c>
      <c r="CQ31" s="13" t="s">
        <v>38</v>
      </c>
      <c r="CR31" s="13" t="s">
        <v>39</v>
      </c>
      <c r="CS31" s="13" t="s">
        <v>40</v>
      </c>
      <c r="CT31" s="13" t="s">
        <v>41</v>
      </c>
      <c r="CU31" s="13" t="s">
        <v>42</v>
      </c>
      <c r="CV31" s="13" t="s">
        <v>43</v>
      </c>
      <c r="CW31" s="13" t="s">
        <v>44</v>
      </c>
      <c r="CX31" s="13" t="s">
        <v>45</v>
      </c>
      <c r="CY31" s="13" t="s">
        <v>46</v>
      </c>
      <c r="CZ31" s="13" t="s">
        <v>47</v>
      </c>
      <c r="DA31" s="13" t="s">
        <v>48</v>
      </c>
      <c r="DB31" s="13" t="s">
        <v>49</v>
      </c>
      <c r="DC31" s="14"/>
      <c r="DD31" s="12" t="str">
        <f>Q1</f>
        <v>CDD10</v>
      </c>
      <c r="DE31" s="13" t="s">
        <v>38</v>
      </c>
      <c r="DF31" s="13" t="s">
        <v>39</v>
      </c>
      <c r="DG31" s="13" t="s">
        <v>40</v>
      </c>
      <c r="DH31" s="13" t="s">
        <v>41</v>
      </c>
      <c r="DI31" s="13" t="s">
        <v>42</v>
      </c>
      <c r="DJ31" s="13" t="s">
        <v>43</v>
      </c>
      <c r="DK31" s="13" t="s">
        <v>44</v>
      </c>
      <c r="DL31" s="13" t="s">
        <v>45</v>
      </c>
      <c r="DM31" s="13" t="s">
        <v>46</v>
      </c>
      <c r="DN31" s="13" t="s">
        <v>47</v>
      </c>
      <c r="DO31" s="13" t="s">
        <v>48</v>
      </c>
      <c r="DP31" s="13" t="s">
        <v>49</v>
      </c>
      <c r="DQ31" s="14"/>
      <c r="DR31" s="12" t="str">
        <f>S1</f>
        <v>CDD8</v>
      </c>
      <c r="DS31" s="13" t="s">
        <v>38</v>
      </c>
      <c r="DT31" s="13" t="s">
        <v>39</v>
      </c>
      <c r="DU31" s="13" t="s">
        <v>40</v>
      </c>
      <c r="DV31" s="13" t="s">
        <v>41</v>
      </c>
      <c r="DW31" s="13" t="s">
        <v>42</v>
      </c>
      <c r="DX31" s="13" t="s">
        <v>43</v>
      </c>
      <c r="DY31" s="13" t="s">
        <v>44</v>
      </c>
      <c r="DZ31" s="13" t="s">
        <v>45</v>
      </c>
      <c r="EA31" s="13" t="s">
        <v>46</v>
      </c>
      <c r="EB31" s="13" t="s">
        <v>47</v>
      </c>
      <c r="EC31" s="13" t="s">
        <v>48</v>
      </c>
      <c r="ED31" s="13" t="s">
        <v>49</v>
      </c>
      <c r="EE31" s="14"/>
    </row>
    <row r="32" spans="1:135">
      <c r="A32">
        <v>2004</v>
      </c>
      <c r="B32">
        <v>7</v>
      </c>
      <c r="C32" s="11">
        <v>19.609677419354838</v>
      </c>
      <c r="D32">
        <v>83.3</v>
      </c>
      <c r="E32">
        <v>9.1999999999999993</v>
      </c>
      <c r="F32">
        <v>41.8</v>
      </c>
      <c r="G32">
        <v>29.7</v>
      </c>
      <c r="H32">
        <v>14</v>
      </c>
      <c r="I32">
        <v>63.9</v>
      </c>
      <c r="J32">
        <v>1.4</v>
      </c>
      <c r="K32">
        <v>113.3</v>
      </c>
      <c r="L32">
        <v>0</v>
      </c>
      <c r="M32">
        <v>173.9</v>
      </c>
      <c r="N32">
        <v>0</v>
      </c>
      <c r="O32">
        <v>235.9</v>
      </c>
      <c r="P32">
        <v>0</v>
      </c>
      <c r="Q32">
        <v>297.89999999999998</v>
      </c>
      <c r="R32">
        <v>0</v>
      </c>
      <c r="S32">
        <v>359.9</v>
      </c>
      <c r="T32">
        <v>0</v>
      </c>
      <c r="X32" s="14">
        <v>2002</v>
      </c>
      <c r="Y32" s="19">
        <f ca="1">OFFSET($E$2,(ROW()-32)*12+COLUMN()-25,0)</f>
        <v>0</v>
      </c>
      <c r="Z32" s="19">
        <f t="shared" ref="Z32:AJ47" ca="1" si="107">OFFSET($E$2,(ROW()-32)*12+COLUMN()-25,0)</f>
        <v>0</v>
      </c>
      <c r="AA32" s="19">
        <f t="shared" ca="1" si="107"/>
        <v>0</v>
      </c>
      <c r="AB32" s="19">
        <f t="shared" ca="1" si="107"/>
        <v>1.3</v>
      </c>
      <c r="AC32" s="19">
        <f t="shared" ca="1" si="107"/>
        <v>0</v>
      </c>
      <c r="AD32" s="19">
        <f t="shared" ca="1" si="107"/>
        <v>17.100000000000001</v>
      </c>
      <c r="AE32" s="19">
        <f t="shared" ca="1" si="107"/>
        <v>67.2</v>
      </c>
      <c r="AF32" s="19">
        <f t="shared" ca="1" si="107"/>
        <v>30.8</v>
      </c>
      <c r="AG32" s="19">
        <f t="shared" ca="1" si="107"/>
        <v>26.4</v>
      </c>
      <c r="AH32" s="19">
        <f t="shared" ca="1" si="107"/>
        <v>2.9</v>
      </c>
      <c r="AI32" s="19">
        <f t="shared" ca="1" si="107"/>
        <v>0</v>
      </c>
      <c r="AJ32" s="19">
        <f t="shared" ca="1" si="107"/>
        <v>0</v>
      </c>
      <c r="AK32" s="14"/>
      <c r="AL32" s="14">
        <v>2002</v>
      </c>
      <c r="AM32" s="19">
        <f t="shared" ref="AM32:AX47" ca="1" si="108">OFFSET($G$2,(ROW()-32)*12+COLUMN()-39,0)</f>
        <v>0</v>
      </c>
      <c r="AN32" s="19">
        <f t="shared" ca="1" si="108"/>
        <v>0</v>
      </c>
      <c r="AO32" s="19">
        <f t="shared" ca="1" si="108"/>
        <v>0</v>
      </c>
      <c r="AP32" s="19">
        <f t="shared" ca="1" si="108"/>
        <v>4.5999999999999996</v>
      </c>
      <c r="AQ32" s="19">
        <f t="shared" ca="1" si="108"/>
        <v>0</v>
      </c>
      <c r="AR32" s="19">
        <f t="shared" ca="1" si="108"/>
        <v>34.200000000000003</v>
      </c>
      <c r="AS32" s="19">
        <f t="shared" ca="1" si="108"/>
        <v>104.5</v>
      </c>
      <c r="AT32" s="19">
        <f t="shared" ca="1" si="108"/>
        <v>58.8</v>
      </c>
      <c r="AU32" s="19">
        <f t="shared" ca="1" si="108"/>
        <v>51.3</v>
      </c>
      <c r="AV32" s="19">
        <f t="shared" ca="1" si="108"/>
        <v>5.4</v>
      </c>
      <c r="AW32" s="19">
        <f t="shared" ca="1" si="108"/>
        <v>0</v>
      </c>
      <c r="AX32" s="19">
        <f t="shared" ca="1" si="108"/>
        <v>0</v>
      </c>
      <c r="AY32" s="15"/>
      <c r="AZ32" s="14">
        <v>2002</v>
      </c>
      <c r="BA32" s="19">
        <f t="shared" ref="BA32:BL47" ca="1" si="109">OFFSET($I$2,(ROW()-32)*12+COLUMN()-53,0)</f>
        <v>0</v>
      </c>
      <c r="BB32" s="19">
        <f t="shared" ca="1" si="109"/>
        <v>0</v>
      </c>
      <c r="BC32" s="19">
        <f t="shared" ca="1" si="109"/>
        <v>0</v>
      </c>
      <c r="BD32" s="19">
        <f t="shared" ca="1" si="109"/>
        <v>10.3</v>
      </c>
      <c r="BE32" s="19">
        <f t="shared" ca="1" si="109"/>
        <v>2.2999999999999998</v>
      </c>
      <c r="BF32" s="19">
        <f t="shared" ca="1" si="109"/>
        <v>61.2</v>
      </c>
      <c r="BG32" s="19">
        <f t="shared" ca="1" si="109"/>
        <v>153.9</v>
      </c>
      <c r="BH32" s="19">
        <f t="shared" ca="1" si="109"/>
        <v>102.4</v>
      </c>
      <c r="BI32" s="19">
        <f t="shared" ca="1" si="109"/>
        <v>81.400000000000006</v>
      </c>
      <c r="BJ32" s="19">
        <f t="shared" ca="1" si="109"/>
        <v>9.5</v>
      </c>
      <c r="BK32" s="19">
        <f t="shared" ca="1" si="109"/>
        <v>0</v>
      </c>
      <c r="BL32" s="19">
        <f t="shared" ca="1" si="109"/>
        <v>0</v>
      </c>
      <c r="BM32" s="15">
        <f t="shared" ref="BM32:BM53" ca="1" si="110">SUM(BA32:BL32)</f>
        <v>421</v>
      </c>
      <c r="BN32" s="14">
        <v>2002</v>
      </c>
      <c r="BO32" s="19">
        <f t="shared" ref="BO32:BZ47" ca="1" si="111">OFFSET($K$2,(ROW()-32)*12+COLUMN()-67,0)</f>
        <v>0</v>
      </c>
      <c r="BP32" s="19">
        <f t="shared" ca="1" si="111"/>
        <v>0</v>
      </c>
      <c r="BQ32" s="19">
        <f t="shared" ca="1" si="111"/>
        <v>0</v>
      </c>
      <c r="BR32" s="19">
        <f t="shared" ca="1" si="111"/>
        <v>17.7</v>
      </c>
      <c r="BS32" s="19">
        <f t="shared" ca="1" si="111"/>
        <v>10.3</v>
      </c>
      <c r="BT32" s="19">
        <f t="shared" ca="1" si="111"/>
        <v>95</v>
      </c>
      <c r="BU32" s="19">
        <f t="shared" ca="1" si="111"/>
        <v>212.4</v>
      </c>
      <c r="BV32" s="19">
        <f t="shared" ca="1" si="111"/>
        <v>159.4</v>
      </c>
      <c r="BW32" s="19">
        <f t="shared" ca="1" si="111"/>
        <v>122.2</v>
      </c>
      <c r="BX32" s="19">
        <f t="shared" ca="1" si="111"/>
        <v>15.5</v>
      </c>
      <c r="BY32" s="19">
        <f t="shared" ca="1" si="111"/>
        <v>0</v>
      </c>
      <c r="BZ32" s="19">
        <f t="shared" ca="1" si="111"/>
        <v>0</v>
      </c>
      <c r="CA32" s="14"/>
      <c r="CB32" s="14">
        <v>2002</v>
      </c>
      <c r="CC32" s="19">
        <f t="shared" ref="CC32:CN47" ca="1" si="112">OFFSET($M$2,(ROW()-32)*12+COLUMN()-81,0)</f>
        <v>0</v>
      </c>
      <c r="CD32" s="19">
        <f t="shared" ca="1" si="112"/>
        <v>0</v>
      </c>
      <c r="CE32" s="19">
        <f t="shared" ca="1" si="112"/>
        <v>0</v>
      </c>
      <c r="CF32" s="19">
        <f t="shared" ca="1" si="112"/>
        <v>29.7</v>
      </c>
      <c r="CG32" s="19">
        <f t="shared" ca="1" si="112"/>
        <v>22</v>
      </c>
      <c r="CH32" s="19">
        <f t="shared" ca="1" si="112"/>
        <v>136.9</v>
      </c>
      <c r="CI32" s="19">
        <f t="shared" ca="1" si="112"/>
        <v>274.10000000000002</v>
      </c>
      <c r="CJ32" s="19">
        <f t="shared" ca="1" si="112"/>
        <v>221.4</v>
      </c>
      <c r="CK32" s="19">
        <f t="shared" ca="1" si="112"/>
        <v>172.3</v>
      </c>
      <c r="CL32" s="19">
        <f t="shared" ca="1" si="112"/>
        <v>22.4</v>
      </c>
      <c r="CM32" s="19">
        <f t="shared" ca="1" si="112"/>
        <v>1.2</v>
      </c>
      <c r="CN32" s="19">
        <f t="shared" ca="1" si="112"/>
        <v>0</v>
      </c>
      <c r="CO32" s="14"/>
      <c r="CP32" s="14">
        <v>2002</v>
      </c>
      <c r="CQ32" s="19">
        <f t="shared" ref="CQ32:DB47" ca="1" si="113">OFFSET($O$2,(ROW()-32)*12+COLUMN()-95,0)</f>
        <v>0</v>
      </c>
      <c r="CR32" s="19">
        <f t="shared" ca="1" si="113"/>
        <v>0</v>
      </c>
      <c r="CS32" s="19">
        <f t="shared" ca="1" si="113"/>
        <v>0</v>
      </c>
      <c r="CT32" s="19">
        <f t="shared" ca="1" si="113"/>
        <v>41.7</v>
      </c>
      <c r="CU32" s="19">
        <f t="shared" ca="1" si="113"/>
        <v>42.3</v>
      </c>
      <c r="CV32" s="19">
        <f t="shared" ca="1" si="113"/>
        <v>187.1</v>
      </c>
      <c r="CW32" s="19">
        <f t="shared" ca="1" si="113"/>
        <v>336.1</v>
      </c>
      <c r="CX32" s="19">
        <f t="shared" ca="1" si="113"/>
        <v>283.39999999999998</v>
      </c>
      <c r="CY32" s="19">
        <f t="shared" ca="1" si="113"/>
        <v>231.1</v>
      </c>
      <c r="CZ32" s="19">
        <f t="shared" ca="1" si="113"/>
        <v>35.4</v>
      </c>
      <c r="DA32" s="19">
        <f t="shared" ca="1" si="113"/>
        <v>4.5999999999999996</v>
      </c>
      <c r="DB32" s="19">
        <f t="shared" ca="1" si="113"/>
        <v>0</v>
      </c>
      <c r="DC32" s="14"/>
      <c r="DD32" s="14">
        <v>2002</v>
      </c>
      <c r="DE32" s="19">
        <f t="shared" ref="DE32:DP51" ca="1" si="114">OFFSET($Q$2,(ROW()-32)*12+COLUMN()-109,0)</f>
        <v>0</v>
      </c>
      <c r="DF32" s="19">
        <f t="shared" ca="1" si="114"/>
        <v>0</v>
      </c>
      <c r="DG32" s="19">
        <f t="shared" ca="1" si="114"/>
        <v>0.7</v>
      </c>
      <c r="DH32" s="19">
        <f t="shared" ca="1" si="114"/>
        <v>55.6</v>
      </c>
      <c r="DI32" s="19">
        <f t="shared" ca="1" si="114"/>
        <v>69.599999999999994</v>
      </c>
      <c r="DJ32" s="19">
        <f t="shared" ca="1" si="114"/>
        <v>242.8</v>
      </c>
      <c r="DK32" s="19">
        <f t="shared" ca="1" si="114"/>
        <v>398.1</v>
      </c>
      <c r="DL32" s="19">
        <f t="shared" ca="1" si="114"/>
        <v>345.4</v>
      </c>
      <c r="DM32" s="19">
        <f t="shared" ca="1" si="114"/>
        <v>291.10000000000002</v>
      </c>
      <c r="DN32" s="19">
        <f t="shared" ca="1" si="114"/>
        <v>54</v>
      </c>
      <c r="DO32" s="19">
        <f t="shared" ca="1" si="114"/>
        <v>8.6</v>
      </c>
      <c r="DP32" s="19">
        <f t="shared" ca="1" si="114"/>
        <v>0</v>
      </c>
      <c r="DQ32" s="14"/>
      <c r="DR32" s="14">
        <v>2002</v>
      </c>
      <c r="DS32" s="19">
        <f t="shared" ref="DS32:ED51" ca="1" si="115">OFFSET($S$2,(ROW()-32)*12+COLUMN()-123,0)</f>
        <v>0</v>
      </c>
      <c r="DT32" s="19">
        <f t="shared" ca="1" si="115"/>
        <v>1.4</v>
      </c>
      <c r="DU32" s="19">
        <f t="shared" ca="1" si="115"/>
        <v>2.7</v>
      </c>
      <c r="DV32" s="19">
        <f t="shared" ca="1" si="115"/>
        <v>73.2</v>
      </c>
      <c r="DW32" s="19">
        <f t="shared" ca="1" si="115"/>
        <v>100.5</v>
      </c>
      <c r="DX32" s="19">
        <f t="shared" ca="1" si="115"/>
        <v>301.5</v>
      </c>
      <c r="DY32" s="19">
        <f t="shared" ca="1" si="115"/>
        <v>460.1</v>
      </c>
      <c r="DZ32" s="19">
        <f t="shared" ca="1" si="115"/>
        <v>407.4</v>
      </c>
      <c r="EA32" s="19">
        <f t="shared" ca="1" si="115"/>
        <v>351.1</v>
      </c>
      <c r="EB32" s="19">
        <f t="shared" ca="1" si="115"/>
        <v>77.8</v>
      </c>
      <c r="EC32" s="19">
        <f t="shared" ca="1" si="115"/>
        <v>13.4</v>
      </c>
      <c r="ED32" s="19">
        <f t="shared" ca="1" si="115"/>
        <v>0</v>
      </c>
      <c r="EE32" s="14"/>
    </row>
    <row r="33" spans="1:135">
      <c r="A33">
        <v>2004</v>
      </c>
      <c r="B33">
        <v>8</v>
      </c>
      <c r="C33" s="11">
        <v>19.009677419354841</v>
      </c>
      <c r="D33">
        <v>105.1</v>
      </c>
      <c r="E33">
        <v>12.4</v>
      </c>
      <c r="F33">
        <v>59.7</v>
      </c>
      <c r="G33">
        <v>29</v>
      </c>
      <c r="H33">
        <v>22.9</v>
      </c>
      <c r="I33">
        <v>54.2</v>
      </c>
      <c r="J33">
        <v>2.5</v>
      </c>
      <c r="K33">
        <v>95.8</v>
      </c>
      <c r="L33">
        <v>0</v>
      </c>
      <c r="M33">
        <v>155.30000000000001</v>
      </c>
      <c r="N33">
        <v>0</v>
      </c>
      <c r="O33">
        <v>217.3</v>
      </c>
      <c r="P33">
        <v>0</v>
      </c>
      <c r="Q33">
        <v>279.3</v>
      </c>
      <c r="R33">
        <v>0</v>
      </c>
      <c r="S33">
        <v>341.3</v>
      </c>
      <c r="T33">
        <v>0</v>
      </c>
      <c r="X33" s="14">
        <f t="shared" ref="X33:X52" si="116">1+X32</f>
        <v>2003</v>
      </c>
      <c r="Y33" s="19">
        <f t="shared" ref="Y33:AJ52" ca="1" si="117">OFFSET($E$2,(ROW()-32)*12+COLUMN()-25,0)</f>
        <v>0</v>
      </c>
      <c r="Z33" s="19">
        <f t="shared" ca="1" si="107"/>
        <v>0</v>
      </c>
      <c r="AA33" s="19">
        <f t="shared" ca="1" si="107"/>
        <v>0</v>
      </c>
      <c r="AB33" s="19">
        <f t="shared" ca="1" si="107"/>
        <v>1</v>
      </c>
      <c r="AC33" s="19">
        <f t="shared" ca="1" si="107"/>
        <v>0</v>
      </c>
      <c r="AD33" s="19">
        <f t="shared" ca="1" si="107"/>
        <v>11.1</v>
      </c>
      <c r="AE33" s="19">
        <f t="shared" ca="1" si="107"/>
        <v>10.7</v>
      </c>
      <c r="AF33" s="19">
        <f t="shared" ca="1" si="107"/>
        <v>11.6</v>
      </c>
      <c r="AG33" s="19">
        <f t="shared" ca="1" si="107"/>
        <v>1.5</v>
      </c>
      <c r="AH33" s="19">
        <f t="shared" ca="1" si="107"/>
        <v>0</v>
      </c>
      <c r="AI33" s="19">
        <f t="shared" ca="1" si="107"/>
        <v>0</v>
      </c>
      <c r="AJ33" s="19">
        <f t="shared" ca="1" si="107"/>
        <v>0</v>
      </c>
      <c r="AK33" s="14"/>
      <c r="AL33" s="14">
        <f t="shared" ref="AL33:AL52" si="118">1+AL32</f>
        <v>2003</v>
      </c>
      <c r="AM33" s="19">
        <f t="shared" ca="1" si="108"/>
        <v>0</v>
      </c>
      <c r="AN33" s="19">
        <f t="shared" ca="1" si="108"/>
        <v>0</v>
      </c>
      <c r="AO33" s="19">
        <f t="shared" ca="1" si="108"/>
        <v>0</v>
      </c>
      <c r="AP33" s="19">
        <f t="shared" ca="1" si="108"/>
        <v>3</v>
      </c>
      <c r="AQ33" s="19">
        <f t="shared" ca="1" si="108"/>
        <v>0</v>
      </c>
      <c r="AR33" s="19">
        <f t="shared" ca="1" si="108"/>
        <v>18.100000000000001</v>
      </c>
      <c r="AS33" s="19">
        <f t="shared" ca="1" si="108"/>
        <v>37.9</v>
      </c>
      <c r="AT33" s="19">
        <f t="shared" ca="1" si="108"/>
        <v>43.2</v>
      </c>
      <c r="AU33" s="19">
        <f t="shared" ca="1" si="108"/>
        <v>6.8</v>
      </c>
      <c r="AV33" s="19">
        <f t="shared" ca="1" si="108"/>
        <v>0</v>
      </c>
      <c r="AW33" s="19">
        <f t="shared" ca="1" si="108"/>
        <v>0</v>
      </c>
      <c r="AX33" s="19">
        <f t="shared" ca="1" si="108"/>
        <v>0</v>
      </c>
      <c r="AY33" s="15"/>
      <c r="AZ33" s="14">
        <f t="shared" ref="AZ33:AZ52" si="119">1+AZ32</f>
        <v>2003</v>
      </c>
      <c r="BA33" s="19">
        <f t="shared" ca="1" si="109"/>
        <v>0</v>
      </c>
      <c r="BB33" s="19">
        <f t="shared" ca="1" si="109"/>
        <v>0</v>
      </c>
      <c r="BC33" s="19">
        <f t="shared" ca="1" si="109"/>
        <v>0</v>
      </c>
      <c r="BD33" s="19">
        <f t="shared" ca="1" si="109"/>
        <v>5.2</v>
      </c>
      <c r="BE33" s="19">
        <f t="shared" ca="1" si="109"/>
        <v>0</v>
      </c>
      <c r="BF33" s="19">
        <f t="shared" ca="1" si="109"/>
        <v>32.200000000000003</v>
      </c>
      <c r="BG33" s="19">
        <f t="shared" ca="1" si="109"/>
        <v>81</v>
      </c>
      <c r="BH33" s="19">
        <f t="shared" ca="1" si="109"/>
        <v>91.4</v>
      </c>
      <c r="BI33" s="19">
        <f t="shared" ca="1" si="109"/>
        <v>19.7</v>
      </c>
      <c r="BJ33" s="19">
        <f t="shared" ca="1" si="109"/>
        <v>0</v>
      </c>
      <c r="BK33" s="19">
        <f t="shared" ca="1" si="109"/>
        <v>0</v>
      </c>
      <c r="BL33" s="19">
        <f t="shared" ca="1" si="109"/>
        <v>0</v>
      </c>
      <c r="BM33" s="15">
        <f t="shared" ca="1" si="110"/>
        <v>229.5</v>
      </c>
      <c r="BN33" s="14">
        <f t="shared" ref="BN33:BN52" si="120">1+BN32</f>
        <v>2003</v>
      </c>
      <c r="BO33" s="19">
        <f t="shared" ca="1" si="111"/>
        <v>0</v>
      </c>
      <c r="BP33" s="19">
        <f t="shared" ca="1" si="111"/>
        <v>0</v>
      </c>
      <c r="BQ33" s="19">
        <f t="shared" ca="1" si="111"/>
        <v>0</v>
      </c>
      <c r="BR33" s="19">
        <f t="shared" ca="1" si="111"/>
        <v>9.3000000000000007</v>
      </c>
      <c r="BS33" s="19">
        <f t="shared" ca="1" si="111"/>
        <v>1</v>
      </c>
      <c r="BT33" s="19">
        <f t="shared" ca="1" si="111"/>
        <v>55.5</v>
      </c>
      <c r="BU33" s="19">
        <f t="shared" ca="1" si="111"/>
        <v>139</v>
      </c>
      <c r="BV33" s="19">
        <f t="shared" ca="1" si="111"/>
        <v>149.5</v>
      </c>
      <c r="BW33" s="19">
        <f t="shared" ca="1" si="111"/>
        <v>50.7</v>
      </c>
      <c r="BX33" s="19">
        <f t="shared" ca="1" si="111"/>
        <v>3.5</v>
      </c>
      <c r="BY33" s="19">
        <f t="shared" ca="1" si="111"/>
        <v>0</v>
      </c>
      <c r="BZ33" s="19">
        <f t="shared" ca="1" si="111"/>
        <v>0</v>
      </c>
      <c r="CA33" s="14"/>
      <c r="CB33" s="14">
        <f t="shared" ref="CB33:CB52" si="121">1+CB32</f>
        <v>2003</v>
      </c>
      <c r="CC33" s="19">
        <f t="shared" ca="1" si="112"/>
        <v>0</v>
      </c>
      <c r="CD33" s="19">
        <f t="shared" ca="1" si="112"/>
        <v>0</v>
      </c>
      <c r="CE33" s="19">
        <f t="shared" ca="1" si="112"/>
        <v>0</v>
      </c>
      <c r="CF33" s="19">
        <f t="shared" ca="1" si="112"/>
        <v>15.3</v>
      </c>
      <c r="CG33" s="19">
        <f t="shared" ca="1" si="112"/>
        <v>5.9</v>
      </c>
      <c r="CH33" s="19">
        <f t="shared" ca="1" si="112"/>
        <v>93</v>
      </c>
      <c r="CI33" s="19">
        <f t="shared" ca="1" si="112"/>
        <v>200.7</v>
      </c>
      <c r="CJ33" s="19">
        <f t="shared" ca="1" si="112"/>
        <v>211.5</v>
      </c>
      <c r="CK33" s="19">
        <f t="shared" ca="1" si="112"/>
        <v>96.6</v>
      </c>
      <c r="CL33" s="19">
        <f t="shared" ca="1" si="112"/>
        <v>12</v>
      </c>
      <c r="CM33" s="19">
        <f t="shared" ca="1" si="112"/>
        <v>0</v>
      </c>
      <c r="CN33" s="19">
        <f t="shared" ca="1" si="112"/>
        <v>0</v>
      </c>
      <c r="CO33" s="14"/>
      <c r="CP33" s="14">
        <f t="shared" ref="CP33:CP52" si="122">1+CP32</f>
        <v>2003</v>
      </c>
      <c r="CQ33" s="19">
        <f t="shared" ca="1" si="113"/>
        <v>0</v>
      </c>
      <c r="CR33" s="19">
        <f t="shared" ca="1" si="113"/>
        <v>0</v>
      </c>
      <c r="CS33" s="19">
        <f t="shared" ca="1" si="113"/>
        <v>0</v>
      </c>
      <c r="CT33" s="19">
        <f t="shared" ca="1" si="113"/>
        <v>21.8</v>
      </c>
      <c r="CU33" s="19">
        <f t="shared" ca="1" si="113"/>
        <v>19.399999999999999</v>
      </c>
      <c r="CV33" s="19">
        <f t="shared" ca="1" si="113"/>
        <v>143.19999999999999</v>
      </c>
      <c r="CW33" s="19">
        <f t="shared" ca="1" si="113"/>
        <v>262.7</v>
      </c>
      <c r="CX33" s="19">
        <f t="shared" ca="1" si="113"/>
        <v>273.5</v>
      </c>
      <c r="CY33" s="19">
        <f t="shared" ca="1" si="113"/>
        <v>148.19999999999999</v>
      </c>
      <c r="CZ33" s="19">
        <f t="shared" ca="1" si="113"/>
        <v>25.4</v>
      </c>
      <c r="DA33" s="19">
        <f t="shared" ca="1" si="113"/>
        <v>0</v>
      </c>
      <c r="DB33" s="19">
        <f t="shared" ca="1" si="113"/>
        <v>0</v>
      </c>
      <c r="DC33" s="14"/>
      <c r="DD33" s="14">
        <f t="shared" ref="DD33:DD52" si="123">1+DD32</f>
        <v>2003</v>
      </c>
      <c r="DE33" s="19">
        <f t="shared" ca="1" si="114"/>
        <v>0</v>
      </c>
      <c r="DF33" s="19">
        <f t="shared" ca="1" si="114"/>
        <v>0</v>
      </c>
      <c r="DG33" s="19">
        <f t="shared" ca="1" si="114"/>
        <v>0.9</v>
      </c>
      <c r="DH33" s="19">
        <f t="shared" ca="1" si="114"/>
        <v>33.700000000000003</v>
      </c>
      <c r="DI33" s="19">
        <f t="shared" ca="1" si="114"/>
        <v>46.1</v>
      </c>
      <c r="DJ33" s="19">
        <f t="shared" ca="1" si="114"/>
        <v>201.3</v>
      </c>
      <c r="DK33" s="19">
        <f t="shared" ca="1" si="114"/>
        <v>324.7</v>
      </c>
      <c r="DL33" s="19">
        <f t="shared" ca="1" si="114"/>
        <v>335.5</v>
      </c>
      <c r="DM33" s="19">
        <f t="shared" ca="1" si="114"/>
        <v>204.4</v>
      </c>
      <c r="DN33" s="19">
        <f t="shared" ca="1" si="114"/>
        <v>44.6</v>
      </c>
      <c r="DO33" s="19">
        <f t="shared" ca="1" si="114"/>
        <v>1.5</v>
      </c>
      <c r="DP33" s="19">
        <f t="shared" ca="1" si="114"/>
        <v>0</v>
      </c>
      <c r="DQ33" s="14"/>
      <c r="DR33" s="14">
        <f t="shared" ref="DR33:DR52" si="124">1+DR32</f>
        <v>2003</v>
      </c>
      <c r="DS33" s="19">
        <f t="shared" ca="1" si="115"/>
        <v>0</v>
      </c>
      <c r="DT33" s="19">
        <f t="shared" ca="1" si="115"/>
        <v>0</v>
      </c>
      <c r="DU33" s="19">
        <f t="shared" ca="1" si="115"/>
        <v>4.8</v>
      </c>
      <c r="DV33" s="19">
        <f t="shared" ca="1" si="115"/>
        <v>47.7</v>
      </c>
      <c r="DW33" s="19">
        <f t="shared" ca="1" si="115"/>
        <v>87.3</v>
      </c>
      <c r="DX33" s="19">
        <f t="shared" ca="1" si="115"/>
        <v>261.3</v>
      </c>
      <c r="DY33" s="19">
        <f t="shared" ca="1" si="115"/>
        <v>386.7</v>
      </c>
      <c r="DZ33" s="19">
        <f t="shared" ca="1" si="115"/>
        <v>397.5</v>
      </c>
      <c r="EA33" s="19">
        <f t="shared" ca="1" si="115"/>
        <v>263.2</v>
      </c>
      <c r="EB33" s="19">
        <f t="shared" ca="1" si="115"/>
        <v>71.3</v>
      </c>
      <c r="EC33" s="19">
        <f t="shared" ca="1" si="115"/>
        <v>12.4</v>
      </c>
      <c r="ED33" s="19">
        <f t="shared" ca="1" si="115"/>
        <v>0</v>
      </c>
      <c r="EE33" s="14"/>
    </row>
    <row r="34" spans="1:135">
      <c r="A34">
        <v>2004</v>
      </c>
      <c r="B34">
        <v>9</v>
      </c>
      <c r="C34" s="11">
        <v>17.989999999999998</v>
      </c>
      <c r="D34">
        <v>127.5</v>
      </c>
      <c r="E34">
        <v>7.2</v>
      </c>
      <c r="F34">
        <v>82.3</v>
      </c>
      <c r="G34">
        <v>22</v>
      </c>
      <c r="H34">
        <v>49.7</v>
      </c>
      <c r="I34">
        <v>49.4</v>
      </c>
      <c r="J34">
        <v>28.1</v>
      </c>
      <c r="K34">
        <v>87.8</v>
      </c>
      <c r="L34">
        <v>13.7</v>
      </c>
      <c r="M34">
        <v>133.4</v>
      </c>
      <c r="N34">
        <v>4.5999999999999996</v>
      </c>
      <c r="O34">
        <v>184.3</v>
      </c>
      <c r="P34">
        <v>0.2</v>
      </c>
      <c r="Q34">
        <v>239.9</v>
      </c>
      <c r="R34">
        <v>0</v>
      </c>
      <c r="S34">
        <v>299.7</v>
      </c>
      <c r="T34">
        <v>0</v>
      </c>
      <c r="X34" s="14">
        <f t="shared" si="116"/>
        <v>2004</v>
      </c>
      <c r="Y34" s="19">
        <f t="shared" ca="1" si="117"/>
        <v>0</v>
      </c>
      <c r="Z34" s="19">
        <f t="shared" ca="1" si="107"/>
        <v>0</v>
      </c>
      <c r="AA34" s="19">
        <f t="shared" ca="1" si="107"/>
        <v>0</v>
      </c>
      <c r="AB34" s="19">
        <f t="shared" ca="1" si="107"/>
        <v>0</v>
      </c>
      <c r="AC34" s="19">
        <f t="shared" ca="1" si="107"/>
        <v>0</v>
      </c>
      <c r="AD34" s="19">
        <f t="shared" ca="1" si="107"/>
        <v>6.3</v>
      </c>
      <c r="AE34" s="19">
        <f t="shared" ca="1" si="107"/>
        <v>9.1999999999999993</v>
      </c>
      <c r="AF34" s="19">
        <f t="shared" ca="1" si="107"/>
        <v>12.4</v>
      </c>
      <c r="AG34" s="19">
        <f t="shared" ca="1" si="107"/>
        <v>7.2</v>
      </c>
      <c r="AH34" s="19">
        <f t="shared" ca="1" si="107"/>
        <v>0</v>
      </c>
      <c r="AI34" s="19">
        <f t="shared" ca="1" si="107"/>
        <v>0</v>
      </c>
      <c r="AJ34" s="19">
        <f t="shared" ca="1" si="107"/>
        <v>0</v>
      </c>
      <c r="AK34" s="14"/>
      <c r="AL34" s="14">
        <f t="shared" si="118"/>
        <v>2004</v>
      </c>
      <c r="AM34" s="19">
        <f t="shared" ca="1" si="108"/>
        <v>0</v>
      </c>
      <c r="AN34" s="19">
        <f t="shared" ca="1" si="108"/>
        <v>0</v>
      </c>
      <c r="AO34" s="19">
        <f t="shared" ca="1" si="108"/>
        <v>0</v>
      </c>
      <c r="AP34" s="19">
        <f t="shared" ca="1" si="108"/>
        <v>0</v>
      </c>
      <c r="AQ34" s="19">
        <f t="shared" ca="1" si="108"/>
        <v>1.3</v>
      </c>
      <c r="AR34" s="19">
        <f t="shared" ca="1" si="108"/>
        <v>11.5</v>
      </c>
      <c r="AS34" s="19">
        <f t="shared" ca="1" si="108"/>
        <v>29.7</v>
      </c>
      <c r="AT34" s="19">
        <f t="shared" ca="1" si="108"/>
        <v>29</v>
      </c>
      <c r="AU34" s="19">
        <f t="shared" ca="1" si="108"/>
        <v>22</v>
      </c>
      <c r="AV34" s="19">
        <f t="shared" ca="1" si="108"/>
        <v>0</v>
      </c>
      <c r="AW34" s="19">
        <f t="shared" ca="1" si="108"/>
        <v>0</v>
      </c>
      <c r="AX34" s="19">
        <f t="shared" ca="1" si="108"/>
        <v>0</v>
      </c>
      <c r="AY34" s="15"/>
      <c r="AZ34" s="14">
        <f t="shared" si="119"/>
        <v>2004</v>
      </c>
      <c r="BA34" s="19">
        <f t="shared" ca="1" si="109"/>
        <v>0</v>
      </c>
      <c r="BB34" s="19">
        <f t="shared" ca="1" si="109"/>
        <v>0</v>
      </c>
      <c r="BC34" s="19">
        <f t="shared" ca="1" si="109"/>
        <v>0</v>
      </c>
      <c r="BD34" s="19">
        <f t="shared" ca="1" si="109"/>
        <v>0</v>
      </c>
      <c r="BE34" s="19">
        <f t="shared" ca="1" si="109"/>
        <v>7.2</v>
      </c>
      <c r="BF34" s="19">
        <f t="shared" ca="1" si="109"/>
        <v>25.3</v>
      </c>
      <c r="BG34" s="19">
        <f t="shared" ca="1" si="109"/>
        <v>63.9</v>
      </c>
      <c r="BH34" s="19">
        <f t="shared" ca="1" si="109"/>
        <v>54.2</v>
      </c>
      <c r="BI34" s="19">
        <f t="shared" ca="1" si="109"/>
        <v>49.4</v>
      </c>
      <c r="BJ34" s="19">
        <f t="shared" ca="1" si="109"/>
        <v>1.3</v>
      </c>
      <c r="BK34" s="19">
        <f t="shared" ca="1" si="109"/>
        <v>0</v>
      </c>
      <c r="BL34" s="19">
        <f t="shared" ca="1" si="109"/>
        <v>0</v>
      </c>
      <c r="BM34" s="15">
        <f t="shared" ca="1" si="110"/>
        <v>201.30000000000004</v>
      </c>
      <c r="BN34" s="14">
        <f t="shared" si="120"/>
        <v>2004</v>
      </c>
      <c r="BO34" s="19">
        <f t="shared" ca="1" si="111"/>
        <v>0</v>
      </c>
      <c r="BP34" s="19">
        <f t="shared" ca="1" si="111"/>
        <v>0</v>
      </c>
      <c r="BQ34" s="19">
        <f t="shared" ca="1" si="111"/>
        <v>0</v>
      </c>
      <c r="BR34" s="19">
        <f t="shared" ca="1" si="111"/>
        <v>0.1</v>
      </c>
      <c r="BS34" s="19">
        <f t="shared" ca="1" si="111"/>
        <v>16.100000000000001</v>
      </c>
      <c r="BT34" s="19">
        <f t="shared" ca="1" si="111"/>
        <v>54.9</v>
      </c>
      <c r="BU34" s="19">
        <f t="shared" ca="1" si="111"/>
        <v>113.3</v>
      </c>
      <c r="BV34" s="19">
        <f t="shared" ca="1" si="111"/>
        <v>95.8</v>
      </c>
      <c r="BW34" s="19">
        <f t="shared" ca="1" si="111"/>
        <v>87.8</v>
      </c>
      <c r="BX34" s="19">
        <f t="shared" ca="1" si="111"/>
        <v>6</v>
      </c>
      <c r="BY34" s="19">
        <f t="shared" ca="1" si="111"/>
        <v>0</v>
      </c>
      <c r="BZ34" s="19">
        <f t="shared" ca="1" si="111"/>
        <v>0</v>
      </c>
      <c r="CA34" s="14"/>
      <c r="CB34" s="14">
        <f t="shared" si="121"/>
        <v>2004</v>
      </c>
      <c r="CC34" s="19">
        <f t="shared" ca="1" si="112"/>
        <v>0</v>
      </c>
      <c r="CD34" s="19">
        <f t="shared" ca="1" si="112"/>
        <v>0</v>
      </c>
      <c r="CE34" s="19">
        <f t="shared" ca="1" si="112"/>
        <v>0</v>
      </c>
      <c r="CF34" s="19">
        <f t="shared" ca="1" si="112"/>
        <v>3.6</v>
      </c>
      <c r="CG34" s="19">
        <f t="shared" ca="1" si="112"/>
        <v>29.7</v>
      </c>
      <c r="CH34" s="19">
        <f t="shared" ca="1" si="112"/>
        <v>95.6</v>
      </c>
      <c r="CI34" s="19">
        <f t="shared" ca="1" si="112"/>
        <v>173.9</v>
      </c>
      <c r="CJ34" s="19">
        <f t="shared" ca="1" si="112"/>
        <v>155.30000000000001</v>
      </c>
      <c r="CK34" s="19">
        <f t="shared" ca="1" si="112"/>
        <v>133.4</v>
      </c>
      <c r="CL34" s="19">
        <f t="shared" ca="1" si="112"/>
        <v>15.6</v>
      </c>
      <c r="CM34" s="19">
        <f t="shared" ca="1" si="112"/>
        <v>0</v>
      </c>
      <c r="CN34" s="19">
        <f t="shared" ca="1" si="112"/>
        <v>0</v>
      </c>
      <c r="CO34" s="14"/>
      <c r="CP34" s="14">
        <f t="shared" si="122"/>
        <v>2004</v>
      </c>
      <c r="CQ34" s="19">
        <f t="shared" ca="1" si="113"/>
        <v>0</v>
      </c>
      <c r="CR34" s="19">
        <f t="shared" ca="1" si="113"/>
        <v>0</v>
      </c>
      <c r="CS34" s="19">
        <f t="shared" ca="1" si="113"/>
        <v>0</v>
      </c>
      <c r="CT34" s="19">
        <f t="shared" ca="1" si="113"/>
        <v>11.1</v>
      </c>
      <c r="CU34" s="19">
        <f t="shared" ca="1" si="113"/>
        <v>53.3</v>
      </c>
      <c r="CV34" s="19">
        <f t="shared" ca="1" si="113"/>
        <v>144.80000000000001</v>
      </c>
      <c r="CW34" s="19">
        <f t="shared" ca="1" si="113"/>
        <v>235.9</v>
      </c>
      <c r="CX34" s="19">
        <f t="shared" ca="1" si="113"/>
        <v>217.3</v>
      </c>
      <c r="CY34" s="19">
        <f t="shared" ca="1" si="113"/>
        <v>184.3</v>
      </c>
      <c r="CZ34" s="19">
        <f t="shared" ca="1" si="113"/>
        <v>29.2</v>
      </c>
      <c r="DA34" s="19">
        <f t="shared" ca="1" si="113"/>
        <v>0</v>
      </c>
      <c r="DB34" s="19">
        <f t="shared" ca="1" si="113"/>
        <v>0</v>
      </c>
      <c r="DC34" s="14"/>
      <c r="DD34" s="14">
        <f t="shared" si="123"/>
        <v>2004</v>
      </c>
      <c r="DE34" s="19">
        <f t="shared" ca="1" si="114"/>
        <v>0</v>
      </c>
      <c r="DF34" s="19">
        <f t="shared" ca="1" si="114"/>
        <v>0</v>
      </c>
      <c r="DG34" s="19">
        <f t="shared" ca="1" si="114"/>
        <v>0.8</v>
      </c>
      <c r="DH34" s="19">
        <f t="shared" ca="1" si="114"/>
        <v>21.1</v>
      </c>
      <c r="DI34" s="19">
        <f t="shared" ca="1" si="114"/>
        <v>86.8</v>
      </c>
      <c r="DJ34" s="19">
        <f t="shared" ca="1" si="114"/>
        <v>201.3</v>
      </c>
      <c r="DK34" s="19">
        <f t="shared" ca="1" si="114"/>
        <v>297.89999999999998</v>
      </c>
      <c r="DL34" s="19">
        <f t="shared" ca="1" si="114"/>
        <v>279.3</v>
      </c>
      <c r="DM34" s="19">
        <f t="shared" ca="1" si="114"/>
        <v>239.9</v>
      </c>
      <c r="DN34" s="19">
        <f t="shared" ca="1" si="114"/>
        <v>53</v>
      </c>
      <c r="DO34" s="19">
        <f t="shared" ca="1" si="114"/>
        <v>0.7</v>
      </c>
      <c r="DP34" s="19">
        <f t="shared" ca="1" si="114"/>
        <v>0</v>
      </c>
      <c r="DQ34" s="14"/>
      <c r="DR34" s="14">
        <f t="shared" si="124"/>
        <v>2004</v>
      </c>
      <c r="DS34" s="19">
        <f t="shared" ca="1" si="115"/>
        <v>0</v>
      </c>
      <c r="DT34" s="19">
        <f t="shared" ca="1" si="115"/>
        <v>0</v>
      </c>
      <c r="DU34" s="19">
        <f t="shared" ca="1" si="115"/>
        <v>6.3</v>
      </c>
      <c r="DV34" s="19">
        <f t="shared" ca="1" si="115"/>
        <v>37.200000000000003</v>
      </c>
      <c r="DW34" s="19">
        <f t="shared" ca="1" si="115"/>
        <v>130.5</v>
      </c>
      <c r="DX34" s="19">
        <f t="shared" ca="1" si="115"/>
        <v>261.10000000000002</v>
      </c>
      <c r="DY34" s="19">
        <f t="shared" ca="1" si="115"/>
        <v>359.9</v>
      </c>
      <c r="DZ34" s="19">
        <f t="shared" ca="1" si="115"/>
        <v>341.3</v>
      </c>
      <c r="EA34" s="19">
        <f t="shared" ca="1" si="115"/>
        <v>299.7</v>
      </c>
      <c r="EB34" s="19">
        <f t="shared" ca="1" si="115"/>
        <v>95.8</v>
      </c>
      <c r="EC34" s="19">
        <f t="shared" ca="1" si="115"/>
        <v>7.5</v>
      </c>
      <c r="ED34" s="19">
        <f t="shared" ca="1" si="115"/>
        <v>0</v>
      </c>
      <c r="EE34" s="14"/>
    </row>
    <row r="35" spans="1:135">
      <c r="A35">
        <v>2004</v>
      </c>
      <c r="B35">
        <v>10</v>
      </c>
      <c r="C35" s="11">
        <v>10.819354838709677</v>
      </c>
      <c r="D35">
        <v>346.6</v>
      </c>
      <c r="E35">
        <v>0</v>
      </c>
      <c r="F35">
        <v>284.60000000000002</v>
      </c>
      <c r="G35">
        <v>0</v>
      </c>
      <c r="H35">
        <v>223.9</v>
      </c>
      <c r="I35">
        <v>1.3</v>
      </c>
      <c r="J35">
        <v>166.6</v>
      </c>
      <c r="K35">
        <v>6</v>
      </c>
      <c r="L35">
        <v>114.2</v>
      </c>
      <c r="M35">
        <v>15.6</v>
      </c>
      <c r="N35">
        <v>65.8</v>
      </c>
      <c r="O35">
        <v>29.2</v>
      </c>
      <c r="P35">
        <v>27.6</v>
      </c>
      <c r="Q35">
        <v>53</v>
      </c>
      <c r="R35">
        <v>8.4</v>
      </c>
      <c r="S35">
        <v>95.8</v>
      </c>
      <c r="T35">
        <v>0</v>
      </c>
      <c r="X35" s="14">
        <f t="shared" si="116"/>
        <v>2005</v>
      </c>
      <c r="Y35" s="19">
        <f t="shared" ca="1" si="117"/>
        <v>0</v>
      </c>
      <c r="Z35" s="19">
        <f t="shared" ca="1" si="107"/>
        <v>0</v>
      </c>
      <c r="AA35" s="19">
        <f t="shared" ca="1" si="107"/>
        <v>0</v>
      </c>
      <c r="AB35" s="19">
        <f t="shared" ca="1" si="107"/>
        <v>0</v>
      </c>
      <c r="AC35" s="19">
        <f t="shared" ca="1" si="107"/>
        <v>0</v>
      </c>
      <c r="AD35" s="19">
        <f t="shared" ca="1" si="107"/>
        <v>35.6</v>
      </c>
      <c r="AE35" s="19">
        <f t="shared" ca="1" si="107"/>
        <v>44.5</v>
      </c>
      <c r="AF35" s="19">
        <f t="shared" ca="1" si="107"/>
        <v>24.5</v>
      </c>
      <c r="AG35" s="19">
        <f t="shared" ca="1" si="107"/>
        <v>13.7</v>
      </c>
      <c r="AH35" s="19">
        <f t="shared" ca="1" si="107"/>
        <v>3.5</v>
      </c>
      <c r="AI35" s="19">
        <f t="shared" ca="1" si="107"/>
        <v>0</v>
      </c>
      <c r="AJ35" s="19">
        <f t="shared" ca="1" si="107"/>
        <v>0</v>
      </c>
      <c r="AK35" s="14"/>
      <c r="AL35" s="14">
        <f t="shared" si="118"/>
        <v>2005</v>
      </c>
      <c r="AM35" s="19">
        <f t="shared" ca="1" si="108"/>
        <v>0</v>
      </c>
      <c r="AN35" s="19">
        <f t="shared" ca="1" si="108"/>
        <v>0</v>
      </c>
      <c r="AO35" s="19">
        <f t="shared" ca="1" si="108"/>
        <v>0</v>
      </c>
      <c r="AP35" s="19">
        <f t="shared" ca="1" si="108"/>
        <v>0</v>
      </c>
      <c r="AQ35" s="19">
        <f t="shared" ca="1" si="108"/>
        <v>0</v>
      </c>
      <c r="AR35" s="19">
        <f t="shared" ca="1" si="108"/>
        <v>64.400000000000006</v>
      </c>
      <c r="AS35" s="19">
        <f t="shared" ca="1" si="108"/>
        <v>80.5</v>
      </c>
      <c r="AT35" s="19">
        <f t="shared" ca="1" si="108"/>
        <v>55.4</v>
      </c>
      <c r="AU35" s="19">
        <f t="shared" ca="1" si="108"/>
        <v>31.4</v>
      </c>
      <c r="AV35" s="19">
        <f t="shared" ca="1" si="108"/>
        <v>9.6999999999999993</v>
      </c>
      <c r="AW35" s="19">
        <f t="shared" ca="1" si="108"/>
        <v>0</v>
      </c>
      <c r="AX35" s="19">
        <f t="shared" ca="1" si="108"/>
        <v>0</v>
      </c>
      <c r="AY35" s="15"/>
      <c r="AZ35" s="14">
        <f t="shared" si="119"/>
        <v>2005</v>
      </c>
      <c r="BA35" s="19">
        <f t="shared" ca="1" si="109"/>
        <v>0</v>
      </c>
      <c r="BB35" s="19">
        <f t="shared" ca="1" si="109"/>
        <v>0</v>
      </c>
      <c r="BC35" s="19">
        <f t="shared" ca="1" si="109"/>
        <v>0</v>
      </c>
      <c r="BD35" s="19">
        <f t="shared" ca="1" si="109"/>
        <v>1.1000000000000001</v>
      </c>
      <c r="BE35" s="19">
        <f t="shared" ca="1" si="109"/>
        <v>1.4</v>
      </c>
      <c r="BF35" s="19">
        <f t="shared" ca="1" si="109"/>
        <v>102.4</v>
      </c>
      <c r="BG35" s="19">
        <f t="shared" ca="1" si="109"/>
        <v>132.5</v>
      </c>
      <c r="BH35" s="19">
        <f t="shared" ca="1" si="109"/>
        <v>106.4</v>
      </c>
      <c r="BI35" s="19">
        <f t="shared" ca="1" si="109"/>
        <v>57.5</v>
      </c>
      <c r="BJ35" s="19">
        <f t="shared" ca="1" si="109"/>
        <v>20</v>
      </c>
      <c r="BK35" s="19">
        <f t="shared" ca="1" si="109"/>
        <v>0</v>
      </c>
      <c r="BL35" s="19">
        <f t="shared" ca="1" si="109"/>
        <v>0</v>
      </c>
      <c r="BM35" s="15">
        <f t="shared" ca="1" si="110"/>
        <v>421.3</v>
      </c>
      <c r="BN35" s="14">
        <f t="shared" si="120"/>
        <v>2005</v>
      </c>
      <c r="BO35" s="19">
        <f t="shared" ca="1" si="111"/>
        <v>0</v>
      </c>
      <c r="BP35" s="19">
        <f t="shared" ca="1" si="111"/>
        <v>0</v>
      </c>
      <c r="BQ35" s="19">
        <f t="shared" ca="1" si="111"/>
        <v>0</v>
      </c>
      <c r="BR35" s="19">
        <f t="shared" ca="1" si="111"/>
        <v>3.1</v>
      </c>
      <c r="BS35" s="19">
        <f t="shared" ca="1" si="111"/>
        <v>3.7</v>
      </c>
      <c r="BT35" s="19">
        <f t="shared" ca="1" si="111"/>
        <v>148.30000000000001</v>
      </c>
      <c r="BU35" s="19">
        <f t="shared" ca="1" si="111"/>
        <v>192.9</v>
      </c>
      <c r="BV35" s="19">
        <f t="shared" ca="1" si="111"/>
        <v>164.7</v>
      </c>
      <c r="BW35" s="19">
        <f t="shared" ca="1" si="111"/>
        <v>99.2</v>
      </c>
      <c r="BX35" s="19">
        <f t="shared" ca="1" si="111"/>
        <v>32</v>
      </c>
      <c r="BY35" s="19">
        <f t="shared" ca="1" si="111"/>
        <v>0</v>
      </c>
      <c r="BZ35" s="19">
        <f t="shared" ca="1" si="111"/>
        <v>0</v>
      </c>
      <c r="CA35" s="14"/>
      <c r="CB35" s="14">
        <f t="shared" si="121"/>
        <v>2005</v>
      </c>
      <c r="CC35" s="19">
        <f t="shared" ca="1" si="112"/>
        <v>0</v>
      </c>
      <c r="CD35" s="19">
        <f t="shared" ca="1" si="112"/>
        <v>0</v>
      </c>
      <c r="CE35" s="19">
        <f t="shared" ca="1" si="112"/>
        <v>0</v>
      </c>
      <c r="CF35" s="19">
        <f t="shared" ca="1" si="112"/>
        <v>5.0999999999999996</v>
      </c>
      <c r="CG35" s="19">
        <f t="shared" ca="1" si="112"/>
        <v>8.6999999999999993</v>
      </c>
      <c r="CH35" s="19">
        <f t="shared" ca="1" si="112"/>
        <v>203.9</v>
      </c>
      <c r="CI35" s="19">
        <f t="shared" ca="1" si="112"/>
        <v>254.9</v>
      </c>
      <c r="CJ35" s="19">
        <f t="shared" ca="1" si="112"/>
        <v>226.7</v>
      </c>
      <c r="CK35" s="19">
        <f t="shared" ca="1" si="112"/>
        <v>151.19999999999999</v>
      </c>
      <c r="CL35" s="19">
        <f t="shared" ca="1" si="112"/>
        <v>46.2</v>
      </c>
      <c r="CM35" s="19">
        <f t="shared" ca="1" si="112"/>
        <v>0</v>
      </c>
      <c r="CN35" s="19">
        <f t="shared" ca="1" si="112"/>
        <v>0</v>
      </c>
      <c r="CO35" s="14"/>
      <c r="CP35" s="14">
        <f t="shared" si="122"/>
        <v>2005</v>
      </c>
      <c r="CQ35" s="19">
        <f t="shared" ca="1" si="113"/>
        <v>0</v>
      </c>
      <c r="CR35" s="19">
        <f t="shared" ca="1" si="113"/>
        <v>0</v>
      </c>
      <c r="CS35" s="19">
        <f t="shared" ca="1" si="113"/>
        <v>0.1</v>
      </c>
      <c r="CT35" s="19">
        <f t="shared" ca="1" si="113"/>
        <v>7.1</v>
      </c>
      <c r="CU35" s="19">
        <f t="shared" ca="1" si="113"/>
        <v>23.7</v>
      </c>
      <c r="CV35" s="19">
        <f t="shared" ca="1" si="113"/>
        <v>263.89999999999998</v>
      </c>
      <c r="CW35" s="19">
        <f t="shared" ca="1" si="113"/>
        <v>316.89999999999998</v>
      </c>
      <c r="CX35" s="19">
        <f t="shared" ca="1" si="113"/>
        <v>288.7</v>
      </c>
      <c r="CY35" s="19">
        <f t="shared" ca="1" si="113"/>
        <v>207.3</v>
      </c>
      <c r="CZ35" s="19">
        <f t="shared" ca="1" si="113"/>
        <v>66</v>
      </c>
      <c r="DA35" s="19">
        <f t="shared" ca="1" si="113"/>
        <v>3.1</v>
      </c>
      <c r="DB35" s="19">
        <f t="shared" ca="1" si="113"/>
        <v>0</v>
      </c>
      <c r="DC35" s="14"/>
      <c r="DD35" s="14">
        <f t="shared" si="123"/>
        <v>2005</v>
      </c>
      <c r="DE35" s="19">
        <f t="shared" ca="1" si="114"/>
        <v>0</v>
      </c>
      <c r="DF35" s="19">
        <f t="shared" ca="1" si="114"/>
        <v>0</v>
      </c>
      <c r="DG35" s="19">
        <f t="shared" ca="1" si="114"/>
        <v>2.1</v>
      </c>
      <c r="DH35" s="19">
        <f t="shared" ca="1" si="114"/>
        <v>10.9</v>
      </c>
      <c r="DI35" s="19">
        <f t="shared" ca="1" si="114"/>
        <v>54.6</v>
      </c>
      <c r="DJ35" s="19">
        <f t="shared" ca="1" si="114"/>
        <v>323.89999999999998</v>
      </c>
      <c r="DK35" s="19">
        <f t="shared" ca="1" si="114"/>
        <v>378.9</v>
      </c>
      <c r="DL35" s="19">
        <f t="shared" ca="1" si="114"/>
        <v>350.7</v>
      </c>
      <c r="DM35" s="19">
        <f t="shared" ca="1" si="114"/>
        <v>267.3</v>
      </c>
      <c r="DN35" s="19">
        <f t="shared" ca="1" si="114"/>
        <v>97.2</v>
      </c>
      <c r="DO35" s="19">
        <f t="shared" ca="1" si="114"/>
        <v>12.9</v>
      </c>
      <c r="DP35" s="19">
        <f t="shared" ca="1" si="114"/>
        <v>0</v>
      </c>
      <c r="DQ35" s="14"/>
      <c r="DR35" s="14">
        <f t="shared" si="124"/>
        <v>2005</v>
      </c>
      <c r="DS35" s="19">
        <f t="shared" ca="1" si="115"/>
        <v>0</v>
      </c>
      <c r="DT35" s="19">
        <f t="shared" ca="1" si="115"/>
        <v>0</v>
      </c>
      <c r="DU35" s="19">
        <f t="shared" ca="1" si="115"/>
        <v>4.0999999999999996</v>
      </c>
      <c r="DV35" s="19">
        <f t="shared" ca="1" si="115"/>
        <v>20.7</v>
      </c>
      <c r="DW35" s="19">
        <f t="shared" ca="1" si="115"/>
        <v>95.4</v>
      </c>
      <c r="DX35" s="19">
        <f t="shared" ca="1" si="115"/>
        <v>383.9</v>
      </c>
      <c r="DY35" s="19">
        <f t="shared" ca="1" si="115"/>
        <v>440.9</v>
      </c>
      <c r="DZ35" s="19">
        <f t="shared" ca="1" si="115"/>
        <v>412.7</v>
      </c>
      <c r="EA35" s="19">
        <f t="shared" ca="1" si="115"/>
        <v>327.3</v>
      </c>
      <c r="EB35" s="19">
        <f t="shared" ca="1" si="115"/>
        <v>135.69999999999999</v>
      </c>
      <c r="EC35" s="19">
        <f t="shared" ca="1" si="115"/>
        <v>30.6</v>
      </c>
      <c r="ED35" s="19">
        <f t="shared" ca="1" si="115"/>
        <v>0</v>
      </c>
      <c r="EE35" s="14"/>
    </row>
    <row r="36" spans="1:135">
      <c r="A36">
        <v>2004</v>
      </c>
      <c r="B36">
        <v>11</v>
      </c>
      <c r="C36" s="11">
        <v>4.8400000000000007</v>
      </c>
      <c r="D36">
        <v>514.79999999999995</v>
      </c>
      <c r="E36">
        <v>0</v>
      </c>
      <c r="F36">
        <v>454.8</v>
      </c>
      <c r="G36">
        <v>0</v>
      </c>
      <c r="H36">
        <v>394.8</v>
      </c>
      <c r="I36">
        <v>0</v>
      </c>
      <c r="J36">
        <v>334.8</v>
      </c>
      <c r="K36">
        <v>0</v>
      </c>
      <c r="L36">
        <v>274.8</v>
      </c>
      <c r="M36">
        <v>0</v>
      </c>
      <c r="N36">
        <v>214.8</v>
      </c>
      <c r="O36">
        <v>0</v>
      </c>
      <c r="P36">
        <v>155.5</v>
      </c>
      <c r="Q36">
        <v>0.7</v>
      </c>
      <c r="R36">
        <v>102.3</v>
      </c>
      <c r="S36">
        <v>7.5</v>
      </c>
      <c r="T36">
        <v>3</v>
      </c>
      <c r="X36" s="14">
        <f t="shared" si="116"/>
        <v>2006</v>
      </c>
      <c r="Y36" s="19">
        <f t="shared" ca="1" si="117"/>
        <v>0</v>
      </c>
      <c r="Z36" s="19">
        <f t="shared" ca="1" si="107"/>
        <v>0</v>
      </c>
      <c r="AA36" s="19">
        <f t="shared" ca="1" si="107"/>
        <v>0</v>
      </c>
      <c r="AB36" s="19">
        <f t="shared" ca="1" si="107"/>
        <v>0</v>
      </c>
      <c r="AC36" s="19">
        <f t="shared" ca="1" si="107"/>
        <v>3.6</v>
      </c>
      <c r="AD36" s="19">
        <f t="shared" ca="1" si="107"/>
        <v>11.2</v>
      </c>
      <c r="AE36" s="19">
        <f t="shared" ca="1" si="107"/>
        <v>43.4</v>
      </c>
      <c r="AF36" s="19">
        <f t="shared" ca="1" si="107"/>
        <v>21.1</v>
      </c>
      <c r="AG36" s="19">
        <f t="shared" ca="1" si="107"/>
        <v>0.6</v>
      </c>
      <c r="AH36" s="19">
        <f t="shared" ca="1" si="107"/>
        <v>0</v>
      </c>
      <c r="AI36" s="19">
        <f t="shared" ca="1" si="107"/>
        <v>0</v>
      </c>
      <c r="AJ36" s="19">
        <f t="shared" ca="1" si="107"/>
        <v>0</v>
      </c>
      <c r="AK36" s="14"/>
      <c r="AL36" s="14">
        <f t="shared" si="118"/>
        <v>2006</v>
      </c>
      <c r="AM36" s="19">
        <f t="shared" ca="1" si="108"/>
        <v>0</v>
      </c>
      <c r="AN36" s="19">
        <f t="shared" ca="1" si="108"/>
        <v>0</v>
      </c>
      <c r="AO36" s="19">
        <f t="shared" ca="1" si="108"/>
        <v>0</v>
      </c>
      <c r="AP36" s="19">
        <f t="shared" ca="1" si="108"/>
        <v>0</v>
      </c>
      <c r="AQ36" s="19">
        <f t="shared" ca="1" si="108"/>
        <v>6.8</v>
      </c>
      <c r="AR36" s="19">
        <f t="shared" ca="1" si="108"/>
        <v>23.7</v>
      </c>
      <c r="AS36" s="19">
        <f t="shared" ca="1" si="108"/>
        <v>85.8</v>
      </c>
      <c r="AT36" s="19">
        <f t="shared" ca="1" si="108"/>
        <v>38.6</v>
      </c>
      <c r="AU36" s="19">
        <f t="shared" ca="1" si="108"/>
        <v>3</v>
      </c>
      <c r="AV36" s="19">
        <f t="shared" ca="1" si="108"/>
        <v>0</v>
      </c>
      <c r="AW36" s="19">
        <f t="shared" ca="1" si="108"/>
        <v>0</v>
      </c>
      <c r="AX36" s="19">
        <f t="shared" ca="1" si="108"/>
        <v>0</v>
      </c>
      <c r="AY36" s="15"/>
      <c r="AZ36" s="14">
        <f t="shared" si="119"/>
        <v>2006</v>
      </c>
      <c r="BA36" s="19">
        <f t="shared" ca="1" si="109"/>
        <v>0</v>
      </c>
      <c r="BB36" s="19">
        <f t="shared" ca="1" si="109"/>
        <v>0</v>
      </c>
      <c r="BC36" s="19">
        <f t="shared" ca="1" si="109"/>
        <v>0</v>
      </c>
      <c r="BD36" s="19">
        <f t="shared" ca="1" si="109"/>
        <v>0</v>
      </c>
      <c r="BE36" s="19">
        <f t="shared" ca="1" si="109"/>
        <v>15.6</v>
      </c>
      <c r="BF36" s="19">
        <f t="shared" ca="1" si="109"/>
        <v>44.9</v>
      </c>
      <c r="BG36" s="19">
        <f t="shared" ca="1" si="109"/>
        <v>141.4</v>
      </c>
      <c r="BH36" s="19">
        <f t="shared" ca="1" si="109"/>
        <v>73.599999999999994</v>
      </c>
      <c r="BI36" s="19">
        <f t="shared" ca="1" si="109"/>
        <v>9.1999999999999993</v>
      </c>
      <c r="BJ36" s="19">
        <f t="shared" ca="1" si="109"/>
        <v>0.6</v>
      </c>
      <c r="BK36" s="19">
        <f t="shared" ca="1" si="109"/>
        <v>0</v>
      </c>
      <c r="BL36" s="19">
        <f t="shared" ca="1" si="109"/>
        <v>0</v>
      </c>
      <c r="BM36" s="15">
        <f t="shared" ca="1" si="110"/>
        <v>285.3</v>
      </c>
      <c r="BN36" s="14">
        <f t="shared" si="120"/>
        <v>2006</v>
      </c>
      <c r="BO36" s="19">
        <f t="shared" ca="1" si="111"/>
        <v>0</v>
      </c>
      <c r="BP36" s="19">
        <f t="shared" ca="1" si="111"/>
        <v>0</v>
      </c>
      <c r="BQ36" s="19">
        <f t="shared" ca="1" si="111"/>
        <v>0</v>
      </c>
      <c r="BR36" s="19">
        <f t="shared" ca="1" si="111"/>
        <v>0</v>
      </c>
      <c r="BS36" s="19">
        <f t="shared" ca="1" si="111"/>
        <v>27.7</v>
      </c>
      <c r="BT36" s="19">
        <f t="shared" ca="1" si="111"/>
        <v>79.599999999999994</v>
      </c>
      <c r="BU36" s="19">
        <f t="shared" ca="1" si="111"/>
        <v>200.9</v>
      </c>
      <c r="BV36" s="19">
        <f t="shared" ca="1" si="111"/>
        <v>125.5</v>
      </c>
      <c r="BW36" s="19">
        <f t="shared" ca="1" si="111"/>
        <v>25</v>
      </c>
      <c r="BX36" s="19">
        <f t="shared" ca="1" si="111"/>
        <v>2.9</v>
      </c>
      <c r="BY36" s="19">
        <f t="shared" ca="1" si="111"/>
        <v>0</v>
      </c>
      <c r="BZ36" s="19">
        <f t="shared" ca="1" si="111"/>
        <v>0</v>
      </c>
      <c r="CA36" s="14"/>
      <c r="CB36" s="14">
        <f t="shared" si="121"/>
        <v>2006</v>
      </c>
      <c r="CC36" s="19">
        <f t="shared" ca="1" si="112"/>
        <v>0</v>
      </c>
      <c r="CD36" s="19">
        <f t="shared" ca="1" si="112"/>
        <v>0</v>
      </c>
      <c r="CE36" s="19">
        <f t="shared" ca="1" si="112"/>
        <v>0</v>
      </c>
      <c r="CF36" s="19">
        <f t="shared" ca="1" si="112"/>
        <v>0.1</v>
      </c>
      <c r="CG36" s="19">
        <f t="shared" ca="1" si="112"/>
        <v>43.4</v>
      </c>
      <c r="CH36" s="19">
        <f t="shared" ca="1" si="112"/>
        <v>126.1</v>
      </c>
      <c r="CI36" s="19">
        <f t="shared" ca="1" si="112"/>
        <v>262.89999999999998</v>
      </c>
      <c r="CJ36" s="19">
        <f t="shared" ca="1" si="112"/>
        <v>185.5</v>
      </c>
      <c r="CK36" s="19">
        <f t="shared" ca="1" si="112"/>
        <v>58.1</v>
      </c>
      <c r="CL36" s="19">
        <f t="shared" ca="1" si="112"/>
        <v>8.5</v>
      </c>
      <c r="CM36" s="19">
        <f t="shared" ca="1" si="112"/>
        <v>0</v>
      </c>
      <c r="CN36" s="19">
        <f t="shared" ca="1" si="112"/>
        <v>0</v>
      </c>
      <c r="CO36" s="14"/>
      <c r="CP36" s="14">
        <f t="shared" si="122"/>
        <v>2006</v>
      </c>
      <c r="CQ36" s="19">
        <f t="shared" ca="1" si="113"/>
        <v>0</v>
      </c>
      <c r="CR36" s="19">
        <f t="shared" ca="1" si="113"/>
        <v>0</v>
      </c>
      <c r="CS36" s="19">
        <f t="shared" ca="1" si="113"/>
        <v>1.4</v>
      </c>
      <c r="CT36" s="19">
        <f t="shared" ca="1" si="113"/>
        <v>4.9000000000000004</v>
      </c>
      <c r="CU36" s="19">
        <f t="shared" ca="1" si="113"/>
        <v>76.7</v>
      </c>
      <c r="CV36" s="19">
        <f t="shared" ca="1" si="113"/>
        <v>180.9</v>
      </c>
      <c r="CW36" s="19">
        <f t="shared" ca="1" si="113"/>
        <v>324.89999999999998</v>
      </c>
      <c r="CX36" s="19">
        <f t="shared" ca="1" si="113"/>
        <v>247.5</v>
      </c>
      <c r="CY36" s="19">
        <f t="shared" ca="1" si="113"/>
        <v>99.3</v>
      </c>
      <c r="CZ36" s="19">
        <f t="shared" ca="1" si="113"/>
        <v>22.1</v>
      </c>
      <c r="DA36" s="19">
        <f t="shared" ca="1" si="113"/>
        <v>0</v>
      </c>
      <c r="DB36" s="19">
        <f t="shared" ca="1" si="113"/>
        <v>0</v>
      </c>
      <c r="DC36" s="14"/>
      <c r="DD36" s="14">
        <f t="shared" si="123"/>
        <v>2006</v>
      </c>
      <c r="DE36" s="19">
        <f t="shared" ca="1" si="114"/>
        <v>0</v>
      </c>
      <c r="DF36" s="19">
        <f t="shared" ca="1" si="114"/>
        <v>0</v>
      </c>
      <c r="DG36" s="19">
        <f t="shared" ca="1" si="114"/>
        <v>3.4</v>
      </c>
      <c r="DH36" s="19">
        <f t="shared" ca="1" si="114"/>
        <v>15.5</v>
      </c>
      <c r="DI36" s="19">
        <f t="shared" ca="1" si="114"/>
        <v>120.7</v>
      </c>
      <c r="DJ36" s="19">
        <f t="shared" ca="1" si="114"/>
        <v>238.8</v>
      </c>
      <c r="DK36" s="19">
        <f t="shared" ca="1" si="114"/>
        <v>386.9</v>
      </c>
      <c r="DL36" s="19">
        <f t="shared" ca="1" si="114"/>
        <v>309.5</v>
      </c>
      <c r="DM36" s="19">
        <f t="shared" ca="1" si="114"/>
        <v>152.69999999999999</v>
      </c>
      <c r="DN36" s="19">
        <f t="shared" ca="1" si="114"/>
        <v>40.9</v>
      </c>
      <c r="DO36" s="19">
        <f t="shared" ca="1" si="114"/>
        <v>3.5</v>
      </c>
      <c r="DP36" s="19">
        <f t="shared" ca="1" si="114"/>
        <v>0</v>
      </c>
      <c r="DQ36" s="14"/>
      <c r="DR36" s="14">
        <f t="shared" si="124"/>
        <v>2006</v>
      </c>
      <c r="DS36" s="19">
        <f t="shared" ca="1" si="115"/>
        <v>0</v>
      </c>
      <c r="DT36" s="19">
        <f t="shared" ca="1" si="115"/>
        <v>0</v>
      </c>
      <c r="DU36" s="19">
        <f t="shared" ca="1" si="115"/>
        <v>6.2</v>
      </c>
      <c r="DV36" s="19">
        <f t="shared" ca="1" si="115"/>
        <v>35.4</v>
      </c>
      <c r="DW36" s="19">
        <f t="shared" ca="1" si="115"/>
        <v>172.4</v>
      </c>
      <c r="DX36" s="19">
        <f t="shared" ca="1" si="115"/>
        <v>298.8</v>
      </c>
      <c r="DY36" s="19">
        <f t="shared" ca="1" si="115"/>
        <v>448.9</v>
      </c>
      <c r="DZ36" s="19">
        <f t="shared" ca="1" si="115"/>
        <v>371.5</v>
      </c>
      <c r="EA36" s="19">
        <f t="shared" ca="1" si="115"/>
        <v>211</v>
      </c>
      <c r="EB36" s="19">
        <f t="shared" ca="1" si="115"/>
        <v>68.599999999999994</v>
      </c>
      <c r="EC36" s="19">
        <f t="shared" ca="1" si="115"/>
        <v>18</v>
      </c>
      <c r="ED36" s="19">
        <f t="shared" ca="1" si="115"/>
        <v>0</v>
      </c>
      <c r="EE36" s="14"/>
    </row>
    <row r="37" spans="1:135">
      <c r="A37">
        <v>2004</v>
      </c>
      <c r="B37">
        <v>12</v>
      </c>
      <c r="C37" s="11">
        <v>-3.4225806451612897</v>
      </c>
      <c r="D37">
        <v>788.1</v>
      </c>
      <c r="E37">
        <v>0</v>
      </c>
      <c r="F37">
        <v>726.1</v>
      </c>
      <c r="G37">
        <v>0</v>
      </c>
      <c r="H37">
        <v>664.1</v>
      </c>
      <c r="I37">
        <v>0</v>
      </c>
      <c r="J37">
        <v>602.1</v>
      </c>
      <c r="K37">
        <v>0</v>
      </c>
      <c r="L37">
        <v>540.1</v>
      </c>
      <c r="M37">
        <v>0</v>
      </c>
      <c r="N37">
        <v>478.1</v>
      </c>
      <c r="O37">
        <v>0</v>
      </c>
      <c r="P37">
        <v>416.1</v>
      </c>
      <c r="Q37">
        <v>0</v>
      </c>
      <c r="R37">
        <v>354.1</v>
      </c>
      <c r="S37">
        <v>0</v>
      </c>
      <c r="T37">
        <v>23</v>
      </c>
      <c r="X37" s="14">
        <f t="shared" si="116"/>
        <v>2007</v>
      </c>
      <c r="Y37" s="19">
        <f t="shared" ca="1" si="117"/>
        <v>0</v>
      </c>
      <c r="Z37" s="19">
        <f t="shared" ca="1" si="107"/>
        <v>0</v>
      </c>
      <c r="AA37" s="19">
        <f t="shared" ca="1" si="107"/>
        <v>0</v>
      </c>
      <c r="AB37" s="19">
        <f t="shared" ca="1" si="107"/>
        <v>0</v>
      </c>
      <c r="AC37" s="19">
        <f t="shared" ca="1" si="107"/>
        <v>3.2</v>
      </c>
      <c r="AD37" s="19">
        <f t="shared" ca="1" si="107"/>
        <v>10</v>
      </c>
      <c r="AE37" s="19">
        <f t="shared" ca="1" si="107"/>
        <v>11.7</v>
      </c>
      <c r="AF37" s="19">
        <f t="shared" ca="1" si="107"/>
        <v>18.100000000000001</v>
      </c>
      <c r="AG37" s="19">
        <f t="shared" ca="1" si="107"/>
        <v>12.4</v>
      </c>
      <c r="AH37" s="19">
        <f t="shared" ca="1" si="107"/>
        <v>0.8</v>
      </c>
      <c r="AI37" s="19">
        <f t="shared" ca="1" si="107"/>
        <v>0</v>
      </c>
      <c r="AJ37" s="19">
        <f t="shared" ca="1" si="107"/>
        <v>0</v>
      </c>
      <c r="AK37" s="14"/>
      <c r="AL37" s="14">
        <f t="shared" si="118"/>
        <v>2007</v>
      </c>
      <c r="AM37" s="19">
        <f t="shared" ca="1" si="108"/>
        <v>0</v>
      </c>
      <c r="AN37" s="19">
        <f t="shared" ca="1" si="108"/>
        <v>0</v>
      </c>
      <c r="AO37" s="19">
        <f t="shared" ca="1" si="108"/>
        <v>0</v>
      </c>
      <c r="AP37" s="19">
        <f t="shared" ca="1" si="108"/>
        <v>0</v>
      </c>
      <c r="AQ37" s="19">
        <f t="shared" ca="1" si="108"/>
        <v>9</v>
      </c>
      <c r="AR37" s="19">
        <f t="shared" ca="1" si="108"/>
        <v>30.9</v>
      </c>
      <c r="AS37" s="19">
        <f t="shared" ca="1" si="108"/>
        <v>32.700000000000003</v>
      </c>
      <c r="AT37" s="19">
        <f t="shared" ca="1" si="108"/>
        <v>45.6</v>
      </c>
      <c r="AU37" s="19">
        <f t="shared" ca="1" si="108"/>
        <v>22.8</v>
      </c>
      <c r="AV37" s="19">
        <f t="shared" ca="1" si="108"/>
        <v>7.9</v>
      </c>
      <c r="AW37" s="19">
        <f t="shared" ca="1" si="108"/>
        <v>0</v>
      </c>
      <c r="AX37" s="19">
        <f t="shared" ca="1" si="108"/>
        <v>0</v>
      </c>
      <c r="AY37" s="15"/>
      <c r="AZ37" s="14">
        <f t="shared" si="119"/>
        <v>2007</v>
      </c>
      <c r="BA37" s="19">
        <f t="shared" ca="1" si="109"/>
        <v>0</v>
      </c>
      <c r="BB37" s="19">
        <f t="shared" ca="1" si="109"/>
        <v>0</v>
      </c>
      <c r="BC37" s="19">
        <f t="shared" ca="1" si="109"/>
        <v>0</v>
      </c>
      <c r="BD37" s="19">
        <f t="shared" ca="1" si="109"/>
        <v>0</v>
      </c>
      <c r="BE37" s="19">
        <f t="shared" ca="1" si="109"/>
        <v>18</v>
      </c>
      <c r="BF37" s="19">
        <f t="shared" ca="1" si="109"/>
        <v>59.8</v>
      </c>
      <c r="BG37" s="19">
        <f t="shared" ca="1" si="109"/>
        <v>64.400000000000006</v>
      </c>
      <c r="BH37" s="19">
        <f t="shared" ca="1" si="109"/>
        <v>88.7</v>
      </c>
      <c r="BI37" s="19">
        <f t="shared" ca="1" si="109"/>
        <v>40.9</v>
      </c>
      <c r="BJ37" s="19">
        <f t="shared" ca="1" si="109"/>
        <v>22</v>
      </c>
      <c r="BK37" s="19">
        <f t="shared" ca="1" si="109"/>
        <v>0</v>
      </c>
      <c r="BL37" s="19">
        <f t="shared" ca="1" si="109"/>
        <v>0</v>
      </c>
      <c r="BM37" s="15">
        <f t="shared" ca="1" si="110"/>
        <v>293.79999999999995</v>
      </c>
      <c r="BN37" s="14">
        <f t="shared" si="120"/>
        <v>2007</v>
      </c>
      <c r="BO37" s="19">
        <f t="shared" ca="1" si="111"/>
        <v>0</v>
      </c>
      <c r="BP37" s="19">
        <f t="shared" ca="1" si="111"/>
        <v>0</v>
      </c>
      <c r="BQ37" s="19">
        <f t="shared" ca="1" si="111"/>
        <v>0</v>
      </c>
      <c r="BR37" s="19">
        <f t="shared" ca="1" si="111"/>
        <v>1.4</v>
      </c>
      <c r="BS37" s="19">
        <f t="shared" ca="1" si="111"/>
        <v>32.9</v>
      </c>
      <c r="BT37" s="19">
        <f t="shared" ca="1" si="111"/>
        <v>97.9</v>
      </c>
      <c r="BU37" s="19">
        <f t="shared" ca="1" si="111"/>
        <v>114.8</v>
      </c>
      <c r="BV37" s="19">
        <f t="shared" ca="1" si="111"/>
        <v>140</v>
      </c>
      <c r="BW37" s="19">
        <f t="shared" ca="1" si="111"/>
        <v>72.400000000000006</v>
      </c>
      <c r="BX37" s="19">
        <f t="shared" ca="1" si="111"/>
        <v>43.9</v>
      </c>
      <c r="BY37" s="19">
        <f t="shared" ca="1" si="111"/>
        <v>0</v>
      </c>
      <c r="BZ37" s="19">
        <f t="shared" ca="1" si="111"/>
        <v>0</v>
      </c>
      <c r="CA37" s="14"/>
      <c r="CB37" s="14">
        <f t="shared" si="121"/>
        <v>2007</v>
      </c>
      <c r="CC37" s="19">
        <f t="shared" ca="1" si="112"/>
        <v>0</v>
      </c>
      <c r="CD37" s="19">
        <f t="shared" ca="1" si="112"/>
        <v>0</v>
      </c>
      <c r="CE37" s="19">
        <f t="shared" ca="1" si="112"/>
        <v>0</v>
      </c>
      <c r="CF37" s="19">
        <f t="shared" ca="1" si="112"/>
        <v>4.8</v>
      </c>
      <c r="CG37" s="19">
        <f t="shared" ca="1" si="112"/>
        <v>51.3</v>
      </c>
      <c r="CH37" s="19">
        <f t="shared" ca="1" si="112"/>
        <v>146</v>
      </c>
      <c r="CI37" s="19">
        <f t="shared" ca="1" si="112"/>
        <v>175</v>
      </c>
      <c r="CJ37" s="19">
        <f t="shared" ca="1" si="112"/>
        <v>195.5</v>
      </c>
      <c r="CK37" s="19">
        <f t="shared" ca="1" si="112"/>
        <v>118</v>
      </c>
      <c r="CL37" s="19">
        <f t="shared" ca="1" si="112"/>
        <v>70.5</v>
      </c>
      <c r="CM37" s="19">
        <f t="shared" ca="1" si="112"/>
        <v>0</v>
      </c>
      <c r="CN37" s="19">
        <f t="shared" ca="1" si="112"/>
        <v>0</v>
      </c>
      <c r="CO37" s="14"/>
      <c r="CP37" s="14">
        <f t="shared" si="122"/>
        <v>2007</v>
      </c>
      <c r="CQ37" s="19">
        <f t="shared" ca="1" si="113"/>
        <v>0</v>
      </c>
      <c r="CR37" s="19">
        <f t="shared" ca="1" si="113"/>
        <v>0</v>
      </c>
      <c r="CS37" s="19">
        <f t="shared" ca="1" si="113"/>
        <v>1.3</v>
      </c>
      <c r="CT37" s="19">
        <f t="shared" ca="1" si="113"/>
        <v>9.1999999999999993</v>
      </c>
      <c r="CU37" s="19">
        <f t="shared" ca="1" si="113"/>
        <v>79.099999999999994</v>
      </c>
      <c r="CV37" s="19">
        <f t="shared" ca="1" si="113"/>
        <v>199.8</v>
      </c>
      <c r="CW37" s="19">
        <f t="shared" ca="1" si="113"/>
        <v>237</v>
      </c>
      <c r="CX37" s="19">
        <f t="shared" ca="1" si="113"/>
        <v>257.2</v>
      </c>
      <c r="CY37" s="19">
        <f t="shared" ca="1" si="113"/>
        <v>173.1</v>
      </c>
      <c r="CZ37" s="19">
        <f t="shared" ca="1" si="113"/>
        <v>101.8</v>
      </c>
      <c r="DA37" s="19">
        <f t="shared" ca="1" si="113"/>
        <v>0</v>
      </c>
      <c r="DB37" s="19">
        <f t="shared" ca="1" si="113"/>
        <v>0</v>
      </c>
      <c r="DC37" s="14"/>
      <c r="DD37" s="14">
        <f t="shared" si="123"/>
        <v>2007</v>
      </c>
      <c r="DE37" s="19">
        <f t="shared" ca="1" si="114"/>
        <v>0</v>
      </c>
      <c r="DF37" s="19">
        <f t="shared" ca="1" si="114"/>
        <v>0</v>
      </c>
      <c r="DG37" s="19">
        <f t="shared" ca="1" si="114"/>
        <v>4.7</v>
      </c>
      <c r="DH37" s="19">
        <f t="shared" ca="1" si="114"/>
        <v>16.899999999999999</v>
      </c>
      <c r="DI37" s="19">
        <f t="shared" ca="1" si="114"/>
        <v>113.1</v>
      </c>
      <c r="DJ37" s="19">
        <f t="shared" ca="1" si="114"/>
        <v>255.9</v>
      </c>
      <c r="DK37" s="19">
        <f t="shared" ca="1" si="114"/>
        <v>299</v>
      </c>
      <c r="DL37" s="19">
        <f t="shared" ca="1" si="114"/>
        <v>319.2</v>
      </c>
      <c r="DM37" s="19">
        <f t="shared" ca="1" si="114"/>
        <v>231.1</v>
      </c>
      <c r="DN37" s="19">
        <f t="shared" ca="1" si="114"/>
        <v>139.5</v>
      </c>
      <c r="DO37" s="19">
        <f t="shared" ca="1" si="114"/>
        <v>0.7</v>
      </c>
      <c r="DP37" s="19">
        <f t="shared" ca="1" si="114"/>
        <v>0</v>
      </c>
      <c r="DQ37" s="14"/>
      <c r="DR37" s="14">
        <f t="shared" si="124"/>
        <v>2007</v>
      </c>
      <c r="DS37" s="19">
        <f t="shared" ca="1" si="115"/>
        <v>1.8</v>
      </c>
      <c r="DT37" s="19">
        <f t="shared" ca="1" si="115"/>
        <v>0</v>
      </c>
      <c r="DU37" s="19">
        <f t="shared" ca="1" si="115"/>
        <v>9.3000000000000007</v>
      </c>
      <c r="DV37" s="19">
        <f t="shared" ca="1" si="115"/>
        <v>26.8</v>
      </c>
      <c r="DW37" s="19">
        <f t="shared" ca="1" si="115"/>
        <v>151</v>
      </c>
      <c r="DX37" s="19">
        <f t="shared" ca="1" si="115"/>
        <v>314.2</v>
      </c>
      <c r="DY37" s="19">
        <f t="shared" ca="1" si="115"/>
        <v>361</v>
      </c>
      <c r="DZ37" s="19">
        <f t="shared" ca="1" si="115"/>
        <v>381.2</v>
      </c>
      <c r="EA37" s="19">
        <f t="shared" ca="1" si="115"/>
        <v>290.5</v>
      </c>
      <c r="EB37" s="19">
        <f t="shared" ca="1" si="115"/>
        <v>193</v>
      </c>
      <c r="EC37" s="19">
        <f t="shared" ca="1" si="115"/>
        <v>4.3</v>
      </c>
      <c r="ED37" s="19">
        <f t="shared" ca="1" si="115"/>
        <v>0</v>
      </c>
      <c r="EE37" s="14"/>
    </row>
    <row r="38" spans="1:135">
      <c r="A38">
        <v>2005</v>
      </c>
      <c r="B38">
        <v>1</v>
      </c>
      <c r="C38" s="11">
        <v>-7.1806451612903226</v>
      </c>
      <c r="D38">
        <v>904.6</v>
      </c>
      <c r="E38">
        <v>0</v>
      </c>
      <c r="F38">
        <v>842.6</v>
      </c>
      <c r="G38">
        <v>0</v>
      </c>
      <c r="H38">
        <v>780.6</v>
      </c>
      <c r="I38">
        <v>0</v>
      </c>
      <c r="J38">
        <v>718.6</v>
      </c>
      <c r="K38">
        <v>0</v>
      </c>
      <c r="L38">
        <v>656.6</v>
      </c>
      <c r="M38">
        <v>0</v>
      </c>
      <c r="N38">
        <v>594.6</v>
      </c>
      <c r="O38">
        <v>0</v>
      </c>
      <c r="P38">
        <v>532.6</v>
      </c>
      <c r="Q38">
        <v>0</v>
      </c>
      <c r="R38">
        <v>470.6</v>
      </c>
      <c r="S38">
        <v>0</v>
      </c>
      <c r="T38">
        <v>27</v>
      </c>
      <c r="X38" s="14">
        <f t="shared" si="116"/>
        <v>2008</v>
      </c>
      <c r="Y38" s="19">
        <f t="shared" ca="1" si="117"/>
        <v>0</v>
      </c>
      <c r="Z38" s="19">
        <f t="shared" ca="1" si="107"/>
        <v>0</v>
      </c>
      <c r="AA38" s="19">
        <f t="shared" ca="1" si="107"/>
        <v>0</v>
      </c>
      <c r="AB38" s="19">
        <f t="shared" ca="1" si="107"/>
        <v>0</v>
      </c>
      <c r="AC38" s="19">
        <f t="shared" ca="1" si="107"/>
        <v>0</v>
      </c>
      <c r="AD38" s="19">
        <f t="shared" ca="1" si="107"/>
        <v>7</v>
      </c>
      <c r="AE38" s="19">
        <f t="shared" ca="1" si="107"/>
        <v>15.4</v>
      </c>
      <c r="AF38" s="19">
        <f t="shared" ca="1" si="107"/>
        <v>8</v>
      </c>
      <c r="AG38" s="19">
        <f t="shared" ca="1" si="107"/>
        <v>1</v>
      </c>
      <c r="AH38" s="19">
        <f t="shared" ca="1" si="107"/>
        <v>0</v>
      </c>
      <c r="AI38" s="19">
        <f t="shared" ca="1" si="107"/>
        <v>0</v>
      </c>
      <c r="AJ38" s="19">
        <f t="shared" ca="1" si="107"/>
        <v>0</v>
      </c>
      <c r="AK38" s="14"/>
      <c r="AL38" s="14">
        <f t="shared" si="118"/>
        <v>2008</v>
      </c>
      <c r="AM38" s="19">
        <f t="shared" ca="1" si="108"/>
        <v>0</v>
      </c>
      <c r="AN38" s="19">
        <f t="shared" ca="1" si="108"/>
        <v>0</v>
      </c>
      <c r="AO38" s="19">
        <f t="shared" ca="1" si="108"/>
        <v>0</v>
      </c>
      <c r="AP38" s="19">
        <f t="shared" ca="1" si="108"/>
        <v>0</v>
      </c>
      <c r="AQ38" s="19">
        <f t="shared" ca="1" si="108"/>
        <v>0</v>
      </c>
      <c r="AR38" s="19">
        <f t="shared" ca="1" si="108"/>
        <v>24.1</v>
      </c>
      <c r="AS38" s="19">
        <f t="shared" ca="1" si="108"/>
        <v>41.8</v>
      </c>
      <c r="AT38" s="19">
        <f t="shared" ca="1" si="108"/>
        <v>19.899999999999999</v>
      </c>
      <c r="AU38" s="19">
        <f t="shared" ca="1" si="108"/>
        <v>4.8</v>
      </c>
      <c r="AV38" s="19">
        <f t="shared" ca="1" si="108"/>
        <v>1.7</v>
      </c>
      <c r="AW38" s="19">
        <f t="shared" ca="1" si="108"/>
        <v>0</v>
      </c>
      <c r="AX38" s="19">
        <f t="shared" ca="1" si="108"/>
        <v>0</v>
      </c>
      <c r="AY38" s="15"/>
      <c r="AZ38" s="14">
        <f t="shared" si="119"/>
        <v>2008</v>
      </c>
      <c r="BA38" s="19">
        <f t="shared" ca="1" si="109"/>
        <v>0</v>
      </c>
      <c r="BB38" s="19">
        <f t="shared" ca="1" si="109"/>
        <v>0</v>
      </c>
      <c r="BC38" s="19">
        <f t="shared" ca="1" si="109"/>
        <v>0</v>
      </c>
      <c r="BD38" s="19">
        <f t="shared" ca="1" si="109"/>
        <v>0.9</v>
      </c>
      <c r="BE38" s="19">
        <f t="shared" ca="1" si="109"/>
        <v>0</v>
      </c>
      <c r="BF38" s="19">
        <f t="shared" ca="1" si="109"/>
        <v>49.6</v>
      </c>
      <c r="BG38" s="19">
        <f t="shared" ca="1" si="109"/>
        <v>87.9</v>
      </c>
      <c r="BH38" s="19">
        <f t="shared" ca="1" si="109"/>
        <v>50.5</v>
      </c>
      <c r="BI38" s="19">
        <f t="shared" ca="1" si="109"/>
        <v>21.6</v>
      </c>
      <c r="BJ38" s="19">
        <f t="shared" ca="1" si="109"/>
        <v>3.7</v>
      </c>
      <c r="BK38" s="19">
        <f t="shared" ca="1" si="109"/>
        <v>0</v>
      </c>
      <c r="BL38" s="19">
        <f t="shared" ca="1" si="109"/>
        <v>0</v>
      </c>
      <c r="BM38" s="15">
        <f t="shared" ca="1" si="110"/>
        <v>214.2</v>
      </c>
      <c r="BN38" s="14">
        <f t="shared" si="120"/>
        <v>2008</v>
      </c>
      <c r="BO38" s="19">
        <f t="shared" ca="1" si="111"/>
        <v>0</v>
      </c>
      <c r="BP38" s="19">
        <f t="shared" ca="1" si="111"/>
        <v>0</v>
      </c>
      <c r="BQ38" s="19">
        <f t="shared" ca="1" si="111"/>
        <v>0</v>
      </c>
      <c r="BR38" s="19">
        <f t="shared" ca="1" si="111"/>
        <v>6.6</v>
      </c>
      <c r="BS38" s="19">
        <f t="shared" ca="1" si="111"/>
        <v>2</v>
      </c>
      <c r="BT38" s="19">
        <f t="shared" ca="1" si="111"/>
        <v>89.3</v>
      </c>
      <c r="BU38" s="19">
        <f t="shared" ca="1" si="111"/>
        <v>141.4</v>
      </c>
      <c r="BV38" s="19">
        <f t="shared" ca="1" si="111"/>
        <v>97.4</v>
      </c>
      <c r="BW38" s="19">
        <f t="shared" ca="1" si="111"/>
        <v>45.7</v>
      </c>
      <c r="BX38" s="19">
        <f t="shared" ca="1" si="111"/>
        <v>6.9</v>
      </c>
      <c r="BY38" s="19">
        <f t="shared" ca="1" si="111"/>
        <v>0.9</v>
      </c>
      <c r="BZ38" s="19">
        <f t="shared" ca="1" si="111"/>
        <v>0</v>
      </c>
      <c r="CA38" s="14"/>
      <c r="CB38" s="14">
        <f t="shared" si="121"/>
        <v>2008</v>
      </c>
      <c r="CC38" s="19">
        <f t="shared" ca="1" si="112"/>
        <v>0</v>
      </c>
      <c r="CD38" s="19">
        <f t="shared" ca="1" si="112"/>
        <v>0</v>
      </c>
      <c r="CE38" s="19">
        <f t="shared" ca="1" si="112"/>
        <v>0</v>
      </c>
      <c r="CF38" s="19">
        <f t="shared" ca="1" si="112"/>
        <v>21.2</v>
      </c>
      <c r="CG38" s="19">
        <f t="shared" ca="1" si="112"/>
        <v>10.9</v>
      </c>
      <c r="CH38" s="19">
        <f t="shared" ca="1" si="112"/>
        <v>137.5</v>
      </c>
      <c r="CI38" s="19">
        <f t="shared" ca="1" si="112"/>
        <v>202.4</v>
      </c>
      <c r="CJ38" s="19">
        <f t="shared" ca="1" si="112"/>
        <v>155.1</v>
      </c>
      <c r="CK38" s="19">
        <f t="shared" ca="1" si="112"/>
        <v>83.3</v>
      </c>
      <c r="CL38" s="19">
        <f t="shared" ca="1" si="112"/>
        <v>12.1</v>
      </c>
      <c r="CM38" s="19">
        <f t="shared" ca="1" si="112"/>
        <v>4.9000000000000004</v>
      </c>
      <c r="CN38" s="19">
        <f t="shared" ca="1" si="112"/>
        <v>0</v>
      </c>
      <c r="CO38" s="14"/>
      <c r="CP38" s="14">
        <f t="shared" si="122"/>
        <v>2008</v>
      </c>
      <c r="CQ38" s="19">
        <f t="shared" ca="1" si="113"/>
        <v>0</v>
      </c>
      <c r="CR38" s="19">
        <f t="shared" ca="1" si="113"/>
        <v>0</v>
      </c>
      <c r="CS38" s="19">
        <f t="shared" ca="1" si="113"/>
        <v>0</v>
      </c>
      <c r="CT38" s="19">
        <f t="shared" ca="1" si="113"/>
        <v>39.9</v>
      </c>
      <c r="CU38" s="19">
        <f t="shared" ca="1" si="113"/>
        <v>24.1</v>
      </c>
      <c r="CV38" s="19">
        <f t="shared" ca="1" si="113"/>
        <v>194.4</v>
      </c>
      <c r="CW38" s="19">
        <f t="shared" ca="1" si="113"/>
        <v>264.39999999999998</v>
      </c>
      <c r="CX38" s="19">
        <f t="shared" ca="1" si="113"/>
        <v>217.1</v>
      </c>
      <c r="CY38" s="19">
        <f t="shared" ca="1" si="113"/>
        <v>131.6</v>
      </c>
      <c r="CZ38" s="19">
        <f t="shared" ca="1" si="113"/>
        <v>22</v>
      </c>
      <c r="DA38" s="19">
        <f t="shared" ca="1" si="113"/>
        <v>11.9</v>
      </c>
      <c r="DB38" s="19">
        <f t="shared" ca="1" si="113"/>
        <v>0</v>
      </c>
      <c r="DC38" s="14"/>
      <c r="DD38" s="14">
        <f t="shared" si="123"/>
        <v>2008</v>
      </c>
      <c r="DE38" s="19">
        <f t="shared" ca="1" si="114"/>
        <v>3.1</v>
      </c>
      <c r="DF38" s="19">
        <f t="shared" ca="1" si="114"/>
        <v>0</v>
      </c>
      <c r="DG38" s="19">
        <f t="shared" ca="1" si="114"/>
        <v>0</v>
      </c>
      <c r="DH38" s="19">
        <f t="shared" ca="1" si="114"/>
        <v>61.3</v>
      </c>
      <c r="DI38" s="19">
        <f t="shared" ca="1" si="114"/>
        <v>47.4</v>
      </c>
      <c r="DJ38" s="19">
        <f t="shared" ca="1" si="114"/>
        <v>254.4</v>
      </c>
      <c r="DK38" s="19">
        <f t="shared" ca="1" si="114"/>
        <v>326.39999999999998</v>
      </c>
      <c r="DL38" s="19">
        <f t="shared" ca="1" si="114"/>
        <v>279.10000000000002</v>
      </c>
      <c r="DM38" s="19">
        <f t="shared" ca="1" si="114"/>
        <v>188.9</v>
      </c>
      <c r="DN38" s="19">
        <f t="shared" ca="1" si="114"/>
        <v>41.6</v>
      </c>
      <c r="DO38" s="19">
        <f t="shared" ca="1" si="114"/>
        <v>21.9</v>
      </c>
      <c r="DP38" s="19">
        <f t="shared" ca="1" si="114"/>
        <v>0</v>
      </c>
      <c r="DQ38" s="14"/>
      <c r="DR38" s="14">
        <f t="shared" si="124"/>
        <v>2008</v>
      </c>
      <c r="DS38" s="19">
        <f t="shared" ca="1" si="115"/>
        <v>7.1</v>
      </c>
      <c r="DT38" s="19">
        <f t="shared" ca="1" si="115"/>
        <v>0</v>
      </c>
      <c r="DU38" s="19">
        <f t="shared" ca="1" si="115"/>
        <v>0</v>
      </c>
      <c r="DV38" s="19">
        <f t="shared" ca="1" si="115"/>
        <v>88.2</v>
      </c>
      <c r="DW38" s="19">
        <f t="shared" ca="1" si="115"/>
        <v>83.6</v>
      </c>
      <c r="DX38" s="19">
        <f t="shared" ca="1" si="115"/>
        <v>314.39999999999998</v>
      </c>
      <c r="DY38" s="19">
        <f t="shared" ca="1" si="115"/>
        <v>388.4</v>
      </c>
      <c r="DZ38" s="19">
        <f t="shared" ca="1" si="115"/>
        <v>341.1</v>
      </c>
      <c r="EA38" s="19">
        <f t="shared" ca="1" si="115"/>
        <v>248.9</v>
      </c>
      <c r="EB38" s="19">
        <f t="shared" ca="1" si="115"/>
        <v>72</v>
      </c>
      <c r="EC38" s="19">
        <f t="shared" ca="1" si="115"/>
        <v>34.299999999999997</v>
      </c>
      <c r="ED38" s="19">
        <f t="shared" ca="1" si="115"/>
        <v>0.2</v>
      </c>
      <c r="EE38" s="14"/>
    </row>
    <row r="39" spans="1:135">
      <c r="A39">
        <v>2005</v>
      </c>
      <c r="B39">
        <v>2</v>
      </c>
      <c r="C39" s="11">
        <v>-4.4249999999999998</v>
      </c>
      <c r="D39">
        <v>739.9</v>
      </c>
      <c r="E39">
        <v>0</v>
      </c>
      <c r="F39">
        <v>683.9</v>
      </c>
      <c r="G39">
        <v>0</v>
      </c>
      <c r="H39">
        <v>627.9</v>
      </c>
      <c r="I39">
        <v>0</v>
      </c>
      <c r="J39">
        <v>571.9</v>
      </c>
      <c r="K39">
        <v>0</v>
      </c>
      <c r="L39">
        <v>515.9</v>
      </c>
      <c r="M39">
        <v>0</v>
      </c>
      <c r="N39">
        <v>459.9</v>
      </c>
      <c r="O39">
        <v>0</v>
      </c>
      <c r="P39">
        <v>403.9</v>
      </c>
      <c r="Q39">
        <v>0</v>
      </c>
      <c r="R39">
        <v>347.9</v>
      </c>
      <c r="S39">
        <v>0</v>
      </c>
      <c r="T39">
        <v>23</v>
      </c>
      <c r="X39" s="14">
        <f t="shared" si="116"/>
        <v>2009</v>
      </c>
      <c r="Y39" s="19">
        <f t="shared" ca="1" si="117"/>
        <v>0</v>
      </c>
      <c r="Z39" s="19">
        <f t="shared" ca="1" si="107"/>
        <v>0</v>
      </c>
      <c r="AA39" s="19">
        <f t="shared" ca="1" si="107"/>
        <v>0</v>
      </c>
      <c r="AB39" s="19">
        <f t="shared" ca="1" si="107"/>
        <v>0</v>
      </c>
      <c r="AC39" s="19">
        <f t="shared" ca="1" si="107"/>
        <v>1.6</v>
      </c>
      <c r="AD39" s="19">
        <f t="shared" ca="1" si="107"/>
        <v>0</v>
      </c>
      <c r="AE39" s="19">
        <f t="shared" ca="1" si="107"/>
        <v>2.2999999999999998</v>
      </c>
      <c r="AF39" s="19">
        <f t="shared" ca="1" si="107"/>
        <v>16.100000000000001</v>
      </c>
      <c r="AG39" s="19">
        <f t="shared" ca="1" si="107"/>
        <v>0</v>
      </c>
      <c r="AH39" s="19">
        <f t="shared" ca="1" si="107"/>
        <v>0</v>
      </c>
      <c r="AI39" s="19">
        <f t="shared" ca="1" si="107"/>
        <v>0</v>
      </c>
      <c r="AJ39" s="19">
        <f t="shared" ca="1" si="107"/>
        <v>0</v>
      </c>
      <c r="AK39" s="14"/>
      <c r="AL39" s="14">
        <f t="shared" si="118"/>
        <v>2009</v>
      </c>
      <c r="AM39" s="19">
        <f t="shared" ca="1" si="108"/>
        <v>0</v>
      </c>
      <c r="AN39" s="19">
        <f t="shared" ca="1" si="108"/>
        <v>0</v>
      </c>
      <c r="AO39" s="19">
        <f t="shared" ca="1" si="108"/>
        <v>0</v>
      </c>
      <c r="AP39" s="19">
        <f t="shared" ca="1" si="108"/>
        <v>0</v>
      </c>
      <c r="AQ39" s="19">
        <f t="shared" ca="1" si="108"/>
        <v>3.6</v>
      </c>
      <c r="AR39" s="19">
        <f t="shared" ca="1" si="108"/>
        <v>3.8</v>
      </c>
      <c r="AS39" s="19">
        <f t="shared" ca="1" si="108"/>
        <v>6.6</v>
      </c>
      <c r="AT39" s="19">
        <f t="shared" ca="1" si="108"/>
        <v>34.5</v>
      </c>
      <c r="AU39" s="19">
        <f t="shared" ca="1" si="108"/>
        <v>0.8</v>
      </c>
      <c r="AV39" s="19">
        <f t="shared" ca="1" si="108"/>
        <v>0</v>
      </c>
      <c r="AW39" s="19">
        <f t="shared" ca="1" si="108"/>
        <v>0</v>
      </c>
      <c r="AX39" s="19">
        <f t="shared" ca="1" si="108"/>
        <v>0</v>
      </c>
      <c r="AY39" s="15"/>
      <c r="AZ39" s="14">
        <f t="shared" si="119"/>
        <v>2009</v>
      </c>
      <c r="BA39" s="19">
        <f t="shared" ca="1" si="109"/>
        <v>0</v>
      </c>
      <c r="BB39" s="19">
        <f t="shared" ca="1" si="109"/>
        <v>0</v>
      </c>
      <c r="BC39" s="19">
        <f t="shared" ca="1" si="109"/>
        <v>0</v>
      </c>
      <c r="BD39" s="19">
        <f t="shared" ca="1" si="109"/>
        <v>0.5</v>
      </c>
      <c r="BE39" s="19">
        <f t="shared" ca="1" si="109"/>
        <v>7.5</v>
      </c>
      <c r="BF39" s="19">
        <f t="shared" ca="1" si="109"/>
        <v>16.899999999999999</v>
      </c>
      <c r="BG39" s="19">
        <f t="shared" ca="1" si="109"/>
        <v>26.6</v>
      </c>
      <c r="BH39" s="19">
        <f t="shared" ca="1" si="109"/>
        <v>69.099999999999994</v>
      </c>
      <c r="BI39" s="19">
        <f t="shared" ca="1" si="109"/>
        <v>10.7</v>
      </c>
      <c r="BJ39" s="19">
        <f t="shared" ca="1" si="109"/>
        <v>0</v>
      </c>
      <c r="BK39" s="19">
        <f t="shared" ca="1" si="109"/>
        <v>0</v>
      </c>
      <c r="BL39" s="19">
        <f t="shared" ca="1" si="109"/>
        <v>0</v>
      </c>
      <c r="BM39" s="15">
        <f t="shared" ca="1" si="110"/>
        <v>131.29999999999998</v>
      </c>
      <c r="BN39" s="14">
        <f t="shared" si="120"/>
        <v>2009</v>
      </c>
      <c r="BO39" s="19">
        <f t="shared" ca="1" si="111"/>
        <v>0</v>
      </c>
      <c r="BP39" s="19">
        <f t="shared" ca="1" si="111"/>
        <v>0</v>
      </c>
      <c r="BQ39" s="19">
        <f t="shared" ca="1" si="111"/>
        <v>0</v>
      </c>
      <c r="BR39" s="19">
        <f t="shared" ca="1" si="111"/>
        <v>2.5</v>
      </c>
      <c r="BS39" s="19">
        <f t="shared" ca="1" si="111"/>
        <v>12.8</v>
      </c>
      <c r="BT39" s="19">
        <f t="shared" ca="1" si="111"/>
        <v>40.1</v>
      </c>
      <c r="BU39" s="19">
        <f t="shared" ca="1" si="111"/>
        <v>69.2</v>
      </c>
      <c r="BV39" s="19">
        <f t="shared" ca="1" si="111"/>
        <v>117.9</v>
      </c>
      <c r="BW39" s="19">
        <f t="shared" ca="1" si="111"/>
        <v>33.299999999999997</v>
      </c>
      <c r="BX39" s="19">
        <f t="shared" ca="1" si="111"/>
        <v>0</v>
      </c>
      <c r="BY39" s="19">
        <f t="shared" ca="1" si="111"/>
        <v>0</v>
      </c>
      <c r="BZ39" s="19">
        <f t="shared" ca="1" si="111"/>
        <v>0</v>
      </c>
      <c r="CA39" s="14"/>
      <c r="CB39" s="14">
        <f t="shared" si="121"/>
        <v>2009</v>
      </c>
      <c r="CC39" s="19">
        <f t="shared" ca="1" si="112"/>
        <v>0</v>
      </c>
      <c r="CD39" s="19">
        <f t="shared" ca="1" si="112"/>
        <v>0</v>
      </c>
      <c r="CE39" s="19">
        <f t="shared" ca="1" si="112"/>
        <v>0</v>
      </c>
      <c r="CF39" s="19">
        <f t="shared" ca="1" si="112"/>
        <v>7.5</v>
      </c>
      <c r="CG39" s="19">
        <f t="shared" ca="1" si="112"/>
        <v>22</v>
      </c>
      <c r="CH39" s="19">
        <f t="shared" ca="1" si="112"/>
        <v>69.5</v>
      </c>
      <c r="CI39" s="19">
        <f t="shared" ca="1" si="112"/>
        <v>129.1</v>
      </c>
      <c r="CJ39" s="19">
        <f t="shared" ca="1" si="112"/>
        <v>173.1</v>
      </c>
      <c r="CK39" s="19">
        <f t="shared" ca="1" si="112"/>
        <v>71.400000000000006</v>
      </c>
      <c r="CL39" s="19">
        <f t="shared" ca="1" si="112"/>
        <v>0.6</v>
      </c>
      <c r="CM39" s="19">
        <f t="shared" ca="1" si="112"/>
        <v>0</v>
      </c>
      <c r="CN39" s="19">
        <f t="shared" ca="1" si="112"/>
        <v>0</v>
      </c>
      <c r="CO39" s="14"/>
      <c r="CP39" s="14">
        <f t="shared" si="122"/>
        <v>2009</v>
      </c>
      <c r="CQ39" s="19">
        <f t="shared" ca="1" si="113"/>
        <v>0</v>
      </c>
      <c r="CR39" s="19">
        <f t="shared" ca="1" si="113"/>
        <v>0</v>
      </c>
      <c r="CS39" s="19">
        <f t="shared" ca="1" si="113"/>
        <v>0</v>
      </c>
      <c r="CT39" s="19">
        <f t="shared" ca="1" si="113"/>
        <v>15.5</v>
      </c>
      <c r="CU39" s="19">
        <f t="shared" ca="1" si="113"/>
        <v>42.8</v>
      </c>
      <c r="CV39" s="19">
        <f t="shared" ca="1" si="113"/>
        <v>109.9</v>
      </c>
      <c r="CW39" s="19">
        <f t="shared" ca="1" si="113"/>
        <v>191.1</v>
      </c>
      <c r="CX39" s="19">
        <f t="shared" ca="1" si="113"/>
        <v>235.1</v>
      </c>
      <c r="CY39" s="19">
        <f t="shared" ca="1" si="113"/>
        <v>122.4</v>
      </c>
      <c r="CZ39" s="19">
        <f t="shared" ca="1" si="113"/>
        <v>4.5999999999999996</v>
      </c>
      <c r="DA39" s="19">
        <f t="shared" ca="1" si="113"/>
        <v>2.2000000000000002</v>
      </c>
      <c r="DB39" s="19">
        <f t="shared" ca="1" si="113"/>
        <v>0</v>
      </c>
      <c r="DC39" s="14"/>
      <c r="DD39" s="14">
        <f t="shared" si="123"/>
        <v>2009</v>
      </c>
      <c r="DE39" s="19">
        <f t="shared" ca="1" si="114"/>
        <v>0</v>
      </c>
      <c r="DF39" s="19">
        <f t="shared" ca="1" si="114"/>
        <v>0</v>
      </c>
      <c r="DG39" s="19">
        <f t="shared" ca="1" si="114"/>
        <v>0</v>
      </c>
      <c r="DH39" s="19">
        <f t="shared" ca="1" si="114"/>
        <v>24.5</v>
      </c>
      <c r="DI39" s="19">
        <f t="shared" ca="1" si="114"/>
        <v>79.3</v>
      </c>
      <c r="DJ39" s="19">
        <f t="shared" ca="1" si="114"/>
        <v>161.69999999999999</v>
      </c>
      <c r="DK39" s="19">
        <f t="shared" ca="1" si="114"/>
        <v>253.1</v>
      </c>
      <c r="DL39" s="19">
        <f t="shared" ca="1" si="114"/>
        <v>297.10000000000002</v>
      </c>
      <c r="DM39" s="19">
        <f t="shared" ca="1" si="114"/>
        <v>177.8</v>
      </c>
      <c r="DN39" s="19">
        <f t="shared" ca="1" si="114"/>
        <v>21.1</v>
      </c>
      <c r="DO39" s="19">
        <f t="shared" ca="1" si="114"/>
        <v>7.4</v>
      </c>
      <c r="DP39" s="19">
        <f t="shared" ca="1" si="114"/>
        <v>0</v>
      </c>
      <c r="DQ39" s="14"/>
      <c r="DR39" s="14">
        <f t="shared" si="124"/>
        <v>2009</v>
      </c>
      <c r="DS39" s="19">
        <f t="shared" ca="1" si="115"/>
        <v>0</v>
      </c>
      <c r="DT39" s="19">
        <f t="shared" ca="1" si="115"/>
        <v>0</v>
      </c>
      <c r="DU39" s="19">
        <f t="shared" ca="1" si="115"/>
        <v>1.9</v>
      </c>
      <c r="DV39" s="19">
        <f t="shared" ca="1" si="115"/>
        <v>39</v>
      </c>
      <c r="DW39" s="19">
        <f t="shared" ca="1" si="115"/>
        <v>125.5</v>
      </c>
      <c r="DX39" s="19">
        <f t="shared" ca="1" si="115"/>
        <v>218.7</v>
      </c>
      <c r="DY39" s="19">
        <f t="shared" ca="1" si="115"/>
        <v>315.10000000000002</v>
      </c>
      <c r="DZ39" s="19">
        <f t="shared" ca="1" si="115"/>
        <v>359.1</v>
      </c>
      <c r="EA39" s="19">
        <f t="shared" ca="1" si="115"/>
        <v>235.8</v>
      </c>
      <c r="EB39" s="19">
        <f t="shared" ca="1" si="115"/>
        <v>51</v>
      </c>
      <c r="EC39" s="19">
        <f t="shared" ca="1" si="115"/>
        <v>18.5</v>
      </c>
      <c r="ED39" s="19">
        <f t="shared" ca="1" si="115"/>
        <v>0</v>
      </c>
      <c r="EE39" s="14"/>
    </row>
    <row r="40" spans="1:135">
      <c r="A40">
        <v>2005</v>
      </c>
      <c r="B40">
        <v>3</v>
      </c>
      <c r="C40" s="11">
        <v>-2.8516129032258051</v>
      </c>
      <c r="D40">
        <v>770.4</v>
      </c>
      <c r="E40">
        <v>0</v>
      </c>
      <c r="F40">
        <v>708.4</v>
      </c>
      <c r="G40">
        <v>0</v>
      </c>
      <c r="H40">
        <v>646.4</v>
      </c>
      <c r="I40">
        <v>0</v>
      </c>
      <c r="J40">
        <v>584.4</v>
      </c>
      <c r="K40">
        <v>0</v>
      </c>
      <c r="L40">
        <v>522.4</v>
      </c>
      <c r="M40">
        <v>0</v>
      </c>
      <c r="N40">
        <v>460.5</v>
      </c>
      <c r="O40">
        <v>0.1</v>
      </c>
      <c r="P40">
        <v>400.5</v>
      </c>
      <c r="Q40">
        <v>2.1</v>
      </c>
      <c r="R40">
        <v>340.5</v>
      </c>
      <c r="S40">
        <v>4.0999999999999996</v>
      </c>
      <c r="T40">
        <v>25</v>
      </c>
      <c r="X40" s="14">
        <f t="shared" si="116"/>
        <v>2010</v>
      </c>
      <c r="Y40" s="19">
        <f t="shared" ca="1" si="117"/>
        <v>0</v>
      </c>
      <c r="Z40" s="19">
        <f t="shared" ca="1" si="107"/>
        <v>0</v>
      </c>
      <c r="AA40" s="19">
        <f t="shared" ca="1" si="107"/>
        <v>0</v>
      </c>
      <c r="AB40" s="19">
        <f t="shared" ca="1" si="107"/>
        <v>0</v>
      </c>
      <c r="AC40" s="19">
        <f t="shared" ca="1" si="107"/>
        <v>3.1</v>
      </c>
      <c r="AD40" s="19">
        <f t="shared" ca="1" si="107"/>
        <v>0.5</v>
      </c>
      <c r="AE40" s="19">
        <f t="shared" ca="1" si="107"/>
        <v>40.1</v>
      </c>
      <c r="AF40" s="19">
        <f t="shared" ca="1" si="107"/>
        <v>41.6</v>
      </c>
      <c r="AG40" s="19">
        <f t="shared" ca="1" si="107"/>
        <v>7.6</v>
      </c>
      <c r="AH40" s="19">
        <f t="shared" ca="1" si="107"/>
        <v>0</v>
      </c>
      <c r="AI40" s="19">
        <f t="shared" ca="1" si="107"/>
        <v>0</v>
      </c>
      <c r="AJ40" s="19">
        <f t="shared" ca="1" si="107"/>
        <v>0</v>
      </c>
      <c r="AK40" s="14"/>
      <c r="AL40" s="14">
        <f t="shared" si="118"/>
        <v>2010</v>
      </c>
      <c r="AM40" s="19">
        <f t="shared" ca="1" si="108"/>
        <v>0</v>
      </c>
      <c r="AN40" s="19">
        <f t="shared" ca="1" si="108"/>
        <v>0</v>
      </c>
      <c r="AO40" s="19">
        <f t="shared" ca="1" si="108"/>
        <v>0</v>
      </c>
      <c r="AP40" s="19">
        <f t="shared" ca="1" si="108"/>
        <v>0.1</v>
      </c>
      <c r="AQ40" s="19">
        <f t="shared" ca="1" si="108"/>
        <v>6.6</v>
      </c>
      <c r="AR40" s="19">
        <f t="shared" ca="1" si="108"/>
        <v>5.3</v>
      </c>
      <c r="AS40" s="19">
        <f t="shared" ca="1" si="108"/>
        <v>82.5</v>
      </c>
      <c r="AT40" s="19">
        <f t="shared" ca="1" si="108"/>
        <v>80.099999999999994</v>
      </c>
      <c r="AU40" s="19">
        <f t="shared" ca="1" si="108"/>
        <v>15.9</v>
      </c>
      <c r="AV40" s="19">
        <f t="shared" ca="1" si="108"/>
        <v>0</v>
      </c>
      <c r="AW40" s="19">
        <f t="shared" ca="1" si="108"/>
        <v>0</v>
      </c>
      <c r="AX40" s="19">
        <f t="shared" ca="1" si="108"/>
        <v>0</v>
      </c>
      <c r="AY40" s="15"/>
      <c r="AZ40" s="14">
        <f t="shared" si="119"/>
        <v>2010</v>
      </c>
      <c r="BA40" s="19">
        <f t="shared" ca="1" si="109"/>
        <v>0</v>
      </c>
      <c r="BB40" s="19">
        <f t="shared" ca="1" si="109"/>
        <v>0</v>
      </c>
      <c r="BC40" s="19">
        <f t="shared" ca="1" si="109"/>
        <v>0</v>
      </c>
      <c r="BD40" s="19">
        <f t="shared" ca="1" si="109"/>
        <v>3</v>
      </c>
      <c r="BE40" s="19">
        <f t="shared" ca="1" si="109"/>
        <v>20.7</v>
      </c>
      <c r="BF40" s="19">
        <f t="shared" ca="1" si="109"/>
        <v>21.9</v>
      </c>
      <c r="BG40" s="19">
        <f t="shared" ca="1" si="109"/>
        <v>136</v>
      </c>
      <c r="BH40" s="19">
        <f t="shared" ca="1" si="109"/>
        <v>129.80000000000001</v>
      </c>
      <c r="BI40" s="19">
        <f t="shared" ca="1" si="109"/>
        <v>26.8</v>
      </c>
      <c r="BJ40" s="19">
        <f t="shared" ca="1" si="109"/>
        <v>0</v>
      </c>
      <c r="BK40" s="19">
        <f t="shared" ca="1" si="109"/>
        <v>0</v>
      </c>
      <c r="BL40" s="19">
        <f t="shared" ca="1" si="109"/>
        <v>0</v>
      </c>
      <c r="BM40" s="15">
        <f t="shared" ca="1" si="110"/>
        <v>338.2</v>
      </c>
      <c r="BN40" s="14">
        <f t="shared" si="120"/>
        <v>2010</v>
      </c>
      <c r="BO40" s="19">
        <f t="shared" ca="1" si="111"/>
        <v>0</v>
      </c>
      <c r="BP40" s="19">
        <f t="shared" ca="1" si="111"/>
        <v>0</v>
      </c>
      <c r="BQ40" s="19">
        <f t="shared" ca="1" si="111"/>
        <v>0</v>
      </c>
      <c r="BR40" s="19">
        <f t="shared" ca="1" si="111"/>
        <v>9</v>
      </c>
      <c r="BS40" s="19">
        <f t="shared" ca="1" si="111"/>
        <v>45.7</v>
      </c>
      <c r="BT40" s="19">
        <f t="shared" ca="1" si="111"/>
        <v>51</v>
      </c>
      <c r="BU40" s="19">
        <f t="shared" ca="1" si="111"/>
        <v>191.5</v>
      </c>
      <c r="BV40" s="19">
        <f t="shared" ca="1" si="111"/>
        <v>186.7</v>
      </c>
      <c r="BW40" s="19">
        <f t="shared" ca="1" si="111"/>
        <v>42.8</v>
      </c>
      <c r="BX40" s="19">
        <f t="shared" ca="1" si="111"/>
        <v>1.2</v>
      </c>
      <c r="BY40" s="19">
        <f t="shared" ca="1" si="111"/>
        <v>0</v>
      </c>
      <c r="BZ40" s="19">
        <f t="shared" ca="1" si="111"/>
        <v>0</v>
      </c>
      <c r="CA40" s="14"/>
      <c r="CB40" s="14">
        <f t="shared" si="121"/>
        <v>2010</v>
      </c>
      <c r="CC40" s="19">
        <f t="shared" ca="1" si="112"/>
        <v>0</v>
      </c>
      <c r="CD40" s="19">
        <f t="shared" ca="1" si="112"/>
        <v>0</v>
      </c>
      <c r="CE40" s="19">
        <f t="shared" ca="1" si="112"/>
        <v>0</v>
      </c>
      <c r="CF40" s="19">
        <f t="shared" ca="1" si="112"/>
        <v>20.2</v>
      </c>
      <c r="CG40" s="19">
        <f t="shared" ca="1" si="112"/>
        <v>77.5</v>
      </c>
      <c r="CH40" s="19">
        <f t="shared" ca="1" si="112"/>
        <v>96.4</v>
      </c>
      <c r="CI40" s="19">
        <f t="shared" ca="1" si="112"/>
        <v>252.3</v>
      </c>
      <c r="CJ40" s="19">
        <f t="shared" ca="1" si="112"/>
        <v>247.8</v>
      </c>
      <c r="CK40" s="19">
        <f t="shared" ca="1" si="112"/>
        <v>71</v>
      </c>
      <c r="CL40" s="19">
        <f t="shared" ca="1" si="112"/>
        <v>9.3000000000000007</v>
      </c>
      <c r="CM40" s="19">
        <f t="shared" ca="1" si="112"/>
        <v>0</v>
      </c>
      <c r="CN40" s="19">
        <f t="shared" ca="1" si="112"/>
        <v>0</v>
      </c>
      <c r="CO40" s="14"/>
      <c r="CP40" s="14">
        <f t="shared" si="122"/>
        <v>2010</v>
      </c>
      <c r="CQ40" s="19">
        <f t="shared" ca="1" si="113"/>
        <v>0</v>
      </c>
      <c r="CR40" s="19">
        <f t="shared" ca="1" si="113"/>
        <v>0</v>
      </c>
      <c r="CS40" s="19">
        <f t="shared" ca="1" si="113"/>
        <v>0</v>
      </c>
      <c r="CT40" s="19">
        <f t="shared" ca="1" si="113"/>
        <v>34.299999999999997</v>
      </c>
      <c r="CU40" s="19">
        <f t="shared" ca="1" si="113"/>
        <v>115.2</v>
      </c>
      <c r="CV40" s="19">
        <f t="shared" ca="1" si="113"/>
        <v>151.4</v>
      </c>
      <c r="CW40" s="19">
        <f t="shared" ca="1" si="113"/>
        <v>314.3</v>
      </c>
      <c r="CX40" s="19">
        <f t="shared" ca="1" si="113"/>
        <v>309.8</v>
      </c>
      <c r="CY40" s="19">
        <f t="shared" ca="1" si="113"/>
        <v>115.3</v>
      </c>
      <c r="CZ40" s="19">
        <f t="shared" ca="1" si="113"/>
        <v>22.6</v>
      </c>
      <c r="DA40" s="19">
        <f t="shared" ca="1" si="113"/>
        <v>0</v>
      </c>
      <c r="DB40" s="19">
        <f t="shared" ca="1" si="113"/>
        <v>0</v>
      </c>
      <c r="DC40" s="14"/>
      <c r="DD40" s="14">
        <f t="shared" si="123"/>
        <v>2010</v>
      </c>
      <c r="DE40" s="19">
        <f t="shared" ca="1" si="114"/>
        <v>0</v>
      </c>
      <c r="DF40" s="19">
        <f t="shared" ca="1" si="114"/>
        <v>0</v>
      </c>
      <c r="DG40" s="19">
        <f t="shared" ca="1" si="114"/>
        <v>0</v>
      </c>
      <c r="DH40" s="19">
        <f t="shared" ca="1" si="114"/>
        <v>51.8</v>
      </c>
      <c r="DI40" s="19">
        <f t="shared" ca="1" si="114"/>
        <v>156.6</v>
      </c>
      <c r="DJ40" s="19">
        <f t="shared" ca="1" si="114"/>
        <v>210.2</v>
      </c>
      <c r="DK40" s="19">
        <f t="shared" ca="1" si="114"/>
        <v>376.3</v>
      </c>
      <c r="DL40" s="19">
        <f t="shared" ca="1" si="114"/>
        <v>371.8</v>
      </c>
      <c r="DM40" s="19">
        <f t="shared" ca="1" si="114"/>
        <v>173.6</v>
      </c>
      <c r="DN40" s="19">
        <f t="shared" ca="1" si="114"/>
        <v>46.3</v>
      </c>
      <c r="DO40" s="19">
        <f t="shared" ca="1" si="114"/>
        <v>0.9</v>
      </c>
      <c r="DP40" s="19">
        <f t="shared" ca="1" si="114"/>
        <v>0</v>
      </c>
      <c r="DQ40" s="14"/>
      <c r="DR40" s="14">
        <f t="shared" si="124"/>
        <v>2010</v>
      </c>
      <c r="DS40" s="19">
        <f t="shared" ca="1" si="115"/>
        <v>0</v>
      </c>
      <c r="DT40" s="19">
        <f t="shared" ca="1" si="115"/>
        <v>0</v>
      </c>
      <c r="DU40" s="19">
        <f t="shared" ca="1" si="115"/>
        <v>4.0999999999999996</v>
      </c>
      <c r="DV40" s="19">
        <f t="shared" ca="1" si="115"/>
        <v>75</v>
      </c>
      <c r="DW40" s="19">
        <f t="shared" ca="1" si="115"/>
        <v>204.3</v>
      </c>
      <c r="DX40" s="19">
        <f t="shared" ca="1" si="115"/>
        <v>270.2</v>
      </c>
      <c r="DY40" s="19">
        <f t="shared" ca="1" si="115"/>
        <v>438.3</v>
      </c>
      <c r="DZ40" s="19">
        <f t="shared" ca="1" si="115"/>
        <v>433.8</v>
      </c>
      <c r="EA40" s="19">
        <f t="shared" ca="1" si="115"/>
        <v>233.6</v>
      </c>
      <c r="EB40" s="19">
        <f t="shared" ca="1" si="115"/>
        <v>86.5</v>
      </c>
      <c r="EC40" s="19">
        <f t="shared" ca="1" si="115"/>
        <v>2.9</v>
      </c>
      <c r="ED40" s="19">
        <f t="shared" ca="1" si="115"/>
        <v>0</v>
      </c>
      <c r="EE40" s="14"/>
    </row>
    <row r="41" spans="1:135">
      <c r="A41">
        <v>2005</v>
      </c>
      <c r="B41">
        <v>4</v>
      </c>
      <c r="C41" s="11">
        <v>6.0966666666666667</v>
      </c>
      <c r="D41">
        <v>477.1</v>
      </c>
      <c r="E41">
        <v>0</v>
      </c>
      <c r="F41">
        <v>417.1</v>
      </c>
      <c r="G41">
        <v>0</v>
      </c>
      <c r="H41">
        <v>358.2</v>
      </c>
      <c r="I41">
        <v>1.1000000000000001</v>
      </c>
      <c r="J41">
        <v>300.2</v>
      </c>
      <c r="K41">
        <v>3.1</v>
      </c>
      <c r="L41">
        <v>242.2</v>
      </c>
      <c r="M41">
        <v>5.0999999999999996</v>
      </c>
      <c r="N41">
        <v>184.2</v>
      </c>
      <c r="O41">
        <v>7.1</v>
      </c>
      <c r="P41">
        <v>128</v>
      </c>
      <c r="Q41">
        <v>10.9</v>
      </c>
      <c r="R41">
        <v>77.8</v>
      </c>
      <c r="S41">
        <v>20.7</v>
      </c>
      <c r="T41">
        <v>0</v>
      </c>
      <c r="X41" s="14">
        <f t="shared" si="116"/>
        <v>2011</v>
      </c>
      <c r="Y41" s="19">
        <f t="shared" ca="1" si="117"/>
        <v>0</v>
      </c>
      <c r="Z41" s="19">
        <f t="shared" ca="1" si="107"/>
        <v>0</v>
      </c>
      <c r="AA41" s="19">
        <f t="shared" ca="1" si="107"/>
        <v>0</v>
      </c>
      <c r="AB41" s="19">
        <f t="shared" ca="1" si="107"/>
        <v>0</v>
      </c>
      <c r="AC41" s="19">
        <f t="shared" ca="1" si="107"/>
        <v>4</v>
      </c>
      <c r="AD41" s="19">
        <f t="shared" ca="1" si="107"/>
        <v>2.1</v>
      </c>
      <c r="AE41" s="19">
        <f t="shared" ca="1" si="107"/>
        <v>44.4</v>
      </c>
      <c r="AF41" s="19">
        <f t="shared" ca="1" si="107"/>
        <v>8.1</v>
      </c>
      <c r="AG41" s="19">
        <f t="shared" ca="1" si="107"/>
        <v>6.3</v>
      </c>
      <c r="AH41" s="19">
        <f t="shared" ca="1" si="107"/>
        <v>0</v>
      </c>
      <c r="AI41" s="19">
        <f t="shared" ca="1" si="107"/>
        <v>0</v>
      </c>
      <c r="AJ41" s="19">
        <f t="shared" ca="1" si="107"/>
        <v>0</v>
      </c>
      <c r="AK41" s="14"/>
      <c r="AL41" s="14">
        <f t="shared" si="118"/>
        <v>2011</v>
      </c>
      <c r="AM41" s="19">
        <f t="shared" ca="1" si="108"/>
        <v>0</v>
      </c>
      <c r="AN41" s="19">
        <f t="shared" ca="1" si="108"/>
        <v>0</v>
      </c>
      <c r="AO41" s="19">
        <f t="shared" ca="1" si="108"/>
        <v>0</v>
      </c>
      <c r="AP41" s="19">
        <f t="shared" ca="1" si="108"/>
        <v>0</v>
      </c>
      <c r="AQ41" s="19">
        <f t="shared" ca="1" si="108"/>
        <v>7.7</v>
      </c>
      <c r="AR41" s="19">
        <f t="shared" ca="1" si="108"/>
        <v>7.4</v>
      </c>
      <c r="AS41" s="19">
        <f t="shared" ca="1" si="108"/>
        <v>85.8</v>
      </c>
      <c r="AT41" s="19">
        <f t="shared" ca="1" si="108"/>
        <v>38.1</v>
      </c>
      <c r="AU41" s="19">
        <f t="shared" ca="1" si="108"/>
        <v>14.5</v>
      </c>
      <c r="AV41" s="19">
        <f t="shared" ca="1" si="108"/>
        <v>0</v>
      </c>
      <c r="AW41" s="19">
        <f t="shared" ca="1" si="108"/>
        <v>0</v>
      </c>
      <c r="AX41" s="19">
        <f t="shared" ca="1" si="108"/>
        <v>0</v>
      </c>
      <c r="AY41" s="15"/>
      <c r="AZ41" s="14">
        <f t="shared" si="119"/>
        <v>2011</v>
      </c>
      <c r="BA41" s="19">
        <f t="shared" ca="1" si="109"/>
        <v>0</v>
      </c>
      <c r="BB41" s="19">
        <f t="shared" ca="1" si="109"/>
        <v>0</v>
      </c>
      <c r="BC41" s="19">
        <f t="shared" ca="1" si="109"/>
        <v>0</v>
      </c>
      <c r="BD41" s="19">
        <f t="shared" ca="1" si="109"/>
        <v>0</v>
      </c>
      <c r="BE41" s="19">
        <f t="shared" ca="1" si="109"/>
        <v>14.1</v>
      </c>
      <c r="BF41" s="19">
        <f t="shared" ca="1" si="109"/>
        <v>20.7</v>
      </c>
      <c r="BG41" s="19">
        <f t="shared" ca="1" si="109"/>
        <v>139.9</v>
      </c>
      <c r="BH41" s="19">
        <f t="shared" ca="1" si="109"/>
        <v>88.2</v>
      </c>
      <c r="BI41" s="19">
        <f t="shared" ca="1" si="109"/>
        <v>27.5</v>
      </c>
      <c r="BJ41" s="19">
        <f t="shared" ca="1" si="109"/>
        <v>2.8</v>
      </c>
      <c r="BK41" s="19">
        <f t="shared" ca="1" si="109"/>
        <v>0</v>
      </c>
      <c r="BL41" s="19">
        <f t="shared" ca="1" si="109"/>
        <v>0</v>
      </c>
      <c r="BM41" s="15">
        <f t="shared" ca="1" si="110"/>
        <v>293.2</v>
      </c>
      <c r="BN41" s="14">
        <f t="shared" si="120"/>
        <v>2011</v>
      </c>
      <c r="BO41" s="19">
        <f t="shared" ca="1" si="111"/>
        <v>0</v>
      </c>
      <c r="BP41" s="19">
        <f t="shared" ca="1" si="111"/>
        <v>0</v>
      </c>
      <c r="BQ41" s="19">
        <f t="shared" ca="1" si="111"/>
        <v>0</v>
      </c>
      <c r="BR41" s="19">
        <f t="shared" ca="1" si="111"/>
        <v>0</v>
      </c>
      <c r="BS41" s="19">
        <f t="shared" ca="1" si="111"/>
        <v>25</v>
      </c>
      <c r="BT41" s="19">
        <f t="shared" ca="1" si="111"/>
        <v>46.7</v>
      </c>
      <c r="BU41" s="19">
        <f t="shared" ca="1" si="111"/>
        <v>201.2</v>
      </c>
      <c r="BV41" s="19">
        <f t="shared" ca="1" si="111"/>
        <v>147.5</v>
      </c>
      <c r="BW41" s="19">
        <f t="shared" ca="1" si="111"/>
        <v>53.2</v>
      </c>
      <c r="BX41" s="19">
        <f t="shared" ca="1" si="111"/>
        <v>9.6999999999999993</v>
      </c>
      <c r="BY41" s="19">
        <f t="shared" ca="1" si="111"/>
        <v>0</v>
      </c>
      <c r="BZ41" s="19">
        <f t="shared" ca="1" si="111"/>
        <v>0</v>
      </c>
      <c r="CA41" s="14"/>
      <c r="CB41" s="14">
        <f t="shared" si="121"/>
        <v>2011</v>
      </c>
      <c r="CC41" s="19">
        <f t="shared" ca="1" si="112"/>
        <v>0</v>
      </c>
      <c r="CD41" s="19">
        <f t="shared" ca="1" si="112"/>
        <v>0</v>
      </c>
      <c r="CE41" s="19">
        <f t="shared" ca="1" si="112"/>
        <v>0</v>
      </c>
      <c r="CF41" s="19">
        <f t="shared" ca="1" si="112"/>
        <v>1.3</v>
      </c>
      <c r="CG41" s="19">
        <f t="shared" ca="1" si="112"/>
        <v>44.6</v>
      </c>
      <c r="CH41" s="19">
        <f t="shared" ca="1" si="112"/>
        <v>88</v>
      </c>
      <c r="CI41" s="19">
        <f t="shared" ca="1" si="112"/>
        <v>263.2</v>
      </c>
      <c r="CJ41" s="19">
        <f t="shared" ca="1" si="112"/>
        <v>209.5</v>
      </c>
      <c r="CK41" s="19">
        <f t="shared" ca="1" si="112"/>
        <v>91.3</v>
      </c>
      <c r="CL41" s="19">
        <f t="shared" ca="1" si="112"/>
        <v>22.8</v>
      </c>
      <c r="CM41" s="19">
        <f t="shared" ca="1" si="112"/>
        <v>0.1</v>
      </c>
      <c r="CN41" s="19">
        <f t="shared" ca="1" si="112"/>
        <v>0</v>
      </c>
      <c r="CO41" s="14"/>
      <c r="CP41" s="14">
        <f t="shared" si="122"/>
        <v>2011</v>
      </c>
      <c r="CQ41" s="19">
        <f t="shared" ca="1" si="113"/>
        <v>0</v>
      </c>
      <c r="CR41" s="19">
        <f t="shared" ca="1" si="113"/>
        <v>0</v>
      </c>
      <c r="CS41" s="19">
        <f t="shared" ca="1" si="113"/>
        <v>0</v>
      </c>
      <c r="CT41" s="19">
        <f t="shared" ca="1" si="113"/>
        <v>4</v>
      </c>
      <c r="CU41" s="19">
        <f t="shared" ca="1" si="113"/>
        <v>71.8</v>
      </c>
      <c r="CV41" s="19">
        <f t="shared" ca="1" si="113"/>
        <v>143.19999999999999</v>
      </c>
      <c r="CW41" s="19">
        <f t="shared" ca="1" si="113"/>
        <v>325.2</v>
      </c>
      <c r="CX41" s="19">
        <f t="shared" ca="1" si="113"/>
        <v>271.5</v>
      </c>
      <c r="CY41" s="19">
        <f t="shared" ca="1" si="113"/>
        <v>142</v>
      </c>
      <c r="CZ41" s="19">
        <f t="shared" ca="1" si="113"/>
        <v>38.799999999999997</v>
      </c>
      <c r="DA41" s="19">
        <f t="shared" ca="1" si="113"/>
        <v>6.1</v>
      </c>
      <c r="DB41" s="19">
        <f t="shared" ca="1" si="113"/>
        <v>0</v>
      </c>
      <c r="DC41" s="14"/>
      <c r="DD41" s="14">
        <f t="shared" si="123"/>
        <v>2011</v>
      </c>
      <c r="DE41" s="19">
        <f t="shared" ca="1" si="114"/>
        <v>0</v>
      </c>
      <c r="DF41" s="19">
        <f t="shared" ca="1" si="114"/>
        <v>0</v>
      </c>
      <c r="DG41" s="19">
        <f t="shared" ca="1" si="114"/>
        <v>0.1</v>
      </c>
      <c r="DH41" s="19">
        <f t="shared" ca="1" si="114"/>
        <v>10.7</v>
      </c>
      <c r="DI41" s="19">
        <f t="shared" ca="1" si="114"/>
        <v>107.4</v>
      </c>
      <c r="DJ41" s="19">
        <f t="shared" ca="1" si="114"/>
        <v>202.3</v>
      </c>
      <c r="DK41" s="19">
        <f t="shared" ca="1" si="114"/>
        <v>387.2</v>
      </c>
      <c r="DL41" s="19">
        <f t="shared" ca="1" si="114"/>
        <v>333.5</v>
      </c>
      <c r="DM41" s="19">
        <f t="shared" ca="1" si="114"/>
        <v>196.6</v>
      </c>
      <c r="DN41" s="19">
        <f t="shared" ca="1" si="114"/>
        <v>61.3</v>
      </c>
      <c r="DO41" s="19">
        <f t="shared" ca="1" si="114"/>
        <v>17.600000000000001</v>
      </c>
      <c r="DP41" s="19">
        <f t="shared" ca="1" si="114"/>
        <v>0</v>
      </c>
      <c r="DQ41" s="14"/>
      <c r="DR41" s="14">
        <f t="shared" si="124"/>
        <v>2011</v>
      </c>
      <c r="DS41" s="19">
        <f t="shared" ca="1" si="115"/>
        <v>0</v>
      </c>
      <c r="DT41" s="19">
        <f t="shared" ca="1" si="115"/>
        <v>0</v>
      </c>
      <c r="DU41" s="19">
        <f t="shared" ca="1" si="115"/>
        <v>2.1</v>
      </c>
      <c r="DV41" s="19">
        <f t="shared" ca="1" si="115"/>
        <v>24</v>
      </c>
      <c r="DW41" s="19">
        <f t="shared" ca="1" si="115"/>
        <v>153.69999999999999</v>
      </c>
      <c r="DX41" s="19">
        <f t="shared" ca="1" si="115"/>
        <v>262.3</v>
      </c>
      <c r="DY41" s="19">
        <f t="shared" ca="1" si="115"/>
        <v>449.2</v>
      </c>
      <c r="DZ41" s="19">
        <f t="shared" ca="1" si="115"/>
        <v>395.5</v>
      </c>
      <c r="EA41" s="19">
        <f t="shared" ca="1" si="115"/>
        <v>255.2</v>
      </c>
      <c r="EB41" s="19">
        <f t="shared" ca="1" si="115"/>
        <v>100</v>
      </c>
      <c r="EC41" s="19">
        <f t="shared" ca="1" si="115"/>
        <v>38.5</v>
      </c>
      <c r="ED41" s="19">
        <f t="shared" ca="1" si="115"/>
        <v>0.7</v>
      </c>
      <c r="EE41" s="14"/>
    </row>
    <row r="42" spans="1:135">
      <c r="A42">
        <v>2005</v>
      </c>
      <c r="B42">
        <v>5</v>
      </c>
      <c r="C42" s="11">
        <v>10.487096774193548</v>
      </c>
      <c r="D42">
        <v>356.9</v>
      </c>
      <c r="E42">
        <v>0</v>
      </c>
      <c r="F42">
        <v>294.89999999999998</v>
      </c>
      <c r="G42">
        <v>0</v>
      </c>
      <c r="H42">
        <v>234.3</v>
      </c>
      <c r="I42">
        <v>1.4</v>
      </c>
      <c r="J42">
        <v>174.6</v>
      </c>
      <c r="K42">
        <v>3.7</v>
      </c>
      <c r="L42">
        <v>117.6</v>
      </c>
      <c r="M42">
        <v>8.6999999999999993</v>
      </c>
      <c r="N42">
        <v>70.599999999999994</v>
      </c>
      <c r="O42">
        <v>23.7</v>
      </c>
      <c r="P42">
        <v>39.5</v>
      </c>
      <c r="Q42">
        <v>54.6</v>
      </c>
      <c r="R42">
        <v>18.3</v>
      </c>
      <c r="S42">
        <v>95.4</v>
      </c>
      <c r="T42">
        <v>0</v>
      </c>
      <c r="X42" s="14">
        <f t="shared" si="116"/>
        <v>2012</v>
      </c>
      <c r="Y42" s="19">
        <f t="shared" ca="1" si="117"/>
        <v>0</v>
      </c>
      <c r="Z42" s="19">
        <f t="shared" ca="1" si="107"/>
        <v>0</v>
      </c>
      <c r="AA42" s="19">
        <f t="shared" ca="1" si="107"/>
        <v>0</v>
      </c>
      <c r="AB42" s="19">
        <f t="shared" ca="1" si="107"/>
        <v>0</v>
      </c>
      <c r="AC42" s="19">
        <f t="shared" ca="1" si="107"/>
        <v>2.8</v>
      </c>
      <c r="AD42" s="19">
        <f t="shared" ca="1" si="107"/>
        <v>25.7</v>
      </c>
      <c r="AE42" s="19">
        <f t="shared" ca="1" si="107"/>
        <v>36.299999999999997</v>
      </c>
      <c r="AF42" s="19">
        <f t="shared" ca="1" si="107"/>
        <v>19.3</v>
      </c>
      <c r="AG42" s="19">
        <f t="shared" ca="1" si="107"/>
        <v>1.8</v>
      </c>
      <c r="AH42" s="19">
        <f t="shared" ca="1" si="107"/>
        <v>0</v>
      </c>
      <c r="AI42" s="19">
        <f t="shared" ca="1" si="107"/>
        <v>0</v>
      </c>
      <c r="AJ42" s="19">
        <f t="shared" ca="1" si="107"/>
        <v>0</v>
      </c>
      <c r="AK42" s="14"/>
      <c r="AL42" s="14">
        <f t="shared" si="118"/>
        <v>2012</v>
      </c>
      <c r="AM42" s="19">
        <f t="shared" ca="1" si="108"/>
        <v>0</v>
      </c>
      <c r="AN42" s="19">
        <f t="shared" ca="1" si="108"/>
        <v>0</v>
      </c>
      <c r="AO42" s="19">
        <f t="shared" ca="1" si="108"/>
        <v>0</v>
      </c>
      <c r="AP42" s="19">
        <f t="shared" ca="1" si="108"/>
        <v>0</v>
      </c>
      <c r="AQ42" s="19">
        <f t="shared" ca="1" si="108"/>
        <v>12.2</v>
      </c>
      <c r="AR42" s="19">
        <f t="shared" ca="1" si="108"/>
        <v>48.2</v>
      </c>
      <c r="AS42" s="19">
        <f t="shared" ca="1" si="108"/>
        <v>72</v>
      </c>
      <c r="AT42" s="19">
        <f t="shared" ca="1" si="108"/>
        <v>47.4</v>
      </c>
      <c r="AU42" s="19">
        <f t="shared" ca="1" si="108"/>
        <v>8.1</v>
      </c>
      <c r="AV42" s="19">
        <f t="shared" ca="1" si="108"/>
        <v>0</v>
      </c>
      <c r="AW42" s="19">
        <f t="shared" ca="1" si="108"/>
        <v>0</v>
      </c>
      <c r="AX42" s="19">
        <f t="shared" ca="1" si="108"/>
        <v>0</v>
      </c>
      <c r="AY42" s="15"/>
      <c r="AZ42" s="14">
        <f t="shared" si="119"/>
        <v>2012</v>
      </c>
      <c r="BA42" s="19">
        <f t="shared" ca="1" si="109"/>
        <v>0</v>
      </c>
      <c r="BB42" s="19">
        <f t="shared" ca="1" si="109"/>
        <v>0</v>
      </c>
      <c r="BC42" s="19">
        <f t="shared" ca="1" si="109"/>
        <v>2.8</v>
      </c>
      <c r="BD42" s="19">
        <f t="shared" ca="1" si="109"/>
        <v>0</v>
      </c>
      <c r="BE42" s="19">
        <f t="shared" ca="1" si="109"/>
        <v>24.4</v>
      </c>
      <c r="BF42" s="19">
        <f t="shared" ca="1" si="109"/>
        <v>77.8</v>
      </c>
      <c r="BG42" s="19">
        <f t="shared" ca="1" si="109"/>
        <v>125.7</v>
      </c>
      <c r="BH42" s="19">
        <f t="shared" ca="1" si="109"/>
        <v>89.7</v>
      </c>
      <c r="BI42" s="19">
        <f t="shared" ca="1" si="109"/>
        <v>24.4</v>
      </c>
      <c r="BJ42" s="19">
        <f t="shared" ca="1" si="109"/>
        <v>1.5</v>
      </c>
      <c r="BK42" s="19">
        <f t="shared" ca="1" si="109"/>
        <v>0</v>
      </c>
      <c r="BL42" s="19">
        <f t="shared" ca="1" si="109"/>
        <v>0</v>
      </c>
      <c r="BM42" s="15">
        <f t="shared" ca="1" si="110"/>
        <v>346.29999999999995</v>
      </c>
      <c r="BN42" s="14">
        <f t="shared" si="120"/>
        <v>2012</v>
      </c>
      <c r="BO42" s="19">
        <f t="shared" ca="1" si="111"/>
        <v>0</v>
      </c>
      <c r="BP42" s="19">
        <f t="shared" ca="1" si="111"/>
        <v>0</v>
      </c>
      <c r="BQ42" s="19">
        <f t="shared" ca="1" si="111"/>
        <v>6.8</v>
      </c>
      <c r="BR42" s="19">
        <f t="shared" ca="1" si="111"/>
        <v>0.8</v>
      </c>
      <c r="BS42" s="19">
        <f t="shared" ca="1" si="111"/>
        <v>42.1</v>
      </c>
      <c r="BT42" s="19">
        <f t="shared" ca="1" si="111"/>
        <v>118.6</v>
      </c>
      <c r="BU42" s="19">
        <f t="shared" ca="1" si="111"/>
        <v>187.5</v>
      </c>
      <c r="BV42" s="19">
        <f t="shared" ca="1" si="111"/>
        <v>147</v>
      </c>
      <c r="BW42" s="19">
        <f t="shared" ca="1" si="111"/>
        <v>48</v>
      </c>
      <c r="BX42" s="19">
        <f t="shared" ca="1" si="111"/>
        <v>5.5</v>
      </c>
      <c r="BY42" s="19">
        <f t="shared" ca="1" si="111"/>
        <v>0</v>
      </c>
      <c r="BZ42" s="19">
        <f t="shared" ca="1" si="111"/>
        <v>0</v>
      </c>
      <c r="CA42" s="14"/>
      <c r="CB42" s="14">
        <f t="shared" si="121"/>
        <v>2012</v>
      </c>
      <c r="CC42" s="19">
        <f t="shared" ca="1" si="112"/>
        <v>0</v>
      </c>
      <c r="CD42" s="19">
        <f t="shared" ca="1" si="112"/>
        <v>0</v>
      </c>
      <c r="CE42" s="19">
        <f t="shared" ca="1" si="112"/>
        <v>12.3</v>
      </c>
      <c r="CF42" s="19">
        <f t="shared" ca="1" si="112"/>
        <v>4.0999999999999996</v>
      </c>
      <c r="CG42" s="19">
        <f t="shared" ca="1" si="112"/>
        <v>67</v>
      </c>
      <c r="CH42" s="19">
        <f t="shared" ca="1" si="112"/>
        <v>164.5</v>
      </c>
      <c r="CI42" s="19">
        <f t="shared" ca="1" si="112"/>
        <v>249.5</v>
      </c>
      <c r="CJ42" s="19">
        <f t="shared" ca="1" si="112"/>
        <v>209</v>
      </c>
      <c r="CK42" s="19">
        <f t="shared" ca="1" si="112"/>
        <v>78.599999999999994</v>
      </c>
      <c r="CL42" s="19">
        <f t="shared" ca="1" si="112"/>
        <v>12.6</v>
      </c>
      <c r="CM42" s="19">
        <f t="shared" ca="1" si="112"/>
        <v>0</v>
      </c>
      <c r="CN42" s="19">
        <f t="shared" ca="1" si="112"/>
        <v>0</v>
      </c>
      <c r="CO42" s="14"/>
      <c r="CP42" s="14">
        <f t="shared" si="122"/>
        <v>2012</v>
      </c>
      <c r="CQ42" s="19">
        <f t="shared" ca="1" si="113"/>
        <v>0</v>
      </c>
      <c r="CR42" s="19">
        <f t="shared" ca="1" si="113"/>
        <v>0</v>
      </c>
      <c r="CS42" s="19">
        <f t="shared" ca="1" si="113"/>
        <v>25.3</v>
      </c>
      <c r="CT42" s="19">
        <f t="shared" ca="1" si="113"/>
        <v>9</v>
      </c>
      <c r="CU42" s="19">
        <f t="shared" ca="1" si="113"/>
        <v>99.4</v>
      </c>
      <c r="CV42" s="19">
        <f t="shared" ca="1" si="113"/>
        <v>217.5</v>
      </c>
      <c r="CW42" s="19">
        <f t="shared" ca="1" si="113"/>
        <v>311.5</v>
      </c>
      <c r="CX42" s="19">
        <f t="shared" ca="1" si="113"/>
        <v>271</v>
      </c>
      <c r="CY42" s="19">
        <f t="shared" ca="1" si="113"/>
        <v>119.7</v>
      </c>
      <c r="CZ42" s="19">
        <f t="shared" ca="1" si="113"/>
        <v>29.3</v>
      </c>
      <c r="DA42" s="19">
        <f t="shared" ca="1" si="113"/>
        <v>0.6</v>
      </c>
      <c r="DB42" s="19">
        <f t="shared" ca="1" si="113"/>
        <v>0</v>
      </c>
      <c r="DC42" s="14"/>
      <c r="DD42" s="14">
        <f t="shared" si="123"/>
        <v>2012</v>
      </c>
      <c r="DE42" s="19">
        <f t="shared" ca="1" si="114"/>
        <v>0</v>
      </c>
      <c r="DF42" s="19">
        <f t="shared" ca="1" si="114"/>
        <v>0</v>
      </c>
      <c r="DG42" s="19">
        <f t="shared" ca="1" si="114"/>
        <v>47.1</v>
      </c>
      <c r="DH42" s="19">
        <f t="shared" ca="1" si="114"/>
        <v>15.6</v>
      </c>
      <c r="DI42" s="19">
        <f t="shared" ca="1" si="114"/>
        <v>146.19999999999999</v>
      </c>
      <c r="DJ42" s="19">
        <f t="shared" ca="1" si="114"/>
        <v>277</v>
      </c>
      <c r="DK42" s="19">
        <f t="shared" ca="1" si="114"/>
        <v>373.5</v>
      </c>
      <c r="DL42" s="19">
        <f t="shared" ca="1" si="114"/>
        <v>333</v>
      </c>
      <c r="DM42" s="19">
        <f t="shared" ca="1" si="114"/>
        <v>174.2</v>
      </c>
      <c r="DN42" s="19">
        <f t="shared" ca="1" si="114"/>
        <v>57.2</v>
      </c>
      <c r="DO42" s="19">
        <f t="shared" ca="1" si="114"/>
        <v>4.2</v>
      </c>
      <c r="DP42" s="19">
        <f t="shared" ca="1" si="114"/>
        <v>0</v>
      </c>
      <c r="DQ42" s="14"/>
      <c r="DR42" s="14">
        <f t="shared" si="124"/>
        <v>2012</v>
      </c>
      <c r="DS42" s="19">
        <f t="shared" ca="1" si="115"/>
        <v>0</v>
      </c>
      <c r="DT42" s="19">
        <f t="shared" ca="1" si="115"/>
        <v>0</v>
      </c>
      <c r="DU42" s="19">
        <f t="shared" ca="1" si="115"/>
        <v>74.099999999999994</v>
      </c>
      <c r="DV42" s="19">
        <f t="shared" ca="1" si="115"/>
        <v>24.5</v>
      </c>
      <c r="DW42" s="19">
        <f t="shared" ca="1" si="115"/>
        <v>202.2</v>
      </c>
      <c r="DX42" s="19">
        <f t="shared" ca="1" si="115"/>
        <v>337</v>
      </c>
      <c r="DY42" s="19">
        <f t="shared" ca="1" si="115"/>
        <v>435.5</v>
      </c>
      <c r="DZ42" s="19">
        <f t="shared" ca="1" si="115"/>
        <v>395</v>
      </c>
      <c r="EA42" s="19">
        <f t="shared" ca="1" si="115"/>
        <v>234.2</v>
      </c>
      <c r="EB42" s="19">
        <f t="shared" ca="1" si="115"/>
        <v>93</v>
      </c>
      <c r="EC42" s="19">
        <f t="shared" ca="1" si="115"/>
        <v>10</v>
      </c>
      <c r="ED42" s="19">
        <f t="shared" ca="1" si="115"/>
        <v>2.1</v>
      </c>
      <c r="EE42" s="14"/>
    </row>
    <row r="43" spans="1:135">
      <c r="A43">
        <v>2005</v>
      </c>
      <c r="B43">
        <v>6</v>
      </c>
      <c r="C43" s="11">
        <v>20.796666666666667</v>
      </c>
      <c r="D43">
        <v>71.7</v>
      </c>
      <c r="E43">
        <v>35.6</v>
      </c>
      <c r="F43">
        <v>40.5</v>
      </c>
      <c r="G43">
        <v>64.400000000000006</v>
      </c>
      <c r="H43">
        <v>18.5</v>
      </c>
      <c r="I43">
        <v>102.4</v>
      </c>
      <c r="J43">
        <v>4.4000000000000004</v>
      </c>
      <c r="K43">
        <v>148.30000000000001</v>
      </c>
      <c r="L43">
        <v>0</v>
      </c>
      <c r="M43">
        <v>203.9</v>
      </c>
      <c r="N43">
        <v>0</v>
      </c>
      <c r="O43">
        <v>263.89999999999998</v>
      </c>
      <c r="P43">
        <v>0</v>
      </c>
      <c r="Q43">
        <v>323.89999999999998</v>
      </c>
      <c r="R43">
        <v>0</v>
      </c>
      <c r="S43">
        <v>383.9</v>
      </c>
      <c r="T43">
        <v>0</v>
      </c>
      <c r="X43" s="14">
        <f t="shared" si="116"/>
        <v>2013</v>
      </c>
      <c r="Y43" s="19">
        <f t="shared" ca="1" si="117"/>
        <v>0</v>
      </c>
      <c r="Z43" s="19">
        <f t="shared" ca="1" si="107"/>
        <v>0</v>
      </c>
      <c r="AA43" s="19">
        <f t="shared" ca="1" si="107"/>
        <v>0</v>
      </c>
      <c r="AB43" s="19">
        <f t="shared" ca="1" si="107"/>
        <v>0</v>
      </c>
      <c r="AC43" s="19">
        <f t="shared" ca="1" si="107"/>
        <v>3.2</v>
      </c>
      <c r="AD43" s="19">
        <f t="shared" ca="1" si="107"/>
        <v>8.6</v>
      </c>
      <c r="AE43" s="19">
        <f t="shared" ca="1" si="107"/>
        <v>29.9</v>
      </c>
      <c r="AF43" s="19">
        <f t="shared" ca="1" si="107"/>
        <v>11</v>
      </c>
      <c r="AG43" s="19">
        <f t="shared" ca="1" si="107"/>
        <v>5.8</v>
      </c>
      <c r="AH43" s="19">
        <f t="shared" ca="1" si="107"/>
        <v>0</v>
      </c>
      <c r="AI43" s="19">
        <f t="shared" ca="1" si="107"/>
        <v>0</v>
      </c>
      <c r="AJ43" s="19">
        <f t="shared" ca="1" si="107"/>
        <v>0</v>
      </c>
      <c r="AK43" s="14"/>
      <c r="AL43" s="14">
        <f t="shared" si="118"/>
        <v>2013</v>
      </c>
      <c r="AM43" s="19">
        <f t="shared" ca="1" si="108"/>
        <v>0</v>
      </c>
      <c r="AN43" s="19">
        <f t="shared" ca="1" si="108"/>
        <v>0</v>
      </c>
      <c r="AO43" s="19">
        <f t="shared" ca="1" si="108"/>
        <v>0</v>
      </c>
      <c r="AP43" s="19">
        <f t="shared" ca="1" si="108"/>
        <v>0</v>
      </c>
      <c r="AQ43" s="19">
        <f t="shared" ca="1" si="108"/>
        <v>5.9</v>
      </c>
      <c r="AR43" s="19">
        <f t="shared" ca="1" si="108"/>
        <v>21.6</v>
      </c>
      <c r="AS43" s="19">
        <f t="shared" ca="1" si="108"/>
        <v>58.3</v>
      </c>
      <c r="AT43" s="19">
        <f t="shared" ca="1" si="108"/>
        <v>30.6</v>
      </c>
      <c r="AU43" s="19">
        <f t="shared" ca="1" si="108"/>
        <v>12.9</v>
      </c>
      <c r="AV43" s="19">
        <f t="shared" ca="1" si="108"/>
        <v>0</v>
      </c>
      <c r="AW43" s="19">
        <f t="shared" ca="1" si="108"/>
        <v>0</v>
      </c>
      <c r="AX43" s="19">
        <f t="shared" ca="1" si="108"/>
        <v>0</v>
      </c>
      <c r="AY43" s="15"/>
      <c r="AZ43" s="14">
        <f t="shared" si="119"/>
        <v>2013</v>
      </c>
      <c r="BA43" s="19">
        <f t="shared" ca="1" si="109"/>
        <v>0</v>
      </c>
      <c r="BB43" s="19">
        <f t="shared" ca="1" si="109"/>
        <v>0</v>
      </c>
      <c r="BC43" s="19">
        <f t="shared" ca="1" si="109"/>
        <v>0</v>
      </c>
      <c r="BD43" s="19">
        <f t="shared" ca="1" si="109"/>
        <v>0</v>
      </c>
      <c r="BE43" s="19">
        <f t="shared" ca="1" si="109"/>
        <v>15.7</v>
      </c>
      <c r="BF43" s="19">
        <f t="shared" ca="1" si="109"/>
        <v>41</v>
      </c>
      <c r="BG43" s="19">
        <f t="shared" ca="1" si="109"/>
        <v>98</v>
      </c>
      <c r="BH43" s="19">
        <f t="shared" ca="1" si="109"/>
        <v>63.9</v>
      </c>
      <c r="BI43" s="19">
        <f t="shared" ca="1" si="109"/>
        <v>24.1</v>
      </c>
      <c r="BJ43" s="19">
        <f t="shared" ca="1" si="109"/>
        <v>0.1</v>
      </c>
      <c r="BK43" s="19">
        <f t="shared" ca="1" si="109"/>
        <v>0</v>
      </c>
      <c r="BL43" s="19">
        <f t="shared" ca="1" si="109"/>
        <v>0</v>
      </c>
      <c r="BM43" s="15">
        <f t="shared" ca="1" si="110"/>
        <v>242.79999999999998</v>
      </c>
      <c r="BN43" s="14">
        <f t="shared" si="120"/>
        <v>2013</v>
      </c>
      <c r="BO43" s="19">
        <f t="shared" ca="1" si="111"/>
        <v>0</v>
      </c>
      <c r="BP43" s="19">
        <f t="shared" ca="1" si="111"/>
        <v>0</v>
      </c>
      <c r="BQ43" s="19">
        <f t="shared" ca="1" si="111"/>
        <v>0</v>
      </c>
      <c r="BR43" s="19">
        <f t="shared" ca="1" si="111"/>
        <v>0.7</v>
      </c>
      <c r="BS43" s="19">
        <f t="shared" ca="1" si="111"/>
        <v>34.1</v>
      </c>
      <c r="BT43" s="19">
        <f t="shared" ca="1" si="111"/>
        <v>65.900000000000006</v>
      </c>
      <c r="BU43" s="19">
        <f t="shared" ca="1" si="111"/>
        <v>153.9</v>
      </c>
      <c r="BV43" s="19">
        <f t="shared" ca="1" si="111"/>
        <v>113.9</v>
      </c>
      <c r="BW43" s="19">
        <f t="shared" ca="1" si="111"/>
        <v>43.8</v>
      </c>
      <c r="BX43" s="19">
        <f t="shared" ca="1" si="111"/>
        <v>2.6</v>
      </c>
      <c r="BY43" s="19">
        <f t="shared" ca="1" si="111"/>
        <v>0</v>
      </c>
      <c r="BZ43" s="19">
        <f t="shared" ca="1" si="111"/>
        <v>0</v>
      </c>
      <c r="CA43" s="14"/>
      <c r="CB43" s="14">
        <f t="shared" si="121"/>
        <v>2013</v>
      </c>
      <c r="CC43" s="19">
        <f t="shared" ca="1" si="112"/>
        <v>0</v>
      </c>
      <c r="CD43" s="19">
        <f t="shared" ca="1" si="112"/>
        <v>0</v>
      </c>
      <c r="CE43" s="19">
        <f t="shared" ca="1" si="112"/>
        <v>0</v>
      </c>
      <c r="CF43" s="19">
        <f t="shared" ca="1" si="112"/>
        <v>4.0999999999999996</v>
      </c>
      <c r="CG43" s="19">
        <f t="shared" ca="1" si="112"/>
        <v>56.2</v>
      </c>
      <c r="CH43" s="19">
        <f t="shared" ca="1" si="112"/>
        <v>100.9</v>
      </c>
      <c r="CI43" s="19">
        <f t="shared" ca="1" si="112"/>
        <v>215.7</v>
      </c>
      <c r="CJ43" s="19">
        <f t="shared" ca="1" si="112"/>
        <v>174.1</v>
      </c>
      <c r="CK43" s="19">
        <f t="shared" ca="1" si="112"/>
        <v>73</v>
      </c>
      <c r="CL43" s="19">
        <f t="shared" ca="1" si="112"/>
        <v>15.2</v>
      </c>
      <c r="CM43" s="19">
        <f t="shared" ca="1" si="112"/>
        <v>0</v>
      </c>
      <c r="CN43" s="19">
        <f t="shared" ca="1" si="112"/>
        <v>0</v>
      </c>
      <c r="CO43" s="14"/>
      <c r="CP43" s="14">
        <f t="shared" si="122"/>
        <v>2013</v>
      </c>
      <c r="CQ43" s="19">
        <f t="shared" ca="1" si="113"/>
        <v>0</v>
      </c>
      <c r="CR43" s="19">
        <f t="shared" ca="1" si="113"/>
        <v>0</v>
      </c>
      <c r="CS43" s="19">
        <f t="shared" ca="1" si="113"/>
        <v>0</v>
      </c>
      <c r="CT43" s="19">
        <f t="shared" ca="1" si="113"/>
        <v>11.4</v>
      </c>
      <c r="CU43" s="19">
        <f t="shared" ca="1" si="113"/>
        <v>86.9</v>
      </c>
      <c r="CV43" s="19">
        <f t="shared" ca="1" si="113"/>
        <v>149.9</v>
      </c>
      <c r="CW43" s="19">
        <f t="shared" ca="1" si="113"/>
        <v>277.7</v>
      </c>
      <c r="CX43" s="19">
        <f t="shared" ca="1" si="113"/>
        <v>236.1</v>
      </c>
      <c r="CY43" s="19">
        <f t="shared" ca="1" si="113"/>
        <v>114.4</v>
      </c>
      <c r="CZ43" s="19">
        <f t="shared" ca="1" si="113"/>
        <v>38.1</v>
      </c>
      <c r="DA43" s="19">
        <f t="shared" ca="1" si="113"/>
        <v>1.7</v>
      </c>
      <c r="DB43" s="19">
        <f t="shared" ca="1" si="113"/>
        <v>0</v>
      </c>
      <c r="DC43" s="14"/>
      <c r="DD43" s="14">
        <f t="shared" si="123"/>
        <v>2013</v>
      </c>
      <c r="DE43" s="19">
        <f t="shared" ca="1" si="114"/>
        <v>0</v>
      </c>
      <c r="DF43" s="19">
        <f t="shared" ca="1" si="114"/>
        <v>0</v>
      </c>
      <c r="DG43" s="19">
        <f t="shared" ca="1" si="114"/>
        <v>0</v>
      </c>
      <c r="DH43" s="19">
        <f t="shared" ca="1" si="114"/>
        <v>22.7</v>
      </c>
      <c r="DI43" s="19">
        <f t="shared" ca="1" si="114"/>
        <v>126.1</v>
      </c>
      <c r="DJ43" s="19">
        <f t="shared" ca="1" si="114"/>
        <v>206.5</v>
      </c>
      <c r="DK43" s="19">
        <f t="shared" ca="1" si="114"/>
        <v>339.7</v>
      </c>
      <c r="DL43" s="19">
        <f t="shared" ca="1" si="114"/>
        <v>298.10000000000002</v>
      </c>
      <c r="DM43" s="19">
        <f t="shared" ca="1" si="114"/>
        <v>163.5</v>
      </c>
      <c r="DN43" s="19">
        <f t="shared" ca="1" si="114"/>
        <v>68.8</v>
      </c>
      <c r="DO43" s="19">
        <f t="shared" ca="1" si="114"/>
        <v>6.6</v>
      </c>
      <c r="DP43" s="19">
        <f t="shared" ca="1" si="114"/>
        <v>0</v>
      </c>
      <c r="DQ43" s="14"/>
      <c r="DR43" s="14">
        <f t="shared" si="124"/>
        <v>2013</v>
      </c>
      <c r="DS43" s="19">
        <f t="shared" ca="1" si="115"/>
        <v>2.2000000000000002</v>
      </c>
      <c r="DT43" s="19">
        <f t="shared" ca="1" si="115"/>
        <v>0</v>
      </c>
      <c r="DU43" s="19">
        <f t="shared" ca="1" si="115"/>
        <v>0.5</v>
      </c>
      <c r="DV43" s="19">
        <f t="shared" ca="1" si="115"/>
        <v>39.4</v>
      </c>
      <c r="DW43" s="19">
        <f t="shared" ca="1" si="115"/>
        <v>172.7</v>
      </c>
      <c r="DX43" s="19">
        <f t="shared" ca="1" si="115"/>
        <v>266.5</v>
      </c>
      <c r="DY43" s="19">
        <f t="shared" ca="1" si="115"/>
        <v>401.7</v>
      </c>
      <c r="DZ43" s="19">
        <f t="shared" ca="1" si="115"/>
        <v>360.1</v>
      </c>
      <c r="EA43" s="19">
        <f t="shared" ca="1" si="115"/>
        <v>220.6</v>
      </c>
      <c r="EB43" s="19">
        <f t="shared" ca="1" si="115"/>
        <v>109.1</v>
      </c>
      <c r="EC43" s="19">
        <f t="shared" ca="1" si="115"/>
        <v>13.7</v>
      </c>
      <c r="ED43" s="19">
        <f t="shared" ca="1" si="115"/>
        <v>0</v>
      </c>
      <c r="EE43" s="14"/>
    </row>
    <row r="44" spans="1:135">
      <c r="A44">
        <v>2005</v>
      </c>
      <c r="B44">
        <v>7</v>
      </c>
      <c r="C44" s="11">
        <v>22.222580645161294</v>
      </c>
      <c r="D44">
        <v>37.6</v>
      </c>
      <c r="E44">
        <v>44.5</v>
      </c>
      <c r="F44">
        <v>11.6</v>
      </c>
      <c r="G44">
        <v>80.5</v>
      </c>
      <c r="H44">
        <v>1.6</v>
      </c>
      <c r="I44">
        <v>132.5</v>
      </c>
      <c r="J44">
        <v>0</v>
      </c>
      <c r="K44">
        <v>192.9</v>
      </c>
      <c r="L44">
        <v>0</v>
      </c>
      <c r="M44">
        <v>254.9</v>
      </c>
      <c r="N44">
        <v>0</v>
      </c>
      <c r="O44">
        <v>316.89999999999998</v>
      </c>
      <c r="P44">
        <v>0</v>
      </c>
      <c r="Q44">
        <v>378.9</v>
      </c>
      <c r="R44">
        <v>0</v>
      </c>
      <c r="S44">
        <v>440.9</v>
      </c>
      <c r="T44">
        <v>0</v>
      </c>
      <c r="X44" s="14">
        <f t="shared" si="116"/>
        <v>2014</v>
      </c>
      <c r="Y44" s="19">
        <f t="shared" ca="1" si="117"/>
        <v>0</v>
      </c>
      <c r="Z44" s="19">
        <f t="shared" ca="1" si="107"/>
        <v>0</v>
      </c>
      <c r="AA44" s="19">
        <f t="shared" ca="1" si="107"/>
        <v>0</v>
      </c>
      <c r="AB44" s="19">
        <f t="shared" ca="1" si="107"/>
        <v>0</v>
      </c>
      <c r="AC44" s="19">
        <f t="shared" ca="1" si="107"/>
        <v>0</v>
      </c>
      <c r="AD44" s="19">
        <f t="shared" ca="1" si="107"/>
        <v>8.9</v>
      </c>
      <c r="AE44" s="19">
        <f t="shared" ca="1" si="107"/>
        <v>6.6</v>
      </c>
      <c r="AF44" s="19">
        <f t="shared" ca="1" si="107"/>
        <v>4.5</v>
      </c>
      <c r="AG44" s="19">
        <f t="shared" ca="1" si="107"/>
        <v>3.6</v>
      </c>
      <c r="AH44" s="19">
        <f t="shared" ca="1" si="107"/>
        <v>0</v>
      </c>
      <c r="AI44" s="19">
        <f t="shared" ca="1" si="107"/>
        <v>0</v>
      </c>
      <c r="AJ44" s="19">
        <f t="shared" ca="1" si="107"/>
        <v>0</v>
      </c>
      <c r="AK44" s="14"/>
      <c r="AL44" s="14">
        <f t="shared" si="118"/>
        <v>2014</v>
      </c>
      <c r="AM44" s="19">
        <f t="shared" ca="1" si="108"/>
        <v>0</v>
      </c>
      <c r="AN44" s="19">
        <f t="shared" ca="1" si="108"/>
        <v>0</v>
      </c>
      <c r="AO44" s="19">
        <f t="shared" ca="1" si="108"/>
        <v>0</v>
      </c>
      <c r="AP44" s="19">
        <f t="shared" ca="1" si="108"/>
        <v>0</v>
      </c>
      <c r="AQ44" s="19">
        <f t="shared" ca="1" si="108"/>
        <v>1.3</v>
      </c>
      <c r="AR44" s="19">
        <f t="shared" ca="1" si="108"/>
        <v>19.7</v>
      </c>
      <c r="AS44" s="19">
        <f t="shared" ca="1" si="108"/>
        <v>22.3</v>
      </c>
      <c r="AT44" s="19">
        <f t="shared" ca="1" si="108"/>
        <v>17.899999999999999</v>
      </c>
      <c r="AU44" s="19">
        <f t="shared" ca="1" si="108"/>
        <v>10</v>
      </c>
      <c r="AV44" s="19">
        <f t="shared" ca="1" si="108"/>
        <v>0</v>
      </c>
      <c r="AW44" s="19">
        <f t="shared" ca="1" si="108"/>
        <v>0</v>
      </c>
      <c r="AX44" s="19">
        <f t="shared" ca="1" si="108"/>
        <v>0</v>
      </c>
      <c r="AY44" s="15"/>
      <c r="AZ44" s="14">
        <f t="shared" si="119"/>
        <v>2014</v>
      </c>
      <c r="BA44" s="19">
        <f t="shared" ca="1" si="109"/>
        <v>0</v>
      </c>
      <c r="BB44" s="19">
        <f t="shared" ca="1" si="109"/>
        <v>0</v>
      </c>
      <c r="BC44" s="19">
        <f t="shared" ca="1" si="109"/>
        <v>0</v>
      </c>
      <c r="BD44" s="19">
        <f t="shared" ca="1" si="109"/>
        <v>0</v>
      </c>
      <c r="BE44" s="19">
        <f t="shared" ca="1" si="109"/>
        <v>7.2</v>
      </c>
      <c r="BF44" s="19">
        <f t="shared" ca="1" si="109"/>
        <v>41.5</v>
      </c>
      <c r="BG44" s="19">
        <f t="shared" ca="1" si="109"/>
        <v>50.3</v>
      </c>
      <c r="BH44" s="19">
        <f t="shared" ca="1" si="109"/>
        <v>45.9</v>
      </c>
      <c r="BI44" s="19">
        <f t="shared" ca="1" si="109"/>
        <v>21.4</v>
      </c>
      <c r="BJ44" s="19">
        <f t="shared" ca="1" si="109"/>
        <v>1.2</v>
      </c>
      <c r="BK44" s="19">
        <f t="shared" ca="1" si="109"/>
        <v>0</v>
      </c>
      <c r="BL44" s="19">
        <f t="shared" ca="1" si="109"/>
        <v>0</v>
      </c>
      <c r="BM44" s="15">
        <f t="shared" ca="1" si="110"/>
        <v>167.5</v>
      </c>
      <c r="BN44" s="14">
        <f t="shared" si="120"/>
        <v>2014</v>
      </c>
      <c r="BO44" s="19">
        <f t="shared" ca="1" si="111"/>
        <v>0</v>
      </c>
      <c r="BP44" s="19">
        <f t="shared" ca="1" si="111"/>
        <v>0</v>
      </c>
      <c r="BQ44" s="19">
        <f t="shared" ca="1" si="111"/>
        <v>0</v>
      </c>
      <c r="BR44" s="19">
        <f t="shared" ca="1" si="111"/>
        <v>0</v>
      </c>
      <c r="BS44" s="19">
        <f t="shared" ca="1" si="111"/>
        <v>14</v>
      </c>
      <c r="BT44" s="19">
        <f t="shared" ca="1" si="111"/>
        <v>68.599999999999994</v>
      </c>
      <c r="BU44" s="19">
        <f t="shared" ca="1" si="111"/>
        <v>88.9</v>
      </c>
      <c r="BV44" s="19">
        <f t="shared" ca="1" si="111"/>
        <v>91.4</v>
      </c>
      <c r="BW44" s="19">
        <f t="shared" ca="1" si="111"/>
        <v>41.1</v>
      </c>
      <c r="BX44" s="19">
        <f t="shared" ca="1" si="111"/>
        <v>6.3</v>
      </c>
      <c r="BY44" s="19">
        <f t="shared" ca="1" si="111"/>
        <v>0</v>
      </c>
      <c r="BZ44" s="19">
        <f t="shared" ca="1" si="111"/>
        <v>0</v>
      </c>
      <c r="CA44" s="14"/>
      <c r="CB44" s="14">
        <f t="shared" si="121"/>
        <v>2014</v>
      </c>
      <c r="CC44" s="19">
        <f t="shared" ca="1" si="112"/>
        <v>0</v>
      </c>
      <c r="CD44" s="19">
        <f t="shared" ca="1" si="112"/>
        <v>0</v>
      </c>
      <c r="CE44" s="19">
        <f t="shared" ca="1" si="112"/>
        <v>0</v>
      </c>
      <c r="CF44" s="19">
        <f t="shared" ca="1" si="112"/>
        <v>0</v>
      </c>
      <c r="CG44" s="19">
        <f t="shared" ca="1" si="112"/>
        <v>28.8</v>
      </c>
      <c r="CH44" s="19">
        <f t="shared" ca="1" si="112"/>
        <v>112.6</v>
      </c>
      <c r="CI44" s="19">
        <f t="shared" ca="1" si="112"/>
        <v>144.6</v>
      </c>
      <c r="CJ44" s="19">
        <f t="shared" ca="1" si="112"/>
        <v>147.1</v>
      </c>
      <c r="CK44" s="19">
        <f t="shared" ca="1" si="112"/>
        <v>80.099999999999994</v>
      </c>
      <c r="CL44" s="19">
        <f t="shared" ca="1" si="112"/>
        <v>15.3</v>
      </c>
      <c r="CM44" s="19">
        <f t="shared" ca="1" si="112"/>
        <v>0</v>
      </c>
      <c r="CN44" s="19">
        <f t="shared" ca="1" si="112"/>
        <v>0</v>
      </c>
      <c r="CO44" s="14"/>
      <c r="CP44" s="14">
        <f t="shared" si="122"/>
        <v>2014</v>
      </c>
      <c r="CQ44" s="19">
        <f t="shared" ca="1" si="113"/>
        <v>0</v>
      </c>
      <c r="CR44" s="19">
        <f t="shared" ca="1" si="113"/>
        <v>0</v>
      </c>
      <c r="CS44" s="19">
        <f t="shared" ca="1" si="113"/>
        <v>0</v>
      </c>
      <c r="CT44" s="19">
        <f t="shared" ca="1" si="113"/>
        <v>1.1000000000000001</v>
      </c>
      <c r="CU44" s="19">
        <f t="shared" ca="1" si="113"/>
        <v>58.5</v>
      </c>
      <c r="CV44" s="19">
        <f t="shared" ca="1" si="113"/>
        <v>165.9</v>
      </c>
      <c r="CW44" s="19">
        <f t="shared" ca="1" si="113"/>
        <v>206.6</v>
      </c>
      <c r="CX44" s="19">
        <f t="shared" ca="1" si="113"/>
        <v>207.8</v>
      </c>
      <c r="CY44" s="19">
        <f t="shared" ca="1" si="113"/>
        <v>126</v>
      </c>
      <c r="CZ44" s="19">
        <f t="shared" ca="1" si="113"/>
        <v>33.700000000000003</v>
      </c>
      <c r="DA44" s="19">
        <f t="shared" ca="1" si="113"/>
        <v>0</v>
      </c>
      <c r="DB44" s="19">
        <f t="shared" ca="1" si="113"/>
        <v>0</v>
      </c>
      <c r="DC44" s="14"/>
      <c r="DD44" s="14">
        <f t="shared" si="123"/>
        <v>2014</v>
      </c>
      <c r="DE44" s="19">
        <f t="shared" ca="1" si="114"/>
        <v>0</v>
      </c>
      <c r="DF44" s="19">
        <f t="shared" ca="1" si="114"/>
        <v>0</v>
      </c>
      <c r="DG44" s="19">
        <f t="shared" ca="1" si="114"/>
        <v>0</v>
      </c>
      <c r="DH44" s="19">
        <f t="shared" ca="1" si="114"/>
        <v>5.6</v>
      </c>
      <c r="DI44" s="19">
        <f t="shared" ca="1" si="114"/>
        <v>99.9</v>
      </c>
      <c r="DJ44" s="19">
        <f t="shared" ca="1" si="114"/>
        <v>224.3</v>
      </c>
      <c r="DK44" s="19">
        <f t="shared" ca="1" si="114"/>
        <v>268.60000000000002</v>
      </c>
      <c r="DL44" s="19">
        <f t="shared" ca="1" si="114"/>
        <v>269.8</v>
      </c>
      <c r="DM44" s="19">
        <f t="shared" ca="1" si="114"/>
        <v>178</v>
      </c>
      <c r="DN44" s="19">
        <f t="shared" ca="1" si="114"/>
        <v>57.7</v>
      </c>
      <c r="DO44" s="19">
        <f t="shared" ca="1" si="114"/>
        <v>2.2999999999999998</v>
      </c>
      <c r="DP44" s="19">
        <f t="shared" ca="1" si="114"/>
        <v>0</v>
      </c>
      <c r="DQ44" s="14"/>
      <c r="DR44" s="14">
        <f t="shared" si="124"/>
        <v>2014</v>
      </c>
      <c r="DS44" s="19">
        <f t="shared" ca="1" si="115"/>
        <v>0</v>
      </c>
      <c r="DT44" s="19">
        <f t="shared" ca="1" si="115"/>
        <v>0</v>
      </c>
      <c r="DU44" s="19">
        <f t="shared" ca="1" si="115"/>
        <v>0</v>
      </c>
      <c r="DV44" s="19">
        <f t="shared" ca="1" si="115"/>
        <v>15.4</v>
      </c>
      <c r="DW44" s="19">
        <f t="shared" ca="1" si="115"/>
        <v>146.30000000000001</v>
      </c>
      <c r="DX44" s="19">
        <f t="shared" ca="1" si="115"/>
        <v>284.3</v>
      </c>
      <c r="DY44" s="19">
        <f t="shared" ca="1" si="115"/>
        <v>330.6</v>
      </c>
      <c r="DZ44" s="19">
        <f t="shared" ca="1" si="115"/>
        <v>331.8</v>
      </c>
      <c r="EA44" s="19">
        <f t="shared" ca="1" si="115"/>
        <v>235.1</v>
      </c>
      <c r="EB44" s="19">
        <f t="shared" ca="1" si="115"/>
        <v>87.8</v>
      </c>
      <c r="EC44" s="19">
        <f t="shared" ca="1" si="115"/>
        <v>9.5</v>
      </c>
      <c r="ED44" s="19">
        <f t="shared" ca="1" si="115"/>
        <v>0</v>
      </c>
      <c r="EE44" s="14"/>
    </row>
    <row r="45" spans="1:135">
      <c r="A45">
        <v>2005</v>
      </c>
      <c r="B45">
        <v>8</v>
      </c>
      <c r="C45" s="11">
        <v>21.312903225806458</v>
      </c>
      <c r="D45">
        <v>45.8</v>
      </c>
      <c r="E45">
        <v>24.5</v>
      </c>
      <c r="F45">
        <v>14.7</v>
      </c>
      <c r="G45">
        <v>55.4</v>
      </c>
      <c r="H45">
        <v>3.7</v>
      </c>
      <c r="I45">
        <v>106.4</v>
      </c>
      <c r="J45">
        <v>0</v>
      </c>
      <c r="K45">
        <v>164.7</v>
      </c>
      <c r="L45">
        <v>0</v>
      </c>
      <c r="M45">
        <v>226.7</v>
      </c>
      <c r="N45">
        <v>0</v>
      </c>
      <c r="O45">
        <v>288.7</v>
      </c>
      <c r="P45">
        <v>0</v>
      </c>
      <c r="Q45">
        <v>350.7</v>
      </c>
      <c r="R45">
        <v>0</v>
      </c>
      <c r="S45">
        <v>412.7</v>
      </c>
      <c r="T45">
        <v>0</v>
      </c>
      <c r="X45" s="14">
        <f t="shared" si="116"/>
        <v>2015</v>
      </c>
      <c r="Y45" s="19">
        <f t="shared" ca="1" si="117"/>
        <v>0</v>
      </c>
      <c r="Z45" s="19">
        <f t="shared" ca="1" si="107"/>
        <v>0</v>
      </c>
      <c r="AA45" s="19">
        <f t="shared" ca="1" si="107"/>
        <v>0</v>
      </c>
      <c r="AB45" s="19">
        <f t="shared" ca="1" si="107"/>
        <v>0</v>
      </c>
      <c r="AC45" s="19">
        <f t="shared" ca="1" si="107"/>
        <v>3.7</v>
      </c>
      <c r="AD45" s="19">
        <f t="shared" ca="1" si="107"/>
        <v>0</v>
      </c>
      <c r="AE45" s="19">
        <f t="shared" ca="1" si="107"/>
        <v>16.2</v>
      </c>
      <c r="AF45" s="19">
        <f t="shared" ca="1" si="107"/>
        <v>13.6</v>
      </c>
      <c r="AG45" s="19">
        <f t="shared" ca="1" si="107"/>
        <v>17.7</v>
      </c>
      <c r="AH45" s="19">
        <f t="shared" ca="1" si="107"/>
        <v>0</v>
      </c>
      <c r="AI45" s="19">
        <f t="shared" ca="1" si="107"/>
        <v>0</v>
      </c>
      <c r="AJ45" s="19">
        <f t="shared" ca="1" si="107"/>
        <v>0</v>
      </c>
      <c r="AK45" s="14"/>
      <c r="AL45" s="14">
        <f t="shared" si="118"/>
        <v>2015</v>
      </c>
      <c r="AM45" s="19">
        <f t="shared" ca="1" si="108"/>
        <v>0</v>
      </c>
      <c r="AN45" s="19">
        <f t="shared" ca="1" si="108"/>
        <v>0</v>
      </c>
      <c r="AO45" s="19">
        <f t="shared" ca="1" si="108"/>
        <v>0</v>
      </c>
      <c r="AP45" s="19">
        <f t="shared" ca="1" si="108"/>
        <v>0</v>
      </c>
      <c r="AQ45" s="19">
        <f t="shared" ca="1" si="108"/>
        <v>11</v>
      </c>
      <c r="AR45" s="19">
        <f t="shared" ca="1" si="108"/>
        <v>0.7</v>
      </c>
      <c r="AS45" s="19">
        <f t="shared" ca="1" si="108"/>
        <v>43.5</v>
      </c>
      <c r="AT45" s="19">
        <f t="shared" ca="1" si="108"/>
        <v>32.799999999999997</v>
      </c>
      <c r="AU45" s="19">
        <f t="shared" ca="1" si="108"/>
        <v>40.9</v>
      </c>
      <c r="AV45" s="19">
        <f t="shared" ca="1" si="108"/>
        <v>0.5</v>
      </c>
      <c r="AW45" s="19">
        <f t="shared" ca="1" si="108"/>
        <v>0</v>
      </c>
      <c r="AX45" s="19">
        <f t="shared" ca="1" si="108"/>
        <v>0</v>
      </c>
      <c r="AY45" s="15"/>
      <c r="AZ45" s="14">
        <f t="shared" si="119"/>
        <v>2015</v>
      </c>
      <c r="BA45" s="19">
        <f t="shared" ca="1" si="109"/>
        <v>0</v>
      </c>
      <c r="BB45" s="19">
        <f t="shared" ca="1" si="109"/>
        <v>0</v>
      </c>
      <c r="BC45" s="19">
        <f t="shared" ca="1" si="109"/>
        <v>0</v>
      </c>
      <c r="BD45" s="19">
        <f t="shared" ca="1" si="109"/>
        <v>0</v>
      </c>
      <c r="BE45" s="19">
        <f t="shared" ca="1" si="109"/>
        <v>25</v>
      </c>
      <c r="BF45" s="19">
        <f t="shared" ca="1" si="109"/>
        <v>6</v>
      </c>
      <c r="BG45" s="19">
        <f t="shared" ca="1" si="109"/>
        <v>79.8</v>
      </c>
      <c r="BH45" s="19">
        <f t="shared" ca="1" si="109"/>
        <v>65.599999999999994</v>
      </c>
      <c r="BI45" s="19">
        <f t="shared" ca="1" si="109"/>
        <v>70</v>
      </c>
      <c r="BJ45" s="19">
        <f t="shared" ca="1" si="109"/>
        <v>2.8</v>
      </c>
      <c r="BK45" s="19">
        <f t="shared" ca="1" si="109"/>
        <v>1.5</v>
      </c>
      <c r="BL45" s="19">
        <f t="shared" ca="1" si="109"/>
        <v>0</v>
      </c>
      <c r="BM45" s="15">
        <f t="shared" ca="1" si="110"/>
        <v>250.7</v>
      </c>
      <c r="BN45" s="14">
        <f t="shared" si="120"/>
        <v>2015</v>
      </c>
      <c r="BO45" s="19">
        <f t="shared" ca="1" si="111"/>
        <v>0</v>
      </c>
      <c r="BP45" s="19">
        <f t="shared" ca="1" si="111"/>
        <v>0</v>
      </c>
      <c r="BQ45" s="19">
        <f t="shared" ca="1" si="111"/>
        <v>0</v>
      </c>
      <c r="BR45" s="19">
        <f t="shared" ca="1" si="111"/>
        <v>0</v>
      </c>
      <c r="BS45" s="19">
        <f t="shared" ca="1" si="111"/>
        <v>42.5</v>
      </c>
      <c r="BT45" s="19">
        <f t="shared" ca="1" si="111"/>
        <v>25.3</v>
      </c>
      <c r="BU45" s="19">
        <f t="shared" ca="1" si="111"/>
        <v>129.19999999999999</v>
      </c>
      <c r="BV45" s="19">
        <f t="shared" ca="1" si="111"/>
        <v>115.8</v>
      </c>
      <c r="BW45" s="19">
        <f t="shared" ca="1" si="111"/>
        <v>113.7</v>
      </c>
      <c r="BX45" s="19">
        <f t="shared" ca="1" si="111"/>
        <v>6.8</v>
      </c>
      <c r="BY45" s="19">
        <f t="shared" ca="1" si="111"/>
        <v>3.5</v>
      </c>
      <c r="BZ45" s="19">
        <f t="shared" ca="1" si="111"/>
        <v>0</v>
      </c>
      <c r="CA45" s="14"/>
      <c r="CB45" s="14">
        <f t="shared" si="121"/>
        <v>2015</v>
      </c>
      <c r="CC45" s="19">
        <f t="shared" ca="1" si="112"/>
        <v>0</v>
      </c>
      <c r="CD45" s="19">
        <f t="shared" ca="1" si="112"/>
        <v>0</v>
      </c>
      <c r="CE45" s="19">
        <f t="shared" ca="1" si="112"/>
        <v>0</v>
      </c>
      <c r="CF45" s="19">
        <f t="shared" ca="1" si="112"/>
        <v>0</v>
      </c>
      <c r="CG45" s="19">
        <f t="shared" ca="1" si="112"/>
        <v>68.8</v>
      </c>
      <c r="CH45" s="19">
        <f t="shared" ca="1" si="112"/>
        <v>70.900000000000006</v>
      </c>
      <c r="CI45" s="19">
        <f t="shared" ca="1" si="112"/>
        <v>186.4</v>
      </c>
      <c r="CJ45" s="19">
        <f t="shared" ca="1" si="112"/>
        <v>177.4</v>
      </c>
      <c r="CK45" s="19">
        <f t="shared" ca="1" si="112"/>
        <v>164.9</v>
      </c>
      <c r="CL45" s="19">
        <f t="shared" ca="1" si="112"/>
        <v>10.8</v>
      </c>
      <c r="CM45" s="19">
        <f t="shared" ca="1" si="112"/>
        <v>7.4</v>
      </c>
      <c r="CN45" s="19">
        <f t="shared" ca="1" si="112"/>
        <v>0</v>
      </c>
      <c r="CO45" s="14"/>
      <c r="CP45" s="14">
        <f t="shared" si="122"/>
        <v>2015</v>
      </c>
      <c r="CQ45" s="19">
        <f t="shared" ca="1" si="113"/>
        <v>0</v>
      </c>
      <c r="CR45" s="19">
        <f t="shared" ca="1" si="113"/>
        <v>0</v>
      </c>
      <c r="CS45" s="19">
        <f t="shared" ca="1" si="113"/>
        <v>0</v>
      </c>
      <c r="CT45" s="19">
        <f t="shared" ca="1" si="113"/>
        <v>2.2000000000000002</v>
      </c>
      <c r="CU45" s="19">
        <f t="shared" ca="1" si="113"/>
        <v>98</v>
      </c>
      <c r="CV45" s="19">
        <f t="shared" ca="1" si="113"/>
        <v>122.5</v>
      </c>
      <c r="CW45" s="19">
        <f t="shared" ca="1" si="113"/>
        <v>248.4</v>
      </c>
      <c r="CX45" s="19">
        <f t="shared" ca="1" si="113"/>
        <v>239.4</v>
      </c>
      <c r="CY45" s="19">
        <f t="shared" ca="1" si="113"/>
        <v>222.4</v>
      </c>
      <c r="CZ45" s="19">
        <f t="shared" ca="1" si="113"/>
        <v>22.6</v>
      </c>
      <c r="DA45" s="19">
        <f t="shared" ca="1" si="113"/>
        <v>14.3</v>
      </c>
      <c r="DB45" s="19">
        <f t="shared" ca="1" si="113"/>
        <v>0</v>
      </c>
      <c r="DC45" s="14"/>
      <c r="DD45" s="14">
        <f t="shared" si="123"/>
        <v>2015</v>
      </c>
      <c r="DE45" s="19">
        <f t="shared" ca="1" si="114"/>
        <v>0</v>
      </c>
      <c r="DF45" s="19">
        <f t="shared" ca="1" si="114"/>
        <v>0</v>
      </c>
      <c r="DG45" s="19">
        <f t="shared" ca="1" si="114"/>
        <v>0</v>
      </c>
      <c r="DH45" s="19">
        <f t="shared" ca="1" si="114"/>
        <v>7.8</v>
      </c>
      <c r="DI45" s="19">
        <f t="shared" ca="1" si="114"/>
        <v>136.80000000000001</v>
      </c>
      <c r="DJ45" s="19">
        <f t="shared" ca="1" si="114"/>
        <v>177.6</v>
      </c>
      <c r="DK45" s="19">
        <f t="shared" ca="1" si="114"/>
        <v>310.39999999999998</v>
      </c>
      <c r="DL45" s="19">
        <f t="shared" ca="1" si="114"/>
        <v>301.39999999999998</v>
      </c>
      <c r="DM45" s="19">
        <f t="shared" ca="1" si="114"/>
        <v>282.39999999999998</v>
      </c>
      <c r="DN45" s="19">
        <f t="shared" ca="1" si="114"/>
        <v>45.1</v>
      </c>
      <c r="DO45" s="19">
        <f t="shared" ca="1" si="114"/>
        <v>27</v>
      </c>
      <c r="DP45" s="19">
        <f t="shared" ca="1" si="114"/>
        <v>1.8</v>
      </c>
      <c r="DQ45" s="14"/>
      <c r="DR45" s="14">
        <f t="shared" si="124"/>
        <v>2015</v>
      </c>
      <c r="DS45" s="19">
        <f t="shared" ca="1" si="115"/>
        <v>0</v>
      </c>
      <c r="DT45" s="19">
        <f t="shared" ca="1" si="115"/>
        <v>0</v>
      </c>
      <c r="DU45" s="19">
        <f t="shared" ca="1" si="115"/>
        <v>0</v>
      </c>
      <c r="DV45" s="19">
        <f t="shared" ca="1" si="115"/>
        <v>19.2</v>
      </c>
      <c r="DW45" s="19">
        <f t="shared" ca="1" si="115"/>
        <v>186</v>
      </c>
      <c r="DX45" s="19">
        <f t="shared" ca="1" si="115"/>
        <v>236.2</v>
      </c>
      <c r="DY45" s="19">
        <f t="shared" ca="1" si="115"/>
        <v>372.4</v>
      </c>
      <c r="DZ45" s="19">
        <f t="shared" ca="1" si="115"/>
        <v>363.4</v>
      </c>
      <c r="EA45" s="19">
        <f t="shared" ca="1" si="115"/>
        <v>342.4</v>
      </c>
      <c r="EB45" s="19">
        <f t="shared" ca="1" si="115"/>
        <v>82.3</v>
      </c>
      <c r="EC45" s="19">
        <f t="shared" ca="1" si="115"/>
        <v>45.3</v>
      </c>
      <c r="ED45" s="19">
        <f t="shared" ca="1" si="115"/>
        <v>7.1</v>
      </c>
      <c r="EE45" s="14"/>
    </row>
    <row r="46" spans="1:135">
      <c r="A46">
        <v>2005</v>
      </c>
      <c r="B46">
        <v>9</v>
      </c>
      <c r="C46" s="11">
        <v>18.91</v>
      </c>
      <c r="D46">
        <v>106.4</v>
      </c>
      <c r="E46">
        <v>13.7</v>
      </c>
      <c r="F46">
        <v>64.099999999999994</v>
      </c>
      <c r="G46">
        <v>31.4</v>
      </c>
      <c r="H46">
        <v>30.2</v>
      </c>
      <c r="I46">
        <v>57.5</v>
      </c>
      <c r="J46">
        <v>11.9</v>
      </c>
      <c r="K46">
        <v>99.2</v>
      </c>
      <c r="L46">
        <v>3.9</v>
      </c>
      <c r="M46">
        <v>151.19999999999999</v>
      </c>
      <c r="N46">
        <v>0</v>
      </c>
      <c r="O46">
        <v>207.3</v>
      </c>
      <c r="P46">
        <v>0</v>
      </c>
      <c r="Q46">
        <v>267.3</v>
      </c>
      <c r="R46">
        <v>0</v>
      </c>
      <c r="S46">
        <v>327.3</v>
      </c>
      <c r="T46">
        <v>0</v>
      </c>
      <c r="X46" s="14">
        <f t="shared" si="116"/>
        <v>2016</v>
      </c>
      <c r="Y46" s="19">
        <f t="shared" ca="1" si="117"/>
        <v>0</v>
      </c>
      <c r="Z46" s="19">
        <f t="shared" ca="1" si="107"/>
        <v>0</v>
      </c>
      <c r="AA46" s="19">
        <f t="shared" ca="1" si="107"/>
        <v>0</v>
      </c>
      <c r="AB46" s="19">
        <f t="shared" ca="1" si="107"/>
        <v>0</v>
      </c>
      <c r="AC46" s="19">
        <f t="shared" ca="1" si="107"/>
        <v>6.4</v>
      </c>
      <c r="AD46" s="19">
        <f t="shared" ca="1" si="107"/>
        <v>8.3000000000000007</v>
      </c>
      <c r="AE46" s="19">
        <f t="shared" ca="1" si="107"/>
        <v>35.700000000000003</v>
      </c>
      <c r="AF46" s="19">
        <f t="shared" ca="1" si="107"/>
        <v>32.6</v>
      </c>
      <c r="AG46" s="19">
        <f t="shared" ca="1" si="107"/>
        <v>7.1</v>
      </c>
      <c r="AH46" s="19">
        <f t="shared" ca="1" si="107"/>
        <v>0</v>
      </c>
      <c r="AI46" s="19">
        <f t="shared" ca="1" si="107"/>
        <v>0</v>
      </c>
      <c r="AJ46" s="19">
        <f t="shared" ca="1" si="107"/>
        <v>0</v>
      </c>
      <c r="AK46" s="14"/>
      <c r="AL46" s="14">
        <f t="shared" si="118"/>
        <v>2016</v>
      </c>
      <c r="AM46" s="19">
        <f t="shared" ca="1" si="108"/>
        <v>0</v>
      </c>
      <c r="AN46" s="19">
        <f t="shared" ca="1" si="108"/>
        <v>0</v>
      </c>
      <c r="AO46" s="19">
        <f t="shared" ca="1" si="108"/>
        <v>0</v>
      </c>
      <c r="AP46" s="19">
        <f t="shared" ca="1" si="108"/>
        <v>0</v>
      </c>
      <c r="AQ46" s="19">
        <f t="shared" ca="1" si="108"/>
        <v>11.1</v>
      </c>
      <c r="AR46" s="19">
        <f t="shared" ca="1" si="108"/>
        <v>20.2</v>
      </c>
      <c r="AS46" s="19">
        <f t="shared" ca="1" si="108"/>
        <v>72.900000000000006</v>
      </c>
      <c r="AT46" s="19">
        <f t="shared" ca="1" si="108"/>
        <v>78.5</v>
      </c>
      <c r="AU46" s="19">
        <f t="shared" ca="1" si="108"/>
        <v>16.600000000000001</v>
      </c>
      <c r="AV46" s="19">
        <f t="shared" ca="1" si="108"/>
        <v>0.4</v>
      </c>
      <c r="AW46" s="19">
        <f t="shared" ca="1" si="108"/>
        <v>0</v>
      </c>
      <c r="AX46" s="19">
        <f t="shared" ca="1" si="108"/>
        <v>0</v>
      </c>
      <c r="AY46" s="15"/>
      <c r="AZ46" s="14">
        <f t="shared" si="119"/>
        <v>2016</v>
      </c>
      <c r="BA46" s="19">
        <f t="shared" ca="1" si="109"/>
        <v>0</v>
      </c>
      <c r="BB46" s="19">
        <f t="shared" ca="1" si="109"/>
        <v>0</v>
      </c>
      <c r="BC46" s="19">
        <f t="shared" ca="1" si="109"/>
        <v>0</v>
      </c>
      <c r="BD46" s="19">
        <f t="shared" ca="1" si="109"/>
        <v>0</v>
      </c>
      <c r="BE46" s="19">
        <f t="shared" ca="1" si="109"/>
        <v>18.399999999999999</v>
      </c>
      <c r="BF46" s="19">
        <f t="shared" ca="1" si="109"/>
        <v>37.299999999999997</v>
      </c>
      <c r="BG46" s="19">
        <f t="shared" ca="1" si="109"/>
        <v>123.3</v>
      </c>
      <c r="BH46" s="19">
        <f t="shared" ca="1" si="109"/>
        <v>136.5</v>
      </c>
      <c r="BI46" s="19">
        <f t="shared" ca="1" si="109"/>
        <v>41.4</v>
      </c>
      <c r="BJ46" s="19">
        <f t="shared" ca="1" si="109"/>
        <v>4.5</v>
      </c>
      <c r="BK46" s="19">
        <f t="shared" ca="1" si="109"/>
        <v>0</v>
      </c>
      <c r="BL46" s="19">
        <f t="shared" ca="1" si="109"/>
        <v>0</v>
      </c>
      <c r="BM46" s="15">
        <f t="shared" ca="1" si="110"/>
        <v>361.4</v>
      </c>
      <c r="BN46" s="14">
        <f t="shared" si="120"/>
        <v>2016</v>
      </c>
      <c r="BO46" s="19">
        <f t="shared" ca="1" si="111"/>
        <v>0</v>
      </c>
      <c r="BP46" s="19">
        <f t="shared" ca="1" si="111"/>
        <v>0</v>
      </c>
      <c r="BQ46" s="19">
        <f t="shared" ca="1" si="111"/>
        <v>0</v>
      </c>
      <c r="BR46" s="19">
        <f t="shared" ca="1" si="111"/>
        <v>0</v>
      </c>
      <c r="BS46" s="19">
        <f t="shared" ca="1" si="111"/>
        <v>30.6</v>
      </c>
      <c r="BT46" s="19">
        <f t="shared" ca="1" si="111"/>
        <v>67.5</v>
      </c>
      <c r="BU46" s="19">
        <f t="shared" ca="1" si="111"/>
        <v>182.4</v>
      </c>
      <c r="BV46" s="19">
        <f t="shared" ca="1" si="111"/>
        <v>198.1</v>
      </c>
      <c r="BW46" s="19">
        <f t="shared" ca="1" si="111"/>
        <v>75.5</v>
      </c>
      <c r="BX46" s="19">
        <f t="shared" ca="1" si="111"/>
        <v>15.8</v>
      </c>
      <c r="BY46" s="19">
        <f t="shared" ca="1" si="111"/>
        <v>0.1</v>
      </c>
      <c r="BZ46" s="19">
        <f t="shared" ca="1" si="111"/>
        <v>0</v>
      </c>
      <c r="CA46" s="14"/>
      <c r="CB46" s="14">
        <f t="shared" si="121"/>
        <v>2016</v>
      </c>
      <c r="CC46" s="19">
        <f t="shared" ca="1" si="112"/>
        <v>0</v>
      </c>
      <c r="CD46" s="19">
        <f t="shared" ca="1" si="112"/>
        <v>0</v>
      </c>
      <c r="CE46" s="19">
        <f t="shared" ca="1" si="112"/>
        <v>0</v>
      </c>
      <c r="CF46" s="19">
        <f t="shared" ca="1" si="112"/>
        <v>0</v>
      </c>
      <c r="CG46" s="19">
        <f t="shared" ca="1" si="112"/>
        <v>45.2</v>
      </c>
      <c r="CH46" s="19">
        <f t="shared" ca="1" si="112"/>
        <v>109.2</v>
      </c>
      <c r="CI46" s="19">
        <f t="shared" ca="1" si="112"/>
        <v>244.4</v>
      </c>
      <c r="CJ46" s="19">
        <f t="shared" ca="1" si="112"/>
        <v>260.10000000000002</v>
      </c>
      <c r="CK46" s="19">
        <f t="shared" ca="1" si="112"/>
        <v>120.4</v>
      </c>
      <c r="CL46" s="19">
        <f t="shared" ca="1" si="112"/>
        <v>35.1</v>
      </c>
      <c r="CM46" s="19">
        <f t="shared" ca="1" si="112"/>
        <v>2.1</v>
      </c>
      <c r="CN46" s="19">
        <f t="shared" ca="1" si="112"/>
        <v>0</v>
      </c>
      <c r="CO46" s="14"/>
      <c r="CP46" s="14">
        <f t="shared" si="122"/>
        <v>2016</v>
      </c>
      <c r="CQ46" s="19">
        <f t="shared" ca="1" si="113"/>
        <v>0</v>
      </c>
      <c r="CR46" s="19">
        <f t="shared" ca="1" si="113"/>
        <v>0</v>
      </c>
      <c r="CS46" s="19">
        <f t="shared" ca="1" si="113"/>
        <v>0.5</v>
      </c>
      <c r="CT46" s="19">
        <f t="shared" ca="1" si="113"/>
        <v>1.9</v>
      </c>
      <c r="CU46" s="19">
        <f t="shared" ca="1" si="113"/>
        <v>67.2</v>
      </c>
      <c r="CV46" s="19">
        <f t="shared" ca="1" si="113"/>
        <v>161</v>
      </c>
      <c r="CW46" s="19">
        <f t="shared" ca="1" si="113"/>
        <v>306.39999999999998</v>
      </c>
      <c r="CX46" s="19">
        <f t="shared" ca="1" si="113"/>
        <v>322.10000000000002</v>
      </c>
      <c r="CY46" s="19">
        <f t="shared" ca="1" si="113"/>
        <v>176.2</v>
      </c>
      <c r="CZ46" s="19">
        <f t="shared" ca="1" si="113"/>
        <v>63.3</v>
      </c>
      <c r="DA46" s="19">
        <f t="shared" ca="1" si="113"/>
        <v>6.1</v>
      </c>
      <c r="DB46" s="19">
        <f t="shared" ca="1" si="113"/>
        <v>0</v>
      </c>
      <c r="DC46" s="14"/>
      <c r="DD46" s="14">
        <f t="shared" si="123"/>
        <v>2016</v>
      </c>
      <c r="DE46" s="19">
        <f t="shared" ca="1" si="114"/>
        <v>0</v>
      </c>
      <c r="DF46" s="19">
        <f t="shared" ca="1" si="114"/>
        <v>0</v>
      </c>
      <c r="DG46" s="19">
        <f t="shared" ca="1" si="114"/>
        <v>3.4</v>
      </c>
      <c r="DH46" s="19">
        <f t="shared" ca="1" si="114"/>
        <v>6.5</v>
      </c>
      <c r="DI46" s="19">
        <f t="shared" ca="1" si="114"/>
        <v>102.1</v>
      </c>
      <c r="DJ46" s="19">
        <f t="shared" ca="1" si="114"/>
        <v>219</v>
      </c>
      <c r="DK46" s="19">
        <f t="shared" ca="1" si="114"/>
        <v>368.4</v>
      </c>
      <c r="DL46" s="19">
        <f t="shared" ca="1" si="114"/>
        <v>384.1</v>
      </c>
      <c r="DM46" s="19">
        <f t="shared" ca="1" si="114"/>
        <v>236</v>
      </c>
      <c r="DN46" s="19">
        <f t="shared" ca="1" si="114"/>
        <v>97.6</v>
      </c>
      <c r="DO46" s="19">
        <f t="shared" ca="1" si="114"/>
        <v>20.100000000000001</v>
      </c>
      <c r="DP46" s="19">
        <f t="shared" ca="1" si="114"/>
        <v>0</v>
      </c>
      <c r="DQ46" s="14"/>
      <c r="DR46" s="14">
        <f t="shared" si="124"/>
        <v>2016</v>
      </c>
      <c r="DS46" s="19">
        <f t="shared" ca="1" si="115"/>
        <v>0</v>
      </c>
      <c r="DT46" s="19">
        <f t="shared" ca="1" si="115"/>
        <v>0</v>
      </c>
      <c r="DU46" s="19">
        <f t="shared" ca="1" si="115"/>
        <v>7.4</v>
      </c>
      <c r="DV46" s="19">
        <f t="shared" ca="1" si="115"/>
        <v>15.4</v>
      </c>
      <c r="DW46" s="19">
        <f t="shared" ca="1" si="115"/>
        <v>140.9</v>
      </c>
      <c r="DX46" s="19">
        <f t="shared" ca="1" si="115"/>
        <v>279</v>
      </c>
      <c r="DY46" s="19">
        <f t="shared" ca="1" si="115"/>
        <v>430.4</v>
      </c>
      <c r="DZ46" s="19">
        <f t="shared" ca="1" si="115"/>
        <v>446.1</v>
      </c>
      <c r="EA46" s="19">
        <f t="shared" ca="1" si="115"/>
        <v>296</v>
      </c>
      <c r="EB46" s="19">
        <f t="shared" ca="1" si="115"/>
        <v>138.19999999999999</v>
      </c>
      <c r="EC46" s="19">
        <f t="shared" ca="1" si="115"/>
        <v>46.5</v>
      </c>
      <c r="ED46" s="19">
        <f t="shared" ca="1" si="115"/>
        <v>0</v>
      </c>
      <c r="EE46" s="14"/>
    </row>
    <row r="47" spans="1:135">
      <c r="A47">
        <v>2005</v>
      </c>
      <c r="B47">
        <v>10</v>
      </c>
      <c r="C47" s="11">
        <v>11.716129032258063</v>
      </c>
      <c r="D47">
        <v>322.3</v>
      </c>
      <c r="E47">
        <v>3.5</v>
      </c>
      <c r="F47">
        <v>266.5</v>
      </c>
      <c r="G47">
        <v>9.6999999999999993</v>
      </c>
      <c r="H47">
        <v>214.8</v>
      </c>
      <c r="I47">
        <v>20</v>
      </c>
      <c r="J47">
        <v>164.8</v>
      </c>
      <c r="K47">
        <v>32</v>
      </c>
      <c r="L47">
        <v>117</v>
      </c>
      <c r="M47">
        <v>46.2</v>
      </c>
      <c r="N47">
        <v>74.8</v>
      </c>
      <c r="O47">
        <v>66</v>
      </c>
      <c r="P47">
        <v>44</v>
      </c>
      <c r="Q47">
        <v>97.2</v>
      </c>
      <c r="R47">
        <v>20.5</v>
      </c>
      <c r="S47">
        <v>135.69999999999999</v>
      </c>
      <c r="T47">
        <v>0</v>
      </c>
      <c r="X47" s="14">
        <f t="shared" si="116"/>
        <v>2017</v>
      </c>
      <c r="Y47" s="19">
        <f t="shared" ca="1" si="117"/>
        <v>0</v>
      </c>
      <c r="Z47" s="19">
        <f t="shared" ca="1" si="107"/>
        <v>0</v>
      </c>
      <c r="AA47" s="19">
        <f t="shared" ca="1" si="107"/>
        <v>0</v>
      </c>
      <c r="AB47" s="19">
        <f t="shared" ca="1" si="107"/>
        <v>0</v>
      </c>
      <c r="AC47" s="19">
        <f t="shared" ca="1" si="107"/>
        <v>2.2999999999999998</v>
      </c>
      <c r="AD47" s="19">
        <f t="shared" ca="1" si="107"/>
        <v>7.4</v>
      </c>
      <c r="AE47" s="19">
        <f t="shared" ca="1" si="107"/>
        <v>1</v>
      </c>
      <c r="AF47" s="19">
        <f t="shared" ca="1" si="107"/>
        <v>1.6</v>
      </c>
      <c r="AG47" s="19">
        <f t="shared" ca="1" si="107"/>
        <v>10.7</v>
      </c>
      <c r="AH47" s="19">
        <f t="shared" ca="1" si="107"/>
        <v>0</v>
      </c>
      <c r="AI47" s="19">
        <f t="shared" ca="1" si="107"/>
        <v>0</v>
      </c>
      <c r="AJ47" s="19">
        <f t="shared" ca="1" si="107"/>
        <v>0</v>
      </c>
      <c r="AK47" s="14"/>
      <c r="AL47" s="14">
        <f t="shared" si="118"/>
        <v>2017</v>
      </c>
      <c r="AM47" s="19">
        <f t="shared" ca="1" si="108"/>
        <v>0</v>
      </c>
      <c r="AN47" s="19">
        <f t="shared" ca="1" si="108"/>
        <v>0</v>
      </c>
      <c r="AO47" s="19">
        <f t="shared" ca="1" si="108"/>
        <v>0</v>
      </c>
      <c r="AP47" s="19">
        <f t="shared" ca="1" si="108"/>
        <v>0</v>
      </c>
      <c r="AQ47" s="19">
        <f t="shared" ca="1" si="108"/>
        <v>4.3</v>
      </c>
      <c r="AR47" s="19">
        <f t="shared" ca="1" si="108"/>
        <v>20.100000000000001</v>
      </c>
      <c r="AS47" s="19">
        <f t="shared" ca="1" si="108"/>
        <v>16.5</v>
      </c>
      <c r="AT47" s="19">
        <f t="shared" ca="1" si="108"/>
        <v>15.1</v>
      </c>
      <c r="AU47" s="19">
        <f t="shared" ca="1" si="108"/>
        <v>26.5</v>
      </c>
      <c r="AV47" s="19">
        <f t="shared" ca="1" si="108"/>
        <v>0</v>
      </c>
      <c r="AW47" s="19">
        <f t="shared" ca="1" si="108"/>
        <v>0</v>
      </c>
      <c r="AX47" s="19">
        <f t="shared" ca="1" si="108"/>
        <v>0</v>
      </c>
      <c r="AY47" s="15"/>
      <c r="AZ47" s="14">
        <f t="shared" si="119"/>
        <v>2017</v>
      </c>
      <c r="BA47" s="19">
        <f t="shared" ca="1" si="109"/>
        <v>0</v>
      </c>
      <c r="BB47" s="19">
        <f t="shared" ca="1" si="109"/>
        <v>0</v>
      </c>
      <c r="BC47" s="19">
        <f t="shared" ca="1" si="109"/>
        <v>0</v>
      </c>
      <c r="BD47" s="19">
        <f t="shared" ca="1" si="109"/>
        <v>0.5</v>
      </c>
      <c r="BE47" s="19">
        <f t="shared" ca="1" si="109"/>
        <v>8.6</v>
      </c>
      <c r="BF47" s="19">
        <f t="shared" ca="1" si="109"/>
        <v>40.9</v>
      </c>
      <c r="BG47" s="19">
        <f t="shared" ca="1" si="109"/>
        <v>61.8</v>
      </c>
      <c r="BH47" s="19">
        <f t="shared" ca="1" si="109"/>
        <v>44.6</v>
      </c>
      <c r="BI47" s="19">
        <f t="shared" ca="1" si="109"/>
        <v>52</v>
      </c>
      <c r="BJ47" s="19">
        <f t="shared" ca="1" si="109"/>
        <v>5.5</v>
      </c>
      <c r="BK47" s="19">
        <f t="shared" ca="1" si="109"/>
        <v>0</v>
      </c>
      <c r="BL47" s="19">
        <f t="shared" ca="1" si="109"/>
        <v>0</v>
      </c>
      <c r="BM47" s="15">
        <f t="shared" ca="1" si="110"/>
        <v>213.9</v>
      </c>
      <c r="BN47" s="14">
        <f t="shared" si="120"/>
        <v>2017</v>
      </c>
      <c r="BO47" s="19">
        <f t="shared" ca="1" si="111"/>
        <v>0</v>
      </c>
      <c r="BP47" s="19">
        <f t="shared" ca="1" si="111"/>
        <v>0</v>
      </c>
      <c r="BQ47" s="19">
        <f t="shared" ca="1" si="111"/>
        <v>0</v>
      </c>
      <c r="BR47" s="19">
        <f t="shared" ca="1" si="111"/>
        <v>2.5</v>
      </c>
      <c r="BS47" s="19">
        <f t="shared" ca="1" si="111"/>
        <v>17.3</v>
      </c>
      <c r="BT47" s="19">
        <f t="shared" ca="1" si="111"/>
        <v>70.7</v>
      </c>
      <c r="BU47" s="19">
        <f t="shared" ca="1" si="111"/>
        <v>119.9</v>
      </c>
      <c r="BV47" s="19">
        <f t="shared" ca="1" si="111"/>
        <v>93.2</v>
      </c>
      <c r="BW47" s="19">
        <f t="shared" ca="1" si="111"/>
        <v>83.9</v>
      </c>
      <c r="BX47" s="19">
        <f t="shared" ca="1" si="111"/>
        <v>20.5</v>
      </c>
      <c r="BY47" s="19">
        <f t="shared" ca="1" si="111"/>
        <v>0</v>
      </c>
      <c r="BZ47" s="19">
        <f t="shared" ca="1" si="111"/>
        <v>0</v>
      </c>
      <c r="CA47" s="14"/>
      <c r="CB47" s="14">
        <f t="shared" si="121"/>
        <v>2017</v>
      </c>
      <c r="CC47" s="19">
        <f t="shared" ca="1" si="112"/>
        <v>0</v>
      </c>
      <c r="CD47" s="19">
        <f t="shared" ca="1" si="112"/>
        <v>0</v>
      </c>
      <c r="CE47" s="19">
        <f t="shared" ca="1" si="112"/>
        <v>0</v>
      </c>
      <c r="CF47" s="19">
        <f t="shared" ca="1" si="112"/>
        <v>6.8</v>
      </c>
      <c r="CG47" s="19">
        <f t="shared" ca="1" si="112"/>
        <v>29.2</v>
      </c>
      <c r="CH47" s="19">
        <f t="shared" ca="1" si="112"/>
        <v>109.8</v>
      </c>
      <c r="CI47" s="19">
        <f t="shared" ca="1" si="112"/>
        <v>181.9</v>
      </c>
      <c r="CJ47" s="19">
        <f t="shared" ca="1" si="112"/>
        <v>149.30000000000001</v>
      </c>
      <c r="CK47" s="19">
        <f t="shared" ca="1" si="112"/>
        <v>121.1</v>
      </c>
      <c r="CL47" s="19">
        <f t="shared" ca="1" si="112"/>
        <v>50</v>
      </c>
      <c r="CM47" s="19">
        <f t="shared" ca="1" si="112"/>
        <v>0</v>
      </c>
      <c r="CN47" s="19">
        <f t="shared" ca="1" si="112"/>
        <v>0</v>
      </c>
      <c r="CO47" s="14"/>
      <c r="CP47" s="14">
        <f t="shared" si="122"/>
        <v>2017</v>
      </c>
      <c r="CQ47" s="19">
        <f t="shared" ca="1" si="113"/>
        <v>0</v>
      </c>
      <c r="CR47" s="19">
        <f t="shared" ca="1" si="113"/>
        <v>0</v>
      </c>
      <c r="CS47" s="19">
        <f t="shared" ca="1" si="113"/>
        <v>0</v>
      </c>
      <c r="CT47" s="19">
        <f t="shared" ca="1" si="113"/>
        <v>16.5</v>
      </c>
      <c r="CU47" s="19">
        <f t="shared" ca="1" si="113"/>
        <v>49.2</v>
      </c>
      <c r="CV47" s="19">
        <f t="shared" ca="1" si="113"/>
        <v>157.6</v>
      </c>
      <c r="CW47" s="19">
        <f t="shared" ca="1" si="113"/>
        <v>243.9</v>
      </c>
      <c r="CX47" s="19">
        <f t="shared" ca="1" si="113"/>
        <v>211.3</v>
      </c>
      <c r="CY47" s="19">
        <f t="shared" ca="1" si="113"/>
        <v>168.2</v>
      </c>
      <c r="CZ47" s="19">
        <f t="shared" ca="1" si="113"/>
        <v>86.7</v>
      </c>
      <c r="DA47" s="19">
        <f t="shared" ca="1" si="113"/>
        <v>0</v>
      </c>
      <c r="DB47" s="19">
        <f t="shared" ca="1" si="113"/>
        <v>0</v>
      </c>
      <c r="DC47" s="14"/>
      <c r="DD47" s="14">
        <f t="shared" si="123"/>
        <v>2017</v>
      </c>
      <c r="DE47" s="19">
        <f t="shared" ca="1" si="114"/>
        <v>0</v>
      </c>
      <c r="DF47" s="19">
        <f t="shared" ca="1" si="114"/>
        <v>0</v>
      </c>
      <c r="DG47" s="19">
        <f t="shared" ca="1" si="114"/>
        <v>0</v>
      </c>
      <c r="DH47" s="19">
        <f t="shared" ca="1" si="114"/>
        <v>32.9</v>
      </c>
      <c r="DI47" s="19">
        <f t="shared" ca="1" si="114"/>
        <v>79.400000000000006</v>
      </c>
      <c r="DJ47" s="19">
        <f t="shared" ca="1" si="114"/>
        <v>216.6</v>
      </c>
      <c r="DK47" s="19">
        <f t="shared" ca="1" si="114"/>
        <v>305.89999999999998</v>
      </c>
      <c r="DL47" s="19">
        <f t="shared" ca="1" si="114"/>
        <v>273.3</v>
      </c>
      <c r="DM47" s="19">
        <f t="shared" ca="1" si="114"/>
        <v>224.6</v>
      </c>
      <c r="DN47" s="19">
        <f t="shared" ca="1" si="114"/>
        <v>126.7</v>
      </c>
      <c r="DO47" s="19">
        <f t="shared" ca="1" si="114"/>
        <v>0</v>
      </c>
      <c r="DP47" s="19">
        <f t="shared" ca="1" si="114"/>
        <v>0</v>
      </c>
      <c r="DQ47" s="14"/>
      <c r="DR47" s="14">
        <f t="shared" si="124"/>
        <v>2017</v>
      </c>
      <c r="DS47" s="19">
        <f t="shared" ca="1" si="115"/>
        <v>0</v>
      </c>
      <c r="DT47" s="19">
        <f t="shared" ca="1" si="115"/>
        <v>3.8</v>
      </c>
      <c r="DU47" s="19">
        <f t="shared" ca="1" si="115"/>
        <v>2</v>
      </c>
      <c r="DV47" s="19">
        <f t="shared" ca="1" si="115"/>
        <v>55.2</v>
      </c>
      <c r="DW47" s="19">
        <f t="shared" ca="1" si="115"/>
        <v>117.8</v>
      </c>
      <c r="DX47" s="19">
        <f t="shared" ca="1" si="115"/>
        <v>276.60000000000002</v>
      </c>
      <c r="DY47" s="19">
        <f t="shared" ca="1" si="115"/>
        <v>367.9</v>
      </c>
      <c r="DZ47" s="19">
        <f t="shared" ca="1" si="115"/>
        <v>335.3</v>
      </c>
      <c r="EA47" s="19">
        <f t="shared" ca="1" si="115"/>
        <v>283</v>
      </c>
      <c r="EB47" s="19">
        <f t="shared" ca="1" si="115"/>
        <v>171.1</v>
      </c>
      <c r="EC47" s="19">
        <f t="shared" ca="1" si="115"/>
        <v>3.4</v>
      </c>
      <c r="ED47" s="19">
        <f t="shared" ca="1" si="115"/>
        <v>0</v>
      </c>
      <c r="EE47" s="14"/>
    </row>
    <row r="48" spans="1:135">
      <c r="A48">
        <v>2005</v>
      </c>
      <c r="B48">
        <v>11</v>
      </c>
      <c r="C48" s="11">
        <v>4.9166666666666634</v>
      </c>
      <c r="D48">
        <v>512.5</v>
      </c>
      <c r="E48">
        <v>0</v>
      </c>
      <c r="F48">
        <v>452.5</v>
      </c>
      <c r="G48">
        <v>0</v>
      </c>
      <c r="H48">
        <v>392.5</v>
      </c>
      <c r="I48">
        <v>0</v>
      </c>
      <c r="J48">
        <v>332.5</v>
      </c>
      <c r="K48">
        <v>0</v>
      </c>
      <c r="L48">
        <v>272.5</v>
      </c>
      <c r="M48">
        <v>0</v>
      </c>
      <c r="N48">
        <v>215.6</v>
      </c>
      <c r="O48">
        <v>3.1</v>
      </c>
      <c r="P48">
        <v>165.4</v>
      </c>
      <c r="Q48">
        <v>12.9</v>
      </c>
      <c r="R48">
        <v>123.1</v>
      </c>
      <c r="S48">
        <v>30.6</v>
      </c>
      <c r="T48">
        <v>8</v>
      </c>
      <c r="X48" s="14">
        <f t="shared" si="116"/>
        <v>2018</v>
      </c>
      <c r="Y48" s="19">
        <f t="shared" ca="1" si="117"/>
        <v>0</v>
      </c>
      <c r="Z48" s="19">
        <f t="shared" ca="1" si="117"/>
        <v>0</v>
      </c>
      <c r="AA48" s="19">
        <f t="shared" ca="1" si="117"/>
        <v>0</v>
      </c>
      <c r="AB48" s="19">
        <f t="shared" ca="1" si="117"/>
        <v>0</v>
      </c>
      <c r="AC48" s="19">
        <f t="shared" ca="1" si="117"/>
        <v>4.8</v>
      </c>
      <c r="AD48" s="19">
        <f t="shared" ca="1" si="117"/>
        <v>9.8000000000000007</v>
      </c>
      <c r="AE48" s="19">
        <f t="shared" ca="1" si="117"/>
        <v>30.4</v>
      </c>
      <c r="AF48" s="19">
        <f t="shared" ca="1" si="117"/>
        <v>25.2</v>
      </c>
      <c r="AG48" s="19">
        <f t="shared" ca="1" si="117"/>
        <v>13.4</v>
      </c>
      <c r="AH48" s="19">
        <f t="shared" ca="1" si="117"/>
        <v>4.5999999999999996</v>
      </c>
      <c r="AI48" s="19">
        <f t="shared" ca="1" si="117"/>
        <v>0</v>
      </c>
      <c r="AJ48" s="19">
        <f t="shared" ca="1" si="117"/>
        <v>0</v>
      </c>
      <c r="AK48" s="14"/>
      <c r="AL48" s="14">
        <f t="shared" si="118"/>
        <v>2018</v>
      </c>
      <c r="AM48" s="19">
        <f t="shared" ref="AM48:AX52" ca="1" si="125">OFFSET($G$2,(ROW()-32)*12+COLUMN()-39,0)</f>
        <v>0</v>
      </c>
      <c r="AN48" s="19">
        <f t="shared" ca="1" si="125"/>
        <v>0</v>
      </c>
      <c r="AO48" s="19">
        <f t="shared" ca="1" si="125"/>
        <v>0</v>
      </c>
      <c r="AP48" s="19">
        <f t="shared" ca="1" si="125"/>
        <v>0</v>
      </c>
      <c r="AQ48" s="19">
        <f t="shared" ca="1" si="125"/>
        <v>13.7</v>
      </c>
      <c r="AR48" s="19">
        <f t="shared" ca="1" si="125"/>
        <v>19.8</v>
      </c>
      <c r="AS48" s="19">
        <f t="shared" ca="1" si="125"/>
        <v>62.5</v>
      </c>
      <c r="AT48" s="19">
        <f t="shared" ca="1" si="125"/>
        <v>66.400000000000006</v>
      </c>
      <c r="AU48" s="19">
        <f t="shared" ca="1" si="125"/>
        <v>31.2</v>
      </c>
      <c r="AV48" s="19">
        <f t="shared" ca="1" si="125"/>
        <v>8.6</v>
      </c>
      <c r="AW48" s="19">
        <f t="shared" ca="1" si="125"/>
        <v>0</v>
      </c>
      <c r="AX48" s="19">
        <f t="shared" ca="1" si="125"/>
        <v>0</v>
      </c>
      <c r="AY48" s="15"/>
      <c r="AZ48" s="14">
        <f t="shared" si="119"/>
        <v>2018</v>
      </c>
      <c r="BA48" s="19">
        <f t="shared" ref="BA48:BL52" ca="1" si="126">OFFSET($I$2,(ROW()-32)*12+COLUMN()-53,0)</f>
        <v>0</v>
      </c>
      <c r="BB48" s="19">
        <f t="shared" ca="1" si="126"/>
        <v>0</v>
      </c>
      <c r="BC48" s="19">
        <f t="shared" ca="1" si="126"/>
        <v>0</v>
      </c>
      <c r="BD48" s="19">
        <f t="shared" ca="1" si="126"/>
        <v>0</v>
      </c>
      <c r="BE48" s="19">
        <f t="shared" ca="1" si="126"/>
        <v>26.8</v>
      </c>
      <c r="BF48" s="19">
        <f t="shared" ca="1" si="126"/>
        <v>31.4</v>
      </c>
      <c r="BG48" s="19">
        <f t="shared" ca="1" si="126"/>
        <v>109.3</v>
      </c>
      <c r="BH48" s="19">
        <f t="shared" ca="1" si="126"/>
        <v>122.1</v>
      </c>
      <c r="BI48" s="19">
        <f t="shared" ca="1" si="126"/>
        <v>54.8</v>
      </c>
      <c r="BJ48" s="19">
        <f t="shared" ca="1" si="126"/>
        <v>12.6</v>
      </c>
      <c r="BK48" s="19">
        <f t="shared" ca="1" si="126"/>
        <v>0</v>
      </c>
      <c r="BL48" s="19">
        <f t="shared" ca="1" si="126"/>
        <v>0</v>
      </c>
      <c r="BM48" s="15">
        <f t="shared" ca="1" si="110"/>
        <v>357.00000000000006</v>
      </c>
      <c r="BN48" s="14">
        <f t="shared" si="120"/>
        <v>2018</v>
      </c>
      <c r="BO48" s="19">
        <f t="shared" ref="BO48:BZ52" ca="1" si="127">OFFSET($K$2,(ROW()-32)*12+COLUMN()-67,0)</f>
        <v>0</v>
      </c>
      <c r="BP48" s="19">
        <f t="shared" ca="1" si="127"/>
        <v>0</v>
      </c>
      <c r="BQ48" s="19">
        <f t="shared" ca="1" si="127"/>
        <v>0</v>
      </c>
      <c r="BR48" s="19">
        <f t="shared" ca="1" si="127"/>
        <v>0</v>
      </c>
      <c r="BS48" s="19">
        <f t="shared" ca="1" si="127"/>
        <v>45.5</v>
      </c>
      <c r="BT48" s="19">
        <f t="shared" ca="1" si="127"/>
        <v>54.4</v>
      </c>
      <c r="BU48" s="19">
        <f t="shared" ca="1" si="127"/>
        <v>166.5</v>
      </c>
      <c r="BV48" s="19">
        <f t="shared" ca="1" si="127"/>
        <v>181.5</v>
      </c>
      <c r="BW48" s="19">
        <f t="shared" ca="1" si="127"/>
        <v>82.6</v>
      </c>
      <c r="BX48" s="19">
        <f t="shared" ca="1" si="127"/>
        <v>17.100000000000001</v>
      </c>
      <c r="BY48" s="19">
        <f t="shared" ca="1" si="127"/>
        <v>0</v>
      </c>
      <c r="BZ48" s="19">
        <f t="shared" ca="1" si="127"/>
        <v>0</v>
      </c>
      <c r="CA48" s="14"/>
      <c r="CB48" s="14">
        <f t="shared" si="121"/>
        <v>2018</v>
      </c>
      <c r="CC48" s="19">
        <f t="shared" ref="CC48:CN52" ca="1" si="128">OFFSET($M$2,(ROW()-32)*12+COLUMN()-81,0)</f>
        <v>0</v>
      </c>
      <c r="CD48" s="19">
        <f t="shared" ca="1" si="128"/>
        <v>0</v>
      </c>
      <c r="CE48" s="19">
        <f t="shared" ca="1" si="128"/>
        <v>0</v>
      </c>
      <c r="CF48" s="19">
        <f t="shared" ca="1" si="128"/>
        <v>0</v>
      </c>
      <c r="CG48" s="19">
        <f t="shared" ca="1" si="128"/>
        <v>71.599999999999994</v>
      </c>
      <c r="CH48" s="19">
        <f t="shared" ca="1" si="128"/>
        <v>92.8</v>
      </c>
      <c r="CI48" s="19">
        <f t="shared" ca="1" si="128"/>
        <v>228.5</v>
      </c>
      <c r="CJ48" s="19">
        <f t="shared" ca="1" si="128"/>
        <v>242.4</v>
      </c>
      <c r="CK48" s="19">
        <f t="shared" ca="1" si="128"/>
        <v>118.9</v>
      </c>
      <c r="CL48" s="19">
        <f t="shared" ca="1" si="128"/>
        <v>25.9</v>
      </c>
      <c r="CM48" s="19">
        <f t="shared" ca="1" si="128"/>
        <v>0</v>
      </c>
      <c r="CN48" s="19">
        <f t="shared" ca="1" si="128"/>
        <v>0</v>
      </c>
      <c r="CO48" s="14"/>
      <c r="CP48" s="14">
        <f t="shared" si="122"/>
        <v>2018</v>
      </c>
      <c r="CQ48" s="19">
        <f t="shared" ref="CQ48:DB52" ca="1" si="129">OFFSET($O$2,(ROW()-32)*12+COLUMN()-95,0)</f>
        <v>0</v>
      </c>
      <c r="CR48" s="19">
        <f t="shared" ca="1" si="129"/>
        <v>0</v>
      </c>
      <c r="CS48" s="19">
        <f t="shared" ca="1" si="129"/>
        <v>0</v>
      </c>
      <c r="CT48" s="19">
        <f t="shared" ca="1" si="129"/>
        <v>0</v>
      </c>
      <c r="CU48" s="19">
        <f t="shared" ca="1" si="129"/>
        <v>106.2</v>
      </c>
      <c r="CV48" s="19">
        <f t="shared" ca="1" si="129"/>
        <v>146.30000000000001</v>
      </c>
      <c r="CW48" s="19">
        <f t="shared" ca="1" si="129"/>
        <v>290.5</v>
      </c>
      <c r="CX48" s="19">
        <f t="shared" ca="1" si="129"/>
        <v>304.39999999999998</v>
      </c>
      <c r="CY48" s="19">
        <f t="shared" ca="1" si="129"/>
        <v>165.5</v>
      </c>
      <c r="CZ48" s="19">
        <f t="shared" ca="1" si="129"/>
        <v>40.6</v>
      </c>
      <c r="DA48" s="19">
        <f t="shared" ca="1" si="129"/>
        <v>0</v>
      </c>
      <c r="DB48" s="19">
        <f t="shared" ca="1" si="129"/>
        <v>0</v>
      </c>
      <c r="DC48" s="14"/>
      <c r="DD48" s="14">
        <f t="shared" si="123"/>
        <v>2018</v>
      </c>
      <c r="DE48" s="19">
        <f t="shared" ca="1" si="114"/>
        <v>0</v>
      </c>
      <c r="DF48" s="19">
        <f t="shared" ca="1" si="114"/>
        <v>0</v>
      </c>
      <c r="DG48" s="19">
        <f t="shared" ca="1" si="114"/>
        <v>0</v>
      </c>
      <c r="DH48" s="19">
        <f t="shared" ca="1" si="114"/>
        <v>1.6</v>
      </c>
      <c r="DI48" s="19">
        <f t="shared" ca="1" si="114"/>
        <v>150</v>
      </c>
      <c r="DJ48" s="19">
        <f t="shared" ca="1" si="114"/>
        <v>203.5</v>
      </c>
      <c r="DK48" s="19">
        <f t="shared" ca="1" si="114"/>
        <v>352.5</v>
      </c>
      <c r="DL48" s="19">
        <f t="shared" ca="1" si="114"/>
        <v>366.4</v>
      </c>
      <c r="DM48" s="19">
        <f t="shared" ca="1" si="114"/>
        <v>220.1</v>
      </c>
      <c r="DN48" s="19">
        <f t="shared" ca="1" si="114"/>
        <v>58.1</v>
      </c>
      <c r="DO48" s="19">
        <f t="shared" ca="1" si="114"/>
        <v>1.3</v>
      </c>
      <c r="DP48" s="19">
        <f t="shared" ca="1" si="114"/>
        <v>0</v>
      </c>
      <c r="DQ48" s="14"/>
      <c r="DR48" s="14">
        <f t="shared" si="124"/>
        <v>2018</v>
      </c>
      <c r="DS48" s="19">
        <f t="shared" ca="1" si="115"/>
        <v>2</v>
      </c>
      <c r="DT48" s="19">
        <f t="shared" ca="1" si="115"/>
        <v>1.6</v>
      </c>
      <c r="DU48" s="19">
        <f t="shared" ca="1" si="115"/>
        <v>0</v>
      </c>
      <c r="DV48" s="19">
        <f t="shared" ca="1" si="115"/>
        <v>8.1999999999999993</v>
      </c>
      <c r="DW48" s="19">
        <f t="shared" ca="1" si="115"/>
        <v>203.9</v>
      </c>
      <c r="DX48" s="19">
        <f t="shared" ca="1" si="115"/>
        <v>263.5</v>
      </c>
      <c r="DY48" s="19">
        <f t="shared" ca="1" si="115"/>
        <v>414.5</v>
      </c>
      <c r="DZ48" s="19">
        <f t="shared" ca="1" si="115"/>
        <v>428.4</v>
      </c>
      <c r="EA48" s="19">
        <f t="shared" ca="1" si="115"/>
        <v>278.89999999999998</v>
      </c>
      <c r="EB48" s="19">
        <f t="shared" ca="1" si="115"/>
        <v>81.5</v>
      </c>
      <c r="EC48" s="19">
        <f t="shared" ca="1" si="115"/>
        <v>3.3</v>
      </c>
      <c r="ED48" s="19">
        <f t="shared" ca="1" si="115"/>
        <v>0</v>
      </c>
      <c r="EE48" s="14"/>
    </row>
    <row r="49" spans="1:135">
      <c r="A49">
        <v>2005</v>
      </c>
      <c r="B49">
        <v>12</v>
      </c>
      <c r="C49" s="11">
        <v>-3.2419354838709675</v>
      </c>
      <c r="D49">
        <v>782.5</v>
      </c>
      <c r="E49">
        <v>0</v>
      </c>
      <c r="F49">
        <v>720.5</v>
      </c>
      <c r="G49">
        <v>0</v>
      </c>
      <c r="H49">
        <v>658.5</v>
      </c>
      <c r="I49">
        <v>0</v>
      </c>
      <c r="J49">
        <v>596.5</v>
      </c>
      <c r="K49">
        <v>0</v>
      </c>
      <c r="L49">
        <v>534.5</v>
      </c>
      <c r="M49">
        <v>0</v>
      </c>
      <c r="N49">
        <v>472.5</v>
      </c>
      <c r="O49">
        <v>0</v>
      </c>
      <c r="P49">
        <v>410.5</v>
      </c>
      <c r="Q49">
        <v>0</v>
      </c>
      <c r="R49">
        <v>348.5</v>
      </c>
      <c r="S49">
        <v>0</v>
      </c>
      <c r="T49">
        <v>26</v>
      </c>
      <c r="X49" s="14">
        <f t="shared" si="116"/>
        <v>2019</v>
      </c>
      <c r="Y49" s="19">
        <f t="shared" ca="1" si="117"/>
        <v>0</v>
      </c>
      <c r="Z49" s="19">
        <f t="shared" ca="1" si="117"/>
        <v>0</v>
      </c>
      <c r="AA49" s="19">
        <f t="shared" ca="1" si="117"/>
        <v>0</v>
      </c>
      <c r="AB49" s="19">
        <f t="shared" ca="1" si="117"/>
        <v>0</v>
      </c>
      <c r="AC49" s="19">
        <f t="shared" ca="1" si="117"/>
        <v>0</v>
      </c>
      <c r="AD49" s="19">
        <f t="shared" ca="1" si="117"/>
        <v>0</v>
      </c>
      <c r="AE49" s="19">
        <f t="shared" ca="1" si="117"/>
        <v>31.9</v>
      </c>
      <c r="AF49" s="19">
        <f t="shared" ca="1" si="117"/>
        <v>2.4</v>
      </c>
      <c r="AG49" s="19">
        <f t="shared" ca="1" si="117"/>
        <v>2.5</v>
      </c>
      <c r="AH49" s="19">
        <f t="shared" ca="1" si="117"/>
        <v>0</v>
      </c>
      <c r="AI49" s="19">
        <f t="shared" ca="1" si="117"/>
        <v>0</v>
      </c>
      <c r="AJ49" s="19">
        <f t="shared" ca="1" si="117"/>
        <v>0</v>
      </c>
      <c r="AK49" s="14"/>
      <c r="AL49" s="14">
        <f t="shared" si="118"/>
        <v>2019</v>
      </c>
      <c r="AM49" s="19">
        <f t="shared" ca="1" si="125"/>
        <v>0</v>
      </c>
      <c r="AN49" s="19">
        <f t="shared" ca="1" si="125"/>
        <v>0</v>
      </c>
      <c r="AO49" s="19">
        <f t="shared" ca="1" si="125"/>
        <v>0</v>
      </c>
      <c r="AP49" s="19">
        <f t="shared" ca="1" si="125"/>
        <v>0</v>
      </c>
      <c r="AQ49" s="19">
        <f t="shared" ca="1" si="125"/>
        <v>0</v>
      </c>
      <c r="AR49" s="19">
        <f t="shared" ca="1" si="125"/>
        <v>4.7</v>
      </c>
      <c r="AS49" s="19">
        <f t="shared" ca="1" si="125"/>
        <v>62.3</v>
      </c>
      <c r="AT49" s="19">
        <f t="shared" ca="1" si="125"/>
        <v>17.7</v>
      </c>
      <c r="AU49" s="19">
        <f t="shared" ca="1" si="125"/>
        <v>5.4</v>
      </c>
      <c r="AV49" s="19">
        <f t="shared" ca="1" si="125"/>
        <v>1.8</v>
      </c>
      <c r="AW49" s="19">
        <f t="shared" ca="1" si="125"/>
        <v>0</v>
      </c>
      <c r="AX49" s="19">
        <f t="shared" ca="1" si="125"/>
        <v>0</v>
      </c>
      <c r="AY49" s="15"/>
      <c r="AZ49" s="14">
        <f t="shared" si="119"/>
        <v>2019</v>
      </c>
      <c r="BA49" s="19">
        <f t="shared" ca="1" si="126"/>
        <v>0</v>
      </c>
      <c r="BB49" s="19">
        <f t="shared" ca="1" si="126"/>
        <v>0</v>
      </c>
      <c r="BC49" s="19">
        <f t="shared" ca="1" si="126"/>
        <v>0</v>
      </c>
      <c r="BD49" s="19">
        <f t="shared" ca="1" si="126"/>
        <v>0</v>
      </c>
      <c r="BE49" s="19">
        <f t="shared" ca="1" si="126"/>
        <v>0</v>
      </c>
      <c r="BF49" s="19">
        <f t="shared" ca="1" si="126"/>
        <v>16.899999999999999</v>
      </c>
      <c r="BG49" s="19">
        <f t="shared" ca="1" si="126"/>
        <v>105.3</v>
      </c>
      <c r="BH49" s="19">
        <f t="shared" ca="1" si="126"/>
        <v>56.7</v>
      </c>
      <c r="BI49" s="19">
        <f t="shared" ca="1" si="126"/>
        <v>14.8</v>
      </c>
      <c r="BJ49" s="19">
        <f t="shared" ca="1" si="126"/>
        <v>3.8</v>
      </c>
      <c r="BK49" s="19">
        <f t="shared" ca="1" si="126"/>
        <v>0</v>
      </c>
      <c r="BL49" s="19">
        <f t="shared" ca="1" si="126"/>
        <v>0</v>
      </c>
      <c r="BM49" s="15">
        <f t="shared" ca="1" si="110"/>
        <v>197.5</v>
      </c>
      <c r="BN49" s="14">
        <f t="shared" si="120"/>
        <v>2019</v>
      </c>
      <c r="BO49" s="19">
        <f t="shared" ca="1" si="127"/>
        <v>0</v>
      </c>
      <c r="BP49" s="19">
        <f t="shared" ca="1" si="127"/>
        <v>0</v>
      </c>
      <c r="BQ49" s="19">
        <f t="shared" ca="1" si="127"/>
        <v>0</v>
      </c>
      <c r="BR49" s="19">
        <f t="shared" ca="1" si="127"/>
        <v>0</v>
      </c>
      <c r="BS49" s="19">
        <f t="shared" ca="1" si="127"/>
        <v>4.5999999999999996</v>
      </c>
      <c r="BT49" s="19">
        <f t="shared" ca="1" si="127"/>
        <v>34.4</v>
      </c>
      <c r="BU49" s="19">
        <f t="shared" ca="1" si="127"/>
        <v>163.30000000000001</v>
      </c>
      <c r="BV49" s="19">
        <f t="shared" ca="1" si="127"/>
        <v>111.4</v>
      </c>
      <c r="BW49" s="19">
        <f t="shared" ca="1" si="127"/>
        <v>39</v>
      </c>
      <c r="BX49" s="19">
        <f t="shared" ca="1" si="127"/>
        <v>5.8</v>
      </c>
      <c r="BY49" s="19">
        <f t="shared" ca="1" si="127"/>
        <v>0</v>
      </c>
      <c r="BZ49" s="19">
        <f t="shared" ca="1" si="127"/>
        <v>0</v>
      </c>
      <c r="CA49" s="14"/>
      <c r="CB49" s="14">
        <f t="shared" si="121"/>
        <v>2019</v>
      </c>
      <c r="CC49" s="19">
        <f t="shared" ca="1" si="128"/>
        <v>0</v>
      </c>
      <c r="CD49" s="19">
        <f t="shared" ca="1" si="128"/>
        <v>0</v>
      </c>
      <c r="CE49" s="19">
        <f t="shared" ca="1" si="128"/>
        <v>0</v>
      </c>
      <c r="CF49" s="19">
        <f t="shared" ca="1" si="128"/>
        <v>0</v>
      </c>
      <c r="CG49" s="19">
        <f t="shared" ca="1" si="128"/>
        <v>13.3</v>
      </c>
      <c r="CH49" s="19">
        <f t="shared" ca="1" si="128"/>
        <v>64</v>
      </c>
      <c r="CI49" s="19">
        <f t="shared" ca="1" si="128"/>
        <v>225.3</v>
      </c>
      <c r="CJ49" s="19">
        <f t="shared" ca="1" si="128"/>
        <v>173.4</v>
      </c>
      <c r="CK49" s="19">
        <f t="shared" ca="1" si="128"/>
        <v>80.2</v>
      </c>
      <c r="CL49" s="19">
        <f t="shared" ca="1" si="128"/>
        <v>9.9</v>
      </c>
      <c r="CM49" s="19">
        <f t="shared" ca="1" si="128"/>
        <v>0</v>
      </c>
      <c r="CN49" s="19">
        <f t="shared" ca="1" si="128"/>
        <v>0</v>
      </c>
      <c r="CO49" s="14"/>
      <c r="CP49" s="14">
        <f t="shared" si="122"/>
        <v>2019</v>
      </c>
      <c r="CQ49" s="19">
        <f t="shared" ca="1" si="129"/>
        <v>0</v>
      </c>
      <c r="CR49" s="19">
        <f t="shared" ca="1" si="129"/>
        <v>0</v>
      </c>
      <c r="CS49" s="19">
        <f t="shared" ca="1" si="129"/>
        <v>0</v>
      </c>
      <c r="CT49" s="19">
        <f t="shared" ca="1" si="129"/>
        <v>0.9</v>
      </c>
      <c r="CU49" s="19">
        <f t="shared" ca="1" si="129"/>
        <v>25.1</v>
      </c>
      <c r="CV49" s="19">
        <f t="shared" ca="1" si="129"/>
        <v>108.1</v>
      </c>
      <c r="CW49" s="19">
        <f t="shared" ca="1" si="129"/>
        <v>287.3</v>
      </c>
      <c r="CX49" s="19">
        <f t="shared" ca="1" si="129"/>
        <v>235.4</v>
      </c>
      <c r="CY49" s="19">
        <f t="shared" ca="1" si="129"/>
        <v>133.4</v>
      </c>
      <c r="CZ49" s="19">
        <f t="shared" ca="1" si="129"/>
        <v>18.3</v>
      </c>
      <c r="DA49" s="19">
        <f t="shared" ca="1" si="129"/>
        <v>0</v>
      </c>
      <c r="DB49" s="19">
        <f t="shared" ca="1" si="129"/>
        <v>0</v>
      </c>
      <c r="DC49" s="14"/>
      <c r="DD49" s="14">
        <f t="shared" si="123"/>
        <v>2019</v>
      </c>
      <c r="DE49" s="19">
        <f t="shared" ca="1" si="114"/>
        <v>0</v>
      </c>
      <c r="DF49" s="19">
        <f t="shared" ca="1" si="114"/>
        <v>0</v>
      </c>
      <c r="DG49" s="19">
        <f t="shared" ca="1" si="114"/>
        <v>0</v>
      </c>
      <c r="DH49" s="19">
        <f t="shared" ca="1" si="114"/>
        <v>6.4</v>
      </c>
      <c r="DI49" s="19">
        <f t="shared" ca="1" si="114"/>
        <v>50.3</v>
      </c>
      <c r="DJ49" s="19">
        <f t="shared" ca="1" si="114"/>
        <v>161.1</v>
      </c>
      <c r="DK49" s="19">
        <f t="shared" ca="1" si="114"/>
        <v>349.3</v>
      </c>
      <c r="DL49" s="19">
        <f t="shared" ca="1" si="114"/>
        <v>297.39999999999998</v>
      </c>
      <c r="DM49" s="19">
        <f t="shared" ca="1" si="114"/>
        <v>193.2</v>
      </c>
      <c r="DN49" s="19">
        <f t="shared" ca="1" si="114"/>
        <v>40.9</v>
      </c>
      <c r="DO49" s="19">
        <f t="shared" ca="1" si="114"/>
        <v>0</v>
      </c>
      <c r="DP49" s="19">
        <f t="shared" ca="1" si="114"/>
        <v>0</v>
      </c>
      <c r="DQ49" s="14"/>
      <c r="DR49" s="14">
        <f t="shared" si="124"/>
        <v>2019</v>
      </c>
      <c r="DS49" s="19">
        <f t="shared" ca="1" si="115"/>
        <v>0</v>
      </c>
      <c r="DT49" s="19">
        <f t="shared" ca="1" si="115"/>
        <v>0.5</v>
      </c>
      <c r="DU49" s="19">
        <f t="shared" ca="1" si="115"/>
        <v>0</v>
      </c>
      <c r="DV49" s="19">
        <f t="shared" ca="1" si="115"/>
        <v>18.100000000000001</v>
      </c>
      <c r="DW49" s="19">
        <f t="shared" ca="1" si="115"/>
        <v>90.8</v>
      </c>
      <c r="DX49" s="19">
        <f t="shared" ca="1" si="115"/>
        <v>220.8</v>
      </c>
      <c r="DY49" s="19">
        <f t="shared" ca="1" si="115"/>
        <v>411.3</v>
      </c>
      <c r="DZ49" s="19">
        <f t="shared" ca="1" si="115"/>
        <v>359.4</v>
      </c>
      <c r="EA49" s="19">
        <f t="shared" ca="1" si="115"/>
        <v>253.2</v>
      </c>
      <c r="EB49" s="19">
        <f t="shared" ca="1" si="115"/>
        <v>76.099999999999994</v>
      </c>
      <c r="EC49" s="19">
        <f t="shared" ca="1" si="115"/>
        <v>0</v>
      </c>
      <c r="ED49" s="19">
        <f t="shared" ca="1" si="115"/>
        <v>0</v>
      </c>
      <c r="EE49" s="14"/>
    </row>
    <row r="50" spans="1:135">
      <c r="A50">
        <v>2006</v>
      </c>
      <c r="B50">
        <v>1</v>
      </c>
      <c r="C50" s="11">
        <v>-0.49999999999999983</v>
      </c>
      <c r="D50">
        <v>697.5</v>
      </c>
      <c r="E50">
        <v>0</v>
      </c>
      <c r="F50">
        <v>635.5</v>
      </c>
      <c r="G50">
        <v>0</v>
      </c>
      <c r="H50">
        <v>573.5</v>
      </c>
      <c r="I50">
        <v>0</v>
      </c>
      <c r="J50">
        <v>511.5</v>
      </c>
      <c r="K50">
        <v>0</v>
      </c>
      <c r="L50">
        <v>449.5</v>
      </c>
      <c r="M50">
        <v>0</v>
      </c>
      <c r="N50">
        <v>387.5</v>
      </c>
      <c r="O50">
        <v>0</v>
      </c>
      <c r="P50">
        <v>325.5</v>
      </c>
      <c r="Q50">
        <v>0</v>
      </c>
      <c r="R50">
        <v>263.5</v>
      </c>
      <c r="S50">
        <v>0</v>
      </c>
      <c r="T50">
        <v>16</v>
      </c>
      <c r="X50" s="14">
        <f t="shared" si="116"/>
        <v>2020</v>
      </c>
      <c r="Y50" s="19">
        <f t="shared" ca="1" si="117"/>
        <v>0</v>
      </c>
      <c r="Z50" s="19">
        <f t="shared" ca="1" si="117"/>
        <v>0</v>
      </c>
      <c r="AA50" s="19">
        <f t="shared" ca="1" si="117"/>
        <v>0</v>
      </c>
      <c r="AB50" s="19">
        <f t="shared" ca="1" si="117"/>
        <v>0</v>
      </c>
      <c r="AC50" s="19">
        <f t="shared" ca="1" si="117"/>
        <v>4.3</v>
      </c>
      <c r="AD50" s="19">
        <f t="shared" ca="1" si="117"/>
        <v>7.8</v>
      </c>
      <c r="AE50" s="19">
        <f t="shared" ca="1" si="117"/>
        <v>40</v>
      </c>
      <c r="AF50" s="19">
        <f t="shared" ca="1" si="117"/>
        <v>15.7</v>
      </c>
      <c r="AG50" s="19">
        <f t="shared" ca="1" si="117"/>
        <v>0.4</v>
      </c>
      <c r="AH50" s="19">
        <f t="shared" ca="1" si="117"/>
        <v>0</v>
      </c>
      <c r="AI50" s="19">
        <f t="shared" ca="1" si="117"/>
        <v>0</v>
      </c>
      <c r="AJ50" s="19">
        <f t="shared" ca="1" si="117"/>
        <v>0</v>
      </c>
      <c r="AK50" s="14"/>
      <c r="AL50" s="14">
        <f t="shared" si="118"/>
        <v>2020</v>
      </c>
      <c r="AM50" s="19">
        <f t="shared" ca="1" si="125"/>
        <v>0</v>
      </c>
      <c r="AN50" s="19">
        <f t="shared" ca="1" si="125"/>
        <v>0</v>
      </c>
      <c r="AO50" s="19">
        <f t="shared" ca="1" si="125"/>
        <v>0</v>
      </c>
      <c r="AP50" s="19">
        <f t="shared" ca="1" si="125"/>
        <v>0</v>
      </c>
      <c r="AQ50" s="19">
        <f t="shared" ca="1" si="125"/>
        <v>11.4</v>
      </c>
      <c r="AR50" s="19">
        <f t="shared" ca="1" si="125"/>
        <v>21.2</v>
      </c>
      <c r="AS50" s="19">
        <f t="shared" ca="1" si="125"/>
        <v>80.2</v>
      </c>
      <c r="AT50" s="19">
        <f t="shared" ca="1" si="125"/>
        <v>38.299999999999997</v>
      </c>
      <c r="AU50" s="19">
        <f t="shared" ca="1" si="125"/>
        <v>6.9</v>
      </c>
      <c r="AV50" s="19">
        <f t="shared" ca="1" si="125"/>
        <v>0</v>
      </c>
      <c r="AW50" s="19">
        <f t="shared" ca="1" si="125"/>
        <v>1.8</v>
      </c>
      <c r="AX50" s="19">
        <f t="shared" ca="1" si="125"/>
        <v>0</v>
      </c>
      <c r="AY50" s="15"/>
      <c r="AZ50" s="14">
        <f t="shared" si="119"/>
        <v>2020</v>
      </c>
      <c r="BA50" s="19">
        <f t="shared" ca="1" si="126"/>
        <v>0</v>
      </c>
      <c r="BB50" s="19">
        <f t="shared" ca="1" si="126"/>
        <v>0</v>
      </c>
      <c r="BC50" s="19">
        <f t="shared" ca="1" si="126"/>
        <v>0</v>
      </c>
      <c r="BD50" s="19">
        <f t="shared" ca="1" si="126"/>
        <v>0</v>
      </c>
      <c r="BE50" s="19">
        <f t="shared" ca="1" si="126"/>
        <v>19.399999999999999</v>
      </c>
      <c r="BF50" s="19">
        <f t="shared" ca="1" si="126"/>
        <v>45.2</v>
      </c>
      <c r="BG50" s="19">
        <f t="shared" ca="1" si="126"/>
        <v>139.4</v>
      </c>
      <c r="BH50" s="19">
        <f t="shared" ca="1" si="126"/>
        <v>81.3</v>
      </c>
      <c r="BI50" s="19">
        <f t="shared" ca="1" si="126"/>
        <v>23</v>
      </c>
      <c r="BJ50" s="19">
        <f t="shared" ca="1" si="126"/>
        <v>0</v>
      </c>
      <c r="BK50" s="19">
        <f t="shared" ca="1" si="126"/>
        <v>5.4</v>
      </c>
      <c r="BL50" s="19">
        <f t="shared" ca="1" si="126"/>
        <v>0</v>
      </c>
      <c r="BM50" s="15">
        <f t="shared" ca="1" si="110"/>
        <v>313.7</v>
      </c>
      <c r="BN50" s="14">
        <f t="shared" si="120"/>
        <v>2020</v>
      </c>
      <c r="BO50" s="19">
        <f t="shared" ca="1" si="127"/>
        <v>0</v>
      </c>
      <c r="BP50" s="19">
        <f t="shared" ca="1" si="127"/>
        <v>0</v>
      </c>
      <c r="BQ50" s="19">
        <f t="shared" ca="1" si="127"/>
        <v>0</v>
      </c>
      <c r="BR50" s="19">
        <f t="shared" ca="1" si="127"/>
        <v>0</v>
      </c>
      <c r="BS50" s="19">
        <f t="shared" ca="1" si="127"/>
        <v>28.5</v>
      </c>
      <c r="BT50" s="19">
        <f t="shared" ca="1" si="127"/>
        <v>78.8</v>
      </c>
      <c r="BU50" s="19">
        <f t="shared" ca="1" si="127"/>
        <v>201.4</v>
      </c>
      <c r="BV50" s="19">
        <f t="shared" ca="1" si="127"/>
        <v>138</v>
      </c>
      <c r="BW50" s="19">
        <f t="shared" ca="1" si="127"/>
        <v>45.6</v>
      </c>
      <c r="BX50" s="19">
        <f t="shared" ca="1" si="127"/>
        <v>0.2</v>
      </c>
      <c r="BY50" s="19">
        <f t="shared" ca="1" si="127"/>
        <v>13.2</v>
      </c>
      <c r="BZ50" s="19">
        <f t="shared" ca="1" si="127"/>
        <v>0</v>
      </c>
      <c r="CA50" s="14"/>
      <c r="CB50" s="14">
        <f t="shared" si="121"/>
        <v>2020</v>
      </c>
      <c r="CC50" s="19">
        <f t="shared" ca="1" si="128"/>
        <v>0</v>
      </c>
      <c r="CD50" s="19">
        <f t="shared" ca="1" si="128"/>
        <v>0</v>
      </c>
      <c r="CE50" s="19">
        <f t="shared" ca="1" si="128"/>
        <v>0</v>
      </c>
      <c r="CF50" s="19">
        <f t="shared" ca="1" si="128"/>
        <v>0</v>
      </c>
      <c r="CG50" s="19">
        <f t="shared" ca="1" si="128"/>
        <v>40.6</v>
      </c>
      <c r="CH50" s="19">
        <f t="shared" ca="1" si="128"/>
        <v>124</v>
      </c>
      <c r="CI50" s="19">
        <f t="shared" ca="1" si="128"/>
        <v>263.39999999999998</v>
      </c>
      <c r="CJ50" s="19">
        <f t="shared" ca="1" si="128"/>
        <v>199.3</v>
      </c>
      <c r="CK50" s="19">
        <f t="shared" ca="1" si="128"/>
        <v>80.099999999999994</v>
      </c>
      <c r="CL50" s="19">
        <f t="shared" ca="1" si="128"/>
        <v>3.4</v>
      </c>
      <c r="CM50" s="19">
        <f t="shared" ca="1" si="128"/>
        <v>25.2</v>
      </c>
      <c r="CN50" s="19">
        <f t="shared" ca="1" si="128"/>
        <v>0</v>
      </c>
      <c r="CO50" s="14"/>
      <c r="CP50" s="14">
        <f t="shared" si="122"/>
        <v>2020</v>
      </c>
      <c r="CQ50" s="19">
        <f t="shared" ca="1" si="129"/>
        <v>0</v>
      </c>
      <c r="CR50" s="19">
        <f t="shared" ca="1" si="129"/>
        <v>0</v>
      </c>
      <c r="CS50" s="19">
        <f t="shared" ca="1" si="129"/>
        <v>0</v>
      </c>
      <c r="CT50" s="19">
        <f t="shared" ca="1" si="129"/>
        <v>0</v>
      </c>
      <c r="CU50" s="19">
        <f t="shared" ca="1" si="129"/>
        <v>61.4</v>
      </c>
      <c r="CV50" s="19">
        <f t="shared" ca="1" si="129"/>
        <v>173.7</v>
      </c>
      <c r="CW50" s="19">
        <f t="shared" ca="1" si="129"/>
        <v>325.39999999999998</v>
      </c>
      <c r="CX50" s="19">
        <f t="shared" ca="1" si="129"/>
        <v>261.3</v>
      </c>
      <c r="CY50" s="19">
        <f t="shared" ca="1" si="129"/>
        <v>126.5</v>
      </c>
      <c r="CZ50" s="19">
        <f t="shared" ca="1" si="129"/>
        <v>14.2</v>
      </c>
      <c r="DA50" s="19">
        <f t="shared" ca="1" si="129"/>
        <v>39.9</v>
      </c>
      <c r="DB50" s="19">
        <f t="shared" ca="1" si="129"/>
        <v>0</v>
      </c>
      <c r="DC50" s="14"/>
      <c r="DD50" s="14">
        <f t="shared" si="123"/>
        <v>2020</v>
      </c>
      <c r="DE50" s="19">
        <f t="shared" ca="1" si="114"/>
        <v>0</v>
      </c>
      <c r="DF50" s="19">
        <f t="shared" ca="1" si="114"/>
        <v>0</v>
      </c>
      <c r="DG50" s="19">
        <f t="shared" ca="1" si="114"/>
        <v>3.2</v>
      </c>
      <c r="DH50" s="19">
        <f t="shared" ca="1" si="114"/>
        <v>2.5</v>
      </c>
      <c r="DI50" s="19">
        <f t="shared" ca="1" si="114"/>
        <v>90</v>
      </c>
      <c r="DJ50" s="19">
        <f t="shared" ca="1" si="114"/>
        <v>229.1</v>
      </c>
      <c r="DK50" s="19">
        <f t="shared" ca="1" si="114"/>
        <v>387.4</v>
      </c>
      <c r="DL50" s="19">
        <f t="shared" ca="1" si="114"/>
        <v>323.3</v>
      </c>
      <c r="DM50" s="19">
        <f t="shared" ca="1" si="114"/>
        <v>180.8</v>
      </c>
      <c r="DN50" s="19">
        <f t="shared" ca="1" si="114"/>
        <v>35.1</v>
      </c>
      <c r="DO50" s="19">
        <f t="shared" ca="1" si="114"/>
        <v>57</v>
      </c>
      <c r="DP50" s="19">
        <f t="shared" ca="1" si="114"/>
        <v>0</v>
      </c>
      <c r="DQ50" s="14"/>
      <c r="DR50" s="14">
        <f t="shared" si="124"/>
        <v>2020</v>
      </c>
      <c r="DS50" s="19">
        <f t="shared" ca="1" si="115"/>
        <v>0</v>
      </c>
      <c r="DT50" s="19">
        <f t="shared" ca="1" si="115"/>
        <v>0</v>
      </c>
      <c r="DU50" s="19">
        <f t="shared" ca="1" si="115"/>
        <v>7.2</v>
      </c>
      <c r="DV50" s="19">
        <f t="shared" ca="1" si="115"/>
        <v>10.6</v>
      </c>
      <c r="DW50" s="19">
        <f t="shared" ca="1" si="115"/>
        <v>126</v>
      </c>
      <c r="DX50" s="19">
        <f t="shared" ca="1" si="115"/>
        <v>289.10000000000002</v>
      </c>
      <c r="DY50" s="19">
        <f t="shared" ca="1" si="115"/>
        <v>449.4</v>
      </c>
      <c r="DZ50" s="19">
        <f t="shared" ca="1" si="115"/>
        <v>385.3</v>
      </c>
      <c r="EA50" s="19">
        <f t="shared" ca="1" si="115"/>
        <v>238.4</v>
      </c>
      <c r="EB50" s="19">
        <f t="shared" ca="1" si="115"/>
        <v>65.900000000000006</v>
      </c>
      <c r="EC50" s="19">
        <f t="shared" ca="1" si="115"/>
        <v>77</v>
      </c>
      <c r="ED50" s="19">
        <f t="shared" ca="1" si="115"/>
        <v>0</v>
      </c>
      <c r="EE50" s="14"/>
    </row>
    <row r="51" spans="1:135">
      <c r="A51">
        <v>2006</v>
      </c>
      <c r="B51">
        <v>2</v>
      </c>
      <c r="C51" s="11">
        <v>-4.5214285714285714</v>
      </c>
      <c r="D51">
        <v>742.6</v>
      </c>
      <c r="E51">
        <v>0</v>
      </c>
      <c r="F51">
        <v>686.6</v>
      </c>
      <c r="G51">
        <v>0</v>
      </c>
      <c r="H51">
        <v>630.6</v>
      </c>
      <c r="I51">
        <v>0</v>
      </c>
      <c r="J51">
        <v>574.6</v>
      </c>
      <c r="K51">
        <v>0</v>
      </c>
      <c r="L51">
        <v>518.6</v>
      </c>
      <c r="M51">
        <v>0</v>
      </c>
      <c r="N51">
        <v>462.6</v>
      </c>
      <c r="O51">
        <v>0</v>
      </c>
      <c r="P51">
        <v>406.6</v>
      </c>
      <c r="Q51">
        <v>0</v>
      </c>
      <c r="R51">
        <v>350.6</v>
      </c>
      <c r="S51">
        <v>0</v>
      </c>
      <c r="T51">
        <v>21</v>
      </c>
      <c r="X51" s="14">
        <f t="shared" si="116"/>
        <v>2021</v>
      </c>
      <c r="Y51" s="19">
        <f t="shared" ca="1" si="117"/>
        <v>0</v>
      </c>
      <c r="Z51" s="19">
        <f t="shared" ca="1" si="117"/>
        <v>0</v>
      </c>
      <c r="AA51" s="19">
        <f t="shared" ca="1" si="117"/>
        <v>0</v>
      </c>
      <c r="AB51" s="19">
        <f t="shared" ca="1" si="117"/>
        <v>0</v>
      </c>
      <c r="AC51" s="19">
        <f t="shared" ca="1" si="117"/>
        <v>2.7</v>
      </c>
      <c r="AD51" s="19">
        <f t="shared" ca="1" si="117"/>
        <v>21.7</v>
      </c>
      <c r="AE51" s="19">
        <f t="shared" ca="1" si="117"/>
        <v>12.8</v>
      </c>
      <c r="AF51" s="19">
        <f t="shared" ca="1" si="117"/>
        <v>39.299999999999997</v>
      </c>
      <c r="AG51" s="19">
        <f t="shared" ca="1" si="117"/>
        <v>0</v>
      </c>
      <c r="AH51" s="19">
        <f t="shared" ca="1" si="117"/>
        <v>0.4</v>
      </c>
      <c r="AI51" s="19">
        <f t="shared" ca="1" si="117"/>
        <v>0</v>
      </c>
      <c r="AJ51" s="19">
        <f t="shared" ca="1" si="117"/>
        <v>0</v>
      </c>
      <c r="AK51" s="14"/>
      <c r="AL51" s="14">
        <f t="shared" si="118"/>
        <v>2021</v>
      </c>
      <c r="AM51" s="19">
        <f t="shared" ca="1" si="125"/>
        <v>0</v>
      </c>
      <c r="AN51" s="19">
        <f t="shared" ca="1" si="125"/>
        <v>0</v>
      </c>
      <c r="AO51" s="19">
        <f t="shared" ca="1" si="125"/>
        <v>0</v>
      </c>
      <c r="AP51" s="19">
        <f t="shared" ca="1" si="125"/>
        <v>0</v>
      </c>
      <c r="AQ51" s="19">
        <f t="shared" ca="1" si="125"/>
        <v>8.4</v>
      </c>
      <c r="AR51" s="19">
        <f t="shared" ca="1" si="125"/>
        <v>47.9</v>
      </c>
      <c r="AS51" s="19">
        <f t="shared" ca="1" si="125"/>
        <v>31</v>
      </c>
      <c r="AT51" s="19">
        <f t="shared" ca="1" si="125"/>
        <v>79.2</v>
      </c>
      <c r="AU51" s="19">
        <f t="shared" ca="1" si="125"/>
        <v>3.9</v>
      </c>
      <c r="AV51" s="19">
        <f t="shared" ca="1" si="125"/>
        <v>3.8</v>
      </c>
      <c r="AW51" s="19">
        <f t="shared" ca="1" si="125"/>
        <v>0</v>
      </c>
      <c r="AX51" s="19">
        <f t="shared" ca="1" si="125"/>
        <v>0</v>
      </c>
      <c r="AY51" s="15"/>
      <c r="AZ51" s="14">
        <f t="shared" si="119"/>
        <v>2021</v>
      </c>
      <c r="BA51" s="19">
        <f t="shared" ca="1" si="126"/>
        <v>0</v>
      </c>
      <c r="BB51" s="19">
        <f t="shared" ca="1" si="126"/>
        <v>0</v>
      </c>
      <c r="BC51" s="19">
        <f t="shared" ca="1" si="126"/>
        <v>0</v>
      </c>
      <c r="BD51" s="19">
        <f t="shared" ca="1" si="126"/>
        <v>0.3</v>
      </c>
      <c r="BE51" s="19">
        <f t="shared" ca="1" si="126"/>
        <v>16</v>
      </c>
      <c r="BF51" s="19">
        <f t="shared" ca="1" si="126"/>
        <v>83</v>
      </c>
      <c r="BG51" s="19">
        <f t="shared" ca="1" si="126"/>
        <v>63.2</v>
      </c>
      <c r="BH51" s="19">
        <f t="shared" ca="1" si="126"/>
        <v>131.19999999999999</v>
      </c>
      <c r="BI51" s="19">
        <f t="shared" ca="1" si="126"/>
        <v>18.899999999999999</v>
      </c>
      <c r="BJ51" s="19">
        <f t="shared" ca="1" si="126"/>
        <v>14.2</v>
      </c>
      <c r="BK51" s="19">
        <f t="shared" ca="1" si="126"/>
        <v>0</v>
      </c>
      <c r="BL51" s="19">
        <f t="shared" ca="1" si="126"/>
        <v>0</v>
      </c>
      <c r="BM51" s="15">
        <f t="shared" ref="BM51:BM52" ca="1" si="130">SUM(BA51:BL51)</f>
        <v>326.79999999999995</v>
      </c>
      <c r="BN51" s="14">
        <f t="shared" si="120"/>
        <v>2021</v>
      </c>
      <c r="BO51" s="19">
        <f t="shared" ca="1" si="127"/>
        <v>0</v>
      </c>
      <c r="BP51" s="19">
        <f t="shared" ca="1" si="127"/>
        <v>0</v>
      </c>
      <c r="BQ51" s="19">
        <f t="shared" ca="1" si="127"/>
        <v>0</v>
      </c>
      <c r="BR51" s="19">
        <f t="shared" ca="1" si="127"/>
        <v>3.8</v>
      </c>
      <c r="BS51" s="19">
        <f t="shared" ca="1" si="127"/>
        <v>26.2</v>
      </c>
      <c r="BT51" s="19">
        <f t="shared" ca="1" si="127"/>
        <v>127.6</v>
      </c>
      <c r="BU51" s="19">
        <f t="shared" ca="1" si="127"/>
        <v>113.3</v>
      </c>
      <c r="BV51" s="19">
        <f t="shared" ca="1" si="127"/>
        <v>189.9</v>
      </c>
      <c r="BW51" s="19">
        <f t="shared" ca="1" si="127"/>
        <v>47.9</v>
      </c>
      <c r="BX51" s="19">
        <f t="shared" ca="1" si="127"/>
        <v>35.299999999999997</v>
      </c>
      <c r="BY51" s="19">
        <f t="shared" ca="1" si="127"/>
        <v>0</v>
      </c>
      <c r="BZ51" s="19">
        <f t="shared" ca="1" si="127"/>
        <v>0</v>
      </c>
      <c r="CA51" s="14"/>
      <c r="CB51" s="14">
        <f t="shared" si="121"/>
        <v>2021</v>
      </c>
      <c r="CC51" s="19">
        <f t="shared" ca="1" si="128"/>
        <v>0</v>
      </c>
      <c r="CD51" s="19">
        <f t="shared" ca="1" si="128"/>
        <v>0</v>
      </c>
      <c r="CE51" s="19">
        <f t="shared" ca="1" si="128"/>
        <v>2.4</v>
      </c>
      <c r="CF51" s="19">
        <f t="shared" ca="1" si="128"/>
        <v>10.8</v>
      </c>
      <c r="CG51" s="19">
        <f t="shared" ca="1" si="128"/>
        <v>42.6</v>
      </c>
      <c r="CH51" s="19">
        <f t="shared" ca="1" si="128"/>
        <v>181.9</v>
      </c>
      <c r="CI51" s="19">
        <f t="shared" ca="1" si="128"/>
        <v>173</v>
      </c>
      <c r="CJ51" s="19">
        <f t="shared" ca="1" si="128"/>
        <v>251.7</v>
      </c>
      <c r="CK51" s="19">
        <f t="shared" ca="1" si="128"/>
        <v>92.1</v>
      </c>
      <c r="CL51" s="19">
        <f t="shared" ca="1" si="128"/>
        <v>66.8</v>
      </c>
      <c r="CM51" s="19">
        <f t="shared" ca="1" si="128"/>
        <v>0.1</v>
      </c>
      <c r="CN51" s="19">
        <f t="shared" ca="1" si="128"/>
        <v>0</v>
      </c>
      <c r="CO51" s="14"/>
      <c r="CP51" s="14">
        <f t="shared" si="122"/>
        <v>2021</v>
      </c>
      <c r="CQ51" s="19">
        <f t="shared" ca="1" si="129"/>
        <v>0</v>
      </c>
      <c r="CR51" s="19">
        <f t="shared" ca="1" si="129"/>
        <v>0</v>
      </c>
      <c r="CS51" s="19">
        <f t="shared" ca="1" si="129"/>
        <v>6.4</v>
      </c>
      <c r="CT51" s="19">
        <f t="shared" ca="1" si="129"/>
        <v>20.6</v>
      </c>
      <c r="CU51" s="19">
        <f t="shared" ca="1" si="129"/>
        <v>65.2</v>
      </c>
      <c r="CV51" s="19">
        <f t="shared" ca="1" si="129"/>
        <v>240.3</v>
      </c>
      <c r="CW51" s="19">
        <f t="shared" ca="1" si="129"/>
        <v>235</v>
      </c>
      <c r="CX51" s="19">
        <f t="shared" ca="1" si="129"/>
        <v>313.7</v>
      </c>
      <c r="CY51" s="19">
        <f t="shared" ca="1" si="129"/>
        <v>146.69999999999999</v>
      </c>
      <c r="CZ51" s="19">
        <f t="shared" ca="1" si="129"/>
        <v>102.9</v>
      </c>
      <c r="DA51" s="19">
        <f t="shared" ca="1" si="129"/>
        <v>2.1</v>
      </c>
      <c r="DB51" s="19">
        <f t="shared" ca="1" si="129"/>
        <v>0</v>
      </c>
      <c r="DC51" s="14"/>
      <c r="DD51" s="14">
        <f t="shared" si="123"/>
        <v>2021</v>
      </c>
      <c r="DE51" s="19">
        <f t="shared" ca="1" si="114"/>
        <v>0</v>
      </c>
      <c r="DF51" s="19">
        <f t="shared" ca="1" si="114"/>
        <v>0</v>
      </c>
      <c r="DG51" s="19">
        <f t="shared" ca="1" si="114"/>
        <v>13.9</v>
      </c>
      <c r="DH51" s="19">
        <f t="shared" ca="1" si="114"/>
        <v>35.4</v>
      </c>
      <c r="DI51" s="19">
        <f t="shared" ca="1" si="114"/>
        <v>93.3</v>
      </c>
      <c r="DJ51" s="19">
        <f t="shared" ca="1" si="114"/>
        <v>300.3</v>
      </c>
      <c r="DK51" s="19">
        <f t="shared" ca="1" si="114"/>
        <v>297</v>
      </c>
      <c r="DL51" s="19">
        <f t="shared" ref="DL51:DP51" ca="1" si="131">OFFSET($Q$2,(ROW()-32)*12+COLUMN()-109,0)</f>
        <v>375.7</v>
      </c>
      <c r="DM51" s="19">
        <f t="shared" ca="1" si="131"/>
        <v>206</v>
      </c>
      <c r="DN51" s="19">
        <f t="shared" ca="1" si="131"/>
        <v>143.6</v>
      </c>
      <c r="DO51" s="19">
        <f t="shared" ca="1" si="131"/>
        <v>5.0999999999999996</v>
      </c>
      <c r="DP51" s="19">
        <f t="shared" ca="1" si="131"/>
        <v>1.2</v>
      </c>
      <c r="DQ51" s="14"/>
      <c r="DR51" s="14">
        <f t="shared" si="124"/>
        <v>2021</v>
      </c>
      <c r="DS51" s="19">
        <f t="shared" ca="1" si="115"/>
        <v>0</v>
      </c>
      <c r="DT51" s="19">
        <f t="shared" ca="1" si="115"/>
        <v>0</v>
      </c>
      <c r="DU51" s="19">
        <f t="shared" ca="1" si="115"/>
        <v>27.8</v>
      </c>
      <c r="DV51" s="19">
        <f t="shared" ca="1" si="115"/>
        <v>57.1</v>
      </c>
      <c r="DW51" s="19">
        <f t="shared" ca="1" si="115"/>
        <v>133</v>
      </c>
      <c r="DX51" s="19">
        <f t="shared" ca="1" si="115"/>
        <v>360.3</v>
      </c>
      <c r="DY51" s="19">
        <f t="shared" ca="1" si="115"/>
        <v>359</v>
      </c>
      <c r="DZ51" s="19">
        <f t="shared" ref="DS51:ED52" ca="1" si="132">OFFSET($S$2,(ROW()-32)*12+COLUMN()-123,0)</f>
        <v>437.7</v>
      </c>
      <c r="EA51" s="19">
        <f t="shared" ca="1" si="132"/>
        <v>266</v>
      </c>
      <c r="EB51" s="19">
        <f t="shared" ca="1" si="132"/>
        <v>191.2</v>
      </c>
      <c r="EC51" s="19">
        <f t="shared" ca="1" si="132"/>
        <v>9.8000000000000007</v>
      </c>
      <c r="ED51" s="19">
        <f t="shared" ca="1" si="132"/>
        <v>3.7</v>
      </c>
      <c r="EE51" s="14"/>
    </row>
    <row r="52" spans="1:135">
      <c r="A52">
        <v>2006</v>
      </c>
      <c r="B52">
        <v>3</v>
      </c>
      <c r="C52" s="11">
        <v>8.709677419354854E-2</v>
      </c>
      <c r="D52">
        <v>679.3</v>
      </c>
      <c r="E52">
        <v>0</v>
      </c>
      <c r="F52">
        <v>617.29999999999995</v>
      </c>
      <c r="G52">
        <v>0</v>
      </c>
      <c r="H52">
        <v>555.29999999999995</v>
      </c>
      <c r="I52">
        <v>0</v>
      </c>
      <c r="J52">
        <v>493.3</v>
      </c>
      <c r="K52">
        <v>0</v>
      </c>
      <c r="L52">
        <v>431.3</v>
      </c>
      <c r="M52">
        <v>0</v>
      </c>
      <c r="N52">
        <v>370.7</v>
      </c>
      <c r="O52">
        <v>1.4</v>
      </c>
      <c r="P52">
        <v>310.7</v>
      </c>
      <c r="Q52">
        <v>3.4</v>
      </c>
      <c r="R52">
        <v>251.5</v>
      </c>
      <c r="S52">
        <v>6.2</v>
      </c>
      <c r="T52">
        <v>16</v>
      </c>
      <c r="X52" s="14">
        <f t="shared" si="116"/>
        <v>2022</v>
      </c>
      <c r="Y52" s="19">
        <f t="shared" ca="1" si="117"/>
        <v>0</v>
      </c>
      <c r="Z52" s="19">
        <f t="shared" ca="1" si="117"/>
        <v>0</v>
      </c>
      <c r="AA52" s="19">
        <f t="shared" ca="1" si="117"/>
        <v>0</v>
      </c>
      <c r="AB52" s="19">
        <f t="shared" ca="1" si="117"/>
        <v>0</v>
      </c>
      <c r="AC52" s="19">
        <f t="shared" ca="1" si="117"/>
        <v>6.1</v>
      </c>
      <c r="AD52" s="19">
        <f t="shared" ca="1" si="117"/>
        <v>5</v>
      </c>
      <c r="AE52" s="19">
        <f t="shared" ca="1" si="117"/>
        <v>16.600000000000001</v>
      </c>
      <c r="AF52" s="19">
        <f t="shared" ca="1" si="117"/>
        <v>18.3</v>
      </c>
      <c r="AG52" s="19">
        <f t="shared" ca="1" si="117"/>
        <v>4.3</v>
      </c>
      <c r="AH52" s="19">
        <f t="shared" ca="1" si="117"/>
        <v>0</v>
      </c>
      <c r="AI52" s="19">
        <f t="shared" ca="1" si="117"/>
        <v>0</v>
      </c>
      <c r="AJ52" s="19">
        <f t="shared" ca="1" si="117"/>
        <v>0</v>
      </c>
      <c r="AK52" s="14"/>
      <c r="AL52" s="14">
        <f t="shared" si="118"/>
        <v>2022</v>
      </c>
      <c r="AM52" s="19">
        <f t="shared" ca="1" si="125"/>
        <v>0</v>
      </c>
      <c r="AN52" s="19">
        <f t="shared" ca="1" si="125"/>
        <v>0</v>
      </c>
      <c r="AO52" s="19">
        <f t="shared" ca="1" si="125"/>
        <v>0</v>
      </c>
      <c r="AP52" s="19">
        <f t="shared" ca="1" si="125"/>
        <v>0</v>
      </c>
      <c r="AQ52" s="19">
        <f t="shared" ca="1" si="125"/>
        <v>14.6</v>
      </c>
      <c r="AR52" s="19">
        <f t="shared" ca="1" si="125"/>
        <v>14.3</v>
      </c>
      <c r="AS52" s="19">
        <f t="shared" ca="1" si="125"/>
        <v>40.6</v>
      </c>
      <c r="AT52" s="19">
        <f t="shared" ca="1" si="125"/>
        <v>44.1</v>
      </c>
      <c r="AU52" s="19">
        <f t="shared" ca="1" si="125"/>
        <v>19.7</v>
      </c>
      <c r="AV52" s="19">
        <f t="shared" ca="1" si="125"/>
        <v>0</v>
      </c>
      <c r="AW52" s="19">
        <f t="shared" ca="1" si="125"/>
        <v>1</v>
      </c>
      <c r="AX52" s="19">
        <f t="shared" ca="1" si="125"/>
        <v>0</v>
      </c>
      <c r="AY52" s="15"/>
      <c r="AZ52" s="14">
        <f t="shared" si="119"/>
        <v>2022</v>
      </c>
      <c r="BA52" s="19">
        <f t="shared" ca="1" si="126"/>
        <v>0</v>
      </c>
      <c r="BB52" s="19">
        <f t="shared" ca="1" si="126"/>
        <v>0</v>
      </c>
      <c r="BC52" s="19">
        <f t="shared" ca="1" si="126"/>
        <v>0</v>
      </c>
      <c r="BD52" s="19">
        <f t="shared" ca="1" si="126"/>
        <v>0</v>
      </c>
      <c r="BE52" s="19">
        <f t="shared" ca="1" si="126"/>
        <v>29.9</v>
      </c>
      <c r="BF52" s="19">
        <f t="shared" ca="1" si="126"/>
        <v>28.3</v>
      </c>
      <c r="BG52" s="19">
        <f t="shared" ca="1" si="126"/>
        <v>74.599999999999994</v>
      </c>
      <c r="BH52" s="19">
        <f t="shared" ca="1" si="126"/>
        <v>86</v>
      </c>
      <c r="BI52" s="19">
        <f t="shared" ca="1" si="126"/>
        <v>37.9</v>
      </c>
      <c r="BJ52" s="19">
        <f t="shared" ca="1" si="126"/>
        <v>1.4</v>
      </c>
      <c r="BK52" s="19">
        <f t="shared" ca="1" si="126"/>
        <v>5.0999999999999996</v>
      </c>
      <c r="BL52" s="19">
        <f t="shared" ca="1" si="126"/>
        <v>0</v>
      </c>
      <c r="BM52" s="15">
        <f t="shared" ca="1" si="130"/>
        <v>263.2</v>
      </c>
      <c r="BN52" s="14">
        <f t="shared" si="120"/>
        <v>2022</v>
      </c>
      <c r="BO52" s="19">
        <f t="shared" ca="1" si="127"/>
        <v>0</v>
      </c>
      <c r="BP52" s="19">
        <f t="shared" ca="1" si="127"/>
        <v>0</v>
      </c>
      <c r="BQ52" s="19">
        <f t="shared" ca="1" si="127"/>
        <v>0</v>
      </c>
      <c r="BR52" s="19">
        <f t="shared" ca="1" si="127"/>
        <v>0.3</v>
      </c>
      <c r="BS52" s="19">
        <f t="shared" ca="1" si="127"/>
        <v>50.8</v>
      </c>
      <c r="BT52" s="19">
        <f t="shared" ca="1" si="127"/>
        <v>57</v>
      </c>
      <c r="BU52" s="19">
        <f t="shared" ca="1" si="127"/>
        <v>126.1</v>
      </c>
      <c r="BV52" s="19">
        <f t="shared" ca="1" si="127"/>
        <v>142.9</v>
      </c>
      <c r="BW52" s="19">
        <f t="shared" ca="1" si="127"/>
        <v>67.8</v>
      </c>
      <c r="BX52" s="19">
        <f t="shared" ca="1" si="127"/>
        <v>6.7</v>
      </c>
      <c r="BY52" s="19">
        <f t="shared" ca="1" si="127"/>
        <v>11.1</v>
      </c>
      <c r="BZ52" s="19">
        <f t="shared" ca="1" si="127"/>
        <v>0</v>
      </c>
      <c r="CA52" s="14"/>
      <c r="CB52" s="14">
        <f t="shared" si="121"/>
        <v>2022</v>
      </c>
      <c r="CC52" s="19">
        <f t="shared" ca="1" si="128"/>
        <v>0</v>
      </c>
      <c r="CD52" s="19">
        <f t="shared" ca="1" si="128"/>
        <v>0</v>
      </c>
      <c r="CE52" s="19">
        <f t="shared" ca="1" si="128"/>
        <v>0</v>
      </c>
      <c r="CF52" s="19">
        <f t="shared" ca="1" si="128"/>
        <v>2.2999999999999998</v>
      </c>
      <c r="CG52" s="19">
        <f t="shared" ca="1" si="128"/>
        <v>74</v>
      </c>
      <c r="CH52" s="19">
        <f t="shared" ca="1" si="128"/>
        <v>101.7</v>
      </c>
      <c r="CI52" s="19">
        <f t="shared" ca="1" si="128"/>
        <v>188.1</v>
      </c>
      <c r="CJ52" s="19">
        <f t="shared" ca="1" si="128"/>
        <v>204.9</v>
      </c>
      <c r="CK52" s="19">
        <f t="shared" ca="1" si="128"/>
        <v>108.3</v>
      </c>
      <c r="CL52" s="19">
        <f t="shared" ca="1" si="128"/>
        <v>17.100000000000001</v>
      </c>
      <c r="CM52" s="19">
        <f t="shared" ca="1" si="128"/>
        <v>17.5</v>
      </c>
      <c r="CN52" s="19">
        <f t="shared" ca="1" si="128"/>
        <v>0</v>
      </c>
      <c r="CO52" s="14"/>
      <c r="CP52" s="14">
        <f t="shared" si="122"/>
        <v>2022</v>
      </c>
      <c r="CQ52" s="19">
        <f t="shared" ca="1" si="129"/>
        <v>0</v>
      </c>
      <c r="CR52" s="19">
        <f t="shared" ca="1" si="129"/>
        <v>0</v>
      </c>
      <c r="CS52" s="19">
        <f t="shared" ca="1" si="129"/>
        <v>0</v>
      </c>
      <c r="CT52" s="19">
        <f t="shared" ca="1" si="129"/>
        <v>7.6</v>
      </c>
      <c r="CU52" s="19">
        <f t="shared" ca="1" si="129"/>
        <v>104.3</v>
      </c>
      <c r="CV52" s="19">
        <f t="shared" ca="1" si="129"/>
        <v>157.4</v>
      </c>
      <c r="CW52" s="19">
        <f t="shared" ca="1" si="129"/>
        <v>250.1</v>
      </c>
      <c r="CX52" s="19">
        <f t="shared" ca="1" si="129"/>
        <v>266.89999999999998</v>
      </c>
      <c r="CY52" s="19">
        <f t="shared" ca="1" si="129"/>
        <v>155.1</v>
      </c>
      <c r="CZ52" s="19">
        <f t="shared" ca="1" si="129"/>
        <v>31.1</v>
      </c>
      <c r="DA52" s="19">
        <f t="shared" ca="1" si="129"/>
        <v>28.3</v>
      </c>
      <c r="DB52" s="19">
        <f t="shared" ca="1" si="129"/>
        <v>0</v>
      </c>
      <c r="DC52" s="14"/>
      <c r="DD52" s="14">
        <f t="shared" si="123"/>
        <v>2022</v>
      </c>
      <c r="DE52" s="19">
        <f t="shared" ref="DE52:DP52" ca="1" si="133">OFFSET($Q$2,(ROW()-32)*12+COLUMN()-109,0)</f>
        <v>0</v>
      </c>
      <c r="DF52" s="19">
        <f t="shared" ca="1" si="133"/>
        <v>0</v>
      </c>
      <c r="DG52" s="19">
        <f t="shared" ca="1" si="133"/>
        <v>1.4</v>
      </c>
      <c r="DH52" s="19">
        <f t="shared" ca="1" si="133"/>
        <v>15.4</v>
      </c>
      <c r="DI52" s="19">
        <f t="shared" ca="1" si="133"/>
        <v>143</v>
      </c>
      <c r="DJ52" s="19">
        <f t="shared" ca="1" si="133"/>
        <v>217.4</v>
      </c>
      <c r="DK52" s="19">
        <f t="shared" ca="1" si="133"/>
        <v>312.10000000000002</v>
      </c>
      <c r="DL52" s="19">
        <f t="shared" ca="1" si="133"/>
        <v>328.9</v>
      </c>
      <c r="DM52" s="19">
        <f t="shared" ca="1" si="133"/>
        <v>210.4</v>
      </c>
      <c r="DN52" s="19">
        <f t="shared" ca="1" si="133"/>
        <v>53.7</v>
      </c>
      <c r="DO52" s="19">
        <f t="shared" ca="1" si="133"/>
        <v>42.2</v>
      </c>
      <c r="DP52" s="19">
        <f t="shared" ca="1" si="133"/>
        <v>0</v>
      </c>
      <c r="DQ52" s="14"/>
      <c r="DR52" s="14">
        <f t="shared" si="124"/>
        <v>2022</v>
      </c>
      <c r="DS52" s="19">
        <f t="shared" ca="1" si="132"/>
        <v>0</v>
      </c>
      <c r="DT52" s="19">
        <f t="shared" ca="1" si="132"/>
        <v>0</v>
      </c>
      <c r="DU52" s="19">
        <f t="shared" ca="1" si="132"/>
        <v>4.7</v>
      </c>
      <c r="DV52" s="19">
        <f t="shared" ca="1" si="132"/>
        <v>28.7</v>
      </c>
      <c r="DW52" s="19">
        <f t="shared" ca="1" si="132"/>
        <v>197.5</v>
      </c>
      <c r="DX52" s="19">
        <f t="shared" ca="1" si="132"/>
        <v>277.39999999999998</v>
      </c>
      <c r="DY52" s="19">
        <f t="shared" ca="1" si="132"/>
        <v>374.1</v>
      </c>
      <c r="DZ52" s="19">
        <f t="shared" ca="1" si="132"/>
        <v>390.9</v>
      </c>
      <c r="EA52" s="19">
        <f t="shared" ca="1" si="132"/>
        <v>270.3</v>
      </c>
      <c r="EB52" s="19">
        <f t="shared" ca="1" si="132"/>
        <v>88.3</v>
      </c>
      <c r="EC52" s="19">
        <f t="shared" ca="1" si="132"/>
        <v>61.6</v>
      </c>
      <c r="ED52" s="19">
        <f t="shared" ca="1" si="132"/>
        <v>0.6</v>
      </c>
      <c r="EE52" s="14"/>
    </row>
    <row r="53" spans="1:135" ht="15">
      <c r="A53">
        <v>2006</v>
      </c>
      <c r="B53">
        <v>4</v>
      </c>
      <c r="C53" s="11">
        <v>7.2066666666666661</v>
      </c>
      <c r="D53">
        <v>443.8</v>
      </c>
      <c r="E53">
        <v>0</v>
      </c>
      <c r="F53">
        <v>383.8</v>
      </c>
      <c r="G53">
        <v>0</v>
      </c>
      <c r="H53">
        <v>323.8</v>
      </c>
      <c r="I53">
        <v>0</v>
      </c>
      <c r="J53">
        <v>263.8</v>
      </c>
      <c r="K53">
        <v>0</v>
      </c>
      <c r="L53">
        <v>203.9</v>
      </c>
      <c r="M53">
        <v>0.1</v>
      </c>
      <c r="N53">
        <v>148.69999999999999</v>
      </c>
      <c r="O53">
        <v>4.9000000000000004</v>
      </c>
      <c r="P53">
        <v>99.3</v>
      </c>
      <c r="Q53">
        <v>15.5</v>
      </c>
      <c r="R53">
        <v>59.2</v>
      </c>
      <c r="S53">
        <v>35.4</v>
      </c>
      <c r="T53">
        <v>1</v>
      </c>
      <c r="X53" s="16">
        <f>X52+1</f>
        <v>2023</v>
      </c>
      <c r="Y53" s="20">
        <f ca="1">MAX(TREND(Y$33:Y$52,X$33:X$52,X53),0)</f>
        <v>0</v>
      </c>
      <c r="Z53" s="20">
        <f t="shared" ref="Z53:AD53" ca="1" si="134">MAX(TREND(Z$33:Z$52,Y$33:Y$52,Y53),0)</f>
        <v>0</v>
      </c>
      <c r="AA53" s="20">
        <f t="shared" ca="1" si="134"/>
        <v>0</v>
      </c>
      <c r="AB53" s="20">
        <f t="shared" ca="1" si="134"/>
        <v>0.05</v>
      </c>
      <c r="AC53" s="20">
        <f t="shared" ca="1" si="134"/>
        <v>2.59</v>
      </c>
      <c r="AD53" s="20">
        <f t="shared" ca="1" si="134"/>
        <v>9.3500000000000014</v>
      </c>
      <c r="AE53" s="20">
        <f t="shared" ref="AE53" ca="1" si="135">MAX(TREND(AE$33:AE$52,AD$33:AD$52,AD53),0)</f>
        <v>23.954999999999998</v>
      </c>
      <c r="AF53" s="20">
        <f t="shared" ref="AF53" ca="1" si="136">MAX(TREND(AF$33:AF$52,AE$33:AE$52,AE53),0)</f>
        <v>17.249999999999996</v>
      </c>
      <c r="AG53" s="20">
        <f t="shared" ref="AG53" ca="1" si="137">MAX(TREND(AG$33:AG$52,AF$33:AF$52,AF53),0)</f>
        <v>5.88</v>
      </c>
      <c r="AH53" s="20">
        <f t="shared" ref="AH53" ca="1" si="138">MAX(TREND(AH$33:AH$52,AG$33:AG$52,AG53),0)</f>
        <v>0.46499999999999997</v>
      </c>
      <c r="AI53" s="20">
        <f t="shared" ref="AI53" ca="1" si="139">MAX(TREND(AI$33:AI$52,AH$33:AH$52,AH53),0)</f>
        <v>0</v>
      </c>
      <c r="AJ53" s="20">
        <f t="shared" ref="AJ53" ca="1" si="140">MAX(TREND(AJ$33:AJ$52,AI$33:AI$52,AI53),0)</f>
        <v>0</v>
      </c>
      <c r="AK53" s="14"/>
      <c r="AL53" s="16">
        <f>AL52+1</f>
        <v>2023</v>
      </c>
      <c r="AM53" s="20">
        <f ca="1">MAX(TREND(AM$33:AM$52,AL$33:AL$52,AL53),0)</f>
        <v>0</v>
      </c>
      <c r="AN53" s="20">
        <f t="shared" ref="AN53:AP53" ca="1" si="141">MAX(TREND(AN$33:AN$52,AM$33:AM$52,AM53),0)</f>
        <v>0</v>
      </c>
      <c r="AO53" s="20">
        <f t="shared" ca="1" si="141"/>
        <v>0</v>
      </c>
      <c r="AP53" s="20">
        <f t="shared" ca="1" si="141"/>
        <v>0.155</v>
      </c>
      <c r="AQ53" s="20">
        <f ca="1">MAX(TREND(AQ$33:AQ$52,AP$33:AP$52,AP53),0)</f>
        <v>6.4450000000000003</v>
      </c>
      <c r="AR53" s="20">
        <f t="shared" ref="AR53:AX53" ca="1" si="142">MAX(TREND(AR$33:AR$52,AQ$33:AQ$52,AQ53),0)</f>
        <v>21.380000000000003</v>
      </c>
      <c r="AS53" s="20">
        <f t="shared" ca="1" si="142"/>
        <v>52.269999999999996</v>
      </c>
      <c r="AT53" s="20">
        <f t="shared" ca="1" si="142"/>
        <v>42.62</v>
      </c>
      <c r="AU53" s="20">
        <f t="shared" ca="1" si="142"/>
        <v>15.204999999999995</v>
      </c>
      <c r="AV53" s="20">
        <f t="shared" ca="1" si="142"/>
        <v>1.72</v>
      </c>
      <c r="AW53" s="20">
        <f t="shared" ca="1" si="142"/>
        <v>0.13999999999999999</v>
      </c>
      <c r="AX53" s="20">
        <f t="shared" ca="1" si="142"/>
        <v>0</v>
      </c>
      <c r="AY53" s="15"/>
      <c r="AZ53" s="16">
        <f>AZ52+1</f>
        <v>2023</v>
      </c>
      <c r="BA53" s="20">
        <f ca="1">MAX(TREND(BA$33:BA$52,AZ$33:AZ$52,AZ53),0)</f>
        <v>0</v>
      </c>
      <c r="BB53" s="20">
        <f t="shared" ref="BB53:BD53" ca="1" si="143">MAX(TREND(BB$33:BB$52,BA$33:BA$52,BA53),0)</f>
        <v>0</v>
      </c>
      <c r="BC53" s="20">
        <f t="shared" ca="1" si="143"/>
        <v>0.13999999999999999</v>
      </c>
      <c r="BD53" s="20">
        <f t="shared" ca="1" si="143"/>
        <v>0.57500000000000007</v>
      </c>
      <c r="BE53" s="20">
        <f t="shared" ref="BE53" ca="1" si="144">MAX(TREND(BE$33:BE$52,BD$33:BD$52,BD53),0)</f>
        <v>13.795000000000002</v>
      </c>
      <c r="BF53" s="20">
        <f t="shared" ref="BF53" ca="1" si="145">MAX(TREND(BF$33:BF$52,BE$33:BE$52,BE53),0)</f>
        <v>41.149999999999991</v>
      </c>
      <c r="BG53" s="20">
        <f t="shared" ref="BG53" ca="1" si="146">MAX(TREND(BG$33:BG$52,BF$33:BF$52,BF53),0)</f>
        <v>95.214999999999989</v>
      </c>
      <c r="BH53" s="20">
        <f t="shared" ref="BH53" ca="1" si="147">MAX(TREND(BH$33:BH$52,BG$33:BG$52,BG53),0)</f>
        <v>83.77</v>
      </c>
      <c r="BI53" s="20">
        <f t="shared" ref="BI53" ca="1" si="148">MAX(TREND(BI$33:BI$52,BH$33:BH$52,BH53),0)</f>
        <v>32.29999999999999</v>
      </c>
      <c r="BJ53" s="20">
        <f t="shared" ref="BJ53" ca="1" si="149">MAX(TREND(BJ$33:BJ$52,BI$33:BI$52,BI53),0)</f>
        <v>4.9000000000000004</v>
      </c>
      <c r="BK53" s="20">
        <f t="shared" ref="BK53" ca="1" si="150">MAX(TREND(BK$33:BK$52,BJ$33:BJ$52,BJ53),0)</f>
        <v>0.6</v>
      </c>
      <c r="BL53" s="20">
        <f ca="1">MAX(TREND(BL$33:BL$52,BK$33:BK$52,BK53),0)</f>
        <v>0</v>
      </c>
      <c r="BM53" s="15">
        <f t="shared" ca="1" si="110"/>
        <v>272.44499999999999</v>
      </c>
      <c r="BN53" s="16">
        <f>BN52+1</f>
        <v>2023</v>
      </c>
      <c r="BO53" s="20">
        <f ca="1">MAX(TREND(BO$33:BO$52,BN$33:BN$52,BN53),0)</f>
        <v>0</v>
      </c>
      <c r="BP53" s="20">
        <f ca="1">MAX(TREND(BP$33:BP$52,BO$33:BO$52,BO53),0)</f>
        <v>0</v>
      </c>
      <c r="BQ53" s="20">
        <f t="shared" ref="BQ53:BZ53" ca="1" si="151">MAX(TREND(BQ$33:BQ$52,BP$33:BP$52,BP53),0)</f>
        <v>0.33999999999999997</v>
      </c>
      <c r="BR53" s="20">
        <f t="shared" ca="1" si="151"/>
        <v>2.0049999999999999</v>
      </c>
      <c r="BS53" s="20">
        <f t="shared" ca="1" si="151"/>
        <v>25.155000000000005</v>
      </c>
      <c r="BT53" s="20">
        <f t="shared" ca="1" si="151"/>
        <v>71.605000000000004</v>
      </c>
      <c r="BU53" s="20">
        <f t="shared" ca="1" si="151"/>
        <v>149.83000000000004</v>
      </c>
      <c r="BV53" s="20">
        <f t="shared" ca="1" si="151"/>
        <v>137.40500000000003</v>
      </c>
      <c r="BW53" s="20">
        <f t="shared" ca="1" si="151"/>
        <v>59.95</v>
      </c>
      <c r="BX53" s="20">
        <f t="shared" ca="1" si="151"/>
        <v>11.434999999999999</v>
      </c>
      <c r="BY53" s="20">
        <f t="shared" ca="1" si="151"/>
        <v>1.44</v>
      </c>
      <c r="BZ53" s="20">
        <f t="shared" ca="1" si="151"/>
        <v>0</v>
      </c>
      <c r="CA53" s="14"/>
      <c r="CB53" s="16">
        <f>CB52+1</f>
        <v>2023</v>
      </c>
      <c r="CC53" s="20">
        <f ca="1">MAX(TREND(CC$33:CC$52,CB$33:CB$52,CB53),0)</f>
        <v>0</v>
      </c>
      <c r="CD53" s="20">
        <f t="shared" ref="CD53:CE53" ca="1" si="152">MAX(TREND(CD$33:CD$52,CC$33:CC$52,CC53),0)</f>
        <v>0</v>
      </c>
      <c r="CE53" s="20">
        <f t="shared" ca="1" si="152"/>
        <v>0.7350000000000001</v>
      </c>
      <c r="CF53" s="20">
        <f t="shared" ref="CF53" ca="1" si="153">MAX(TREND(CF$33:CF$52,CE$33:CE$52,CE53),0)</f>
        <v>5.3599999999999985</v>
      </c>
      <c r="CG53" s="20">
        <f t="shared" ref="CG53" ca="1" si="154">MAX(TREND(CG$33:CG$52,CF$33:CF$52,CF53),0)</f>
        <v>41.565000000000005</v>
      </c>
      <c r="CH53" s="20">
        <f t="shared" ref="CH53" ca="1" si="155">MAX(TREND(CH$33:CH$52,CG$33:CG$52,CG53),0)</f>
        <v>114.41499999999999</v>
      </c>
      <c r="CI53" s="20">
        <f t="shared" ref="CI53" ca="1" si="156">MAX(TREND(CI$33:CI$52,CH$33:CH$52,CH53),0)</f>
        <v>210.76000000000005</v>
      </c>
      <c r="CJ53" s="20">
        <f t="shared" ref="CJ53" ca="1" si="157">MAX(TREND(CJ$33:CJ$52,CI$33:CI$52,CI53),0)</f>
        <v>197.435</v>
      </c>
      <c r="CK53" s="20">
        <f t="shared" ref="CK53" ca="1" si="158">MAX(TREND(CK$33:CK$52,CJ$33:CJ$52,CJ53),0)</f>
        <v>99.6</v>
      </c>
      <c r="CL53" s="20">
        <f t="shared" ref="CL53" ca="1" si="159">MAX(TREND(CL$33:CL$52,CK$33:CK$52,CK53),0)</f>
        <v>22.984999999999999</v>
      </c>
      <c r="CM53" s="20">
        <f t="shared" ref="CM53" ca="1" si="160">MAX(TREND(CM$33:CM$52,CL$33:CL$52,CL53),0)</f>
        <v>2.8650000000000007</v>
      </c>
      <c r="CN53" s="20">
        <f t="shared" ref="CN53" ca="1" si="161">MAX(TREND(CN$33:CN$52,CM$33:CM$52,CM53),0)</f>
        <v>0</v>
      </c>
      <c r="CO53" s="14"/>
      <c r="CP53" s="16">
        <f>CP52+1</f>
        <v>2023</v>
      </c>
      <c r="CQ53" s="20">
        <f ca="1">MAX(TREND(CQ$33:CQ$52,CP$33:CP$52,CP53),0)</f>
        <v>0</v>
      </c>
      <c r="CR53" s="20">
        <f t="shared" ref="CR53" ca="1" si="162">MAX(TREND(CR$33:CR$52,CQ$33:CQ$52,CQ53),0)</f>
        <v>0</v>
      </c>
      <c r="CS53" s="20">
        <f t="shared" ref="CS53" ca="1" si="163">MAX(TREND(CS$33:CS$52,CR$33:CR$52,CR53),0)</f>
        <v>1.75</v>
      </c>
      <c r="CT53" s="20">
        <f t="shared" ref="CT53" ca="1" si="164">MAX(TREND(CT$33:CT$52,CS$33:CS$52,CS53),0)</f>
        <v>10.95</v>
      </c>
      <c r="CU53" s="20">
        <f t="shared" ref="CU53" ca="1" si="165">MAX(TREND(CU$33:CU$52,CT$33:CT$52,CT53),0)</f>
        <v>66.375</v>
      </c>
      <c r="CV53" s="20">
        <f t="shared" ref="CV53" ca="1" si="166">MAX(TREND(CV$33:CV$52,CU$33:CU$52,CU53),0)</f>
        <v>166.58500000000001</v>
      </c>
      <c r="CW53" s="20">
        <f t="shared" ref="CW53" ca="1" si="167">MAX(TREND(CW$33:CW$52,CV$33:CV$52,CV53),0)</f>
        <v>272.76</v>
      </c>
      <c r="CX53" s="20">
        <f t="shared" ref="CX53" ca="1" si="168">MAX(TREND(CX$33:CX$52,CW$33:CW$52,CW53),0)</f>
        <v>259.35499999999996</v>
      </c>
      <c r="CY53" s="20">
        <f t="shared" ref="CY53" ca="1" si="169">MAX(TREND(CY$33:CY$52,CX$33:CX$52,CX53),0)</f>
        <v>148.88</v>
      </c>
      <c r="CZ53" s="20">
        <f t="shared" ref="CZ53" ca="1" si="170">MAX(TREND(CZ$33:CZ$52,CY$33:CY$52,CY53),0)</f>
        <v>40.665000000000006</v>
      </c>
      <c r="DA53" s="20">
        <f t="shared" ref="DA53" ca="1" si="171">MAX(TREND(DA$33:DA$52,CZ$33:CZ$52,CZ53),0)</f>
        <v>5.8149999999999995</v>
      </c>
      <c r="DB53" s="20">
        <f t="shared" ref="DB53" ca="1" si="172">MAX(TREND(DB$33:DB$52,DA$33:DA$52,DA53),0)</f>
        <v>0</v>
      </c>
      <c r="DC53" s="14"/>
      <c r="DD53" s="16">
        <f>DD52+1</f>
        <v>2023</v>
      </c>
      <c r="DE53" s="20">
        <f ca="1">MAX(TREND(DE$33:DE$52,DD$33:DD$52,DD53),0)</f>
        <v>0</v>
      </c>
      <c r="DF53" s="20">
        <f t="shared" ref="DF53:DG53" ca="1" si="173">MAX(TREND(DF$33:DF$52,DE$33:DE$52,DE53),0)</f>
        <v>0</v>
      </c>
      <c r="DG53" s="20">
        <f t="shared" ca="1" si="173"/>
        <v>4.0500000000000007</v>
      </c>
      <c r="DH53" s="20">
        <f t="shared" ref="DH53" ca="1" si="174">MAX(TREND(DH$33:DH$52,DG$33:DG$52,DG53),0)</f>
        <v>19.939999999999998</v>
      </c>
      <c r="DI53" s="20">
        <f t="shared" ref="DI53" ca="1" si="175">MAX(TREND(DI$33:DI$52,DH$33:DH$52,DH53),0)</f>
        <v>101.45499999999998</v>
      </c>
      <c r="DJ53" s="20">
        <f t="shared" ref="DJ53" ca="1" si="176">MAX(TREND(DJ$33:DJ$52,DI$33:DI$52,DI53),0)</f>
        <v>224.10999999999999</v>
      </c>
      <c r="DK53" s="20">
        <f t="shared" ref="DK53" ca="1" si="177">MAX(TREND(DK$33:DK$52,DJ$33:DJ$52,DJ53),0)</f>
        <v>334.76</v>
      </c>
      <c r="DL53" s="20">
        <f t="shared" ref="DL53" ca="1" si="178">MAX(TREND(DL$33:DL$52,DK$33:DK$52,DK53),0)</f>
        <v>321.35500000000002</v>
      </c>
      <c r="DM53" s="20">
        <f t="shared" ref="DM53" ca="1" si="179">MAX(TREND(DM$33:DM$52,DL$33:DL$52,DL53),0)</f>
        <v>205.07500000000002</v>
      </c>
      <c r="DN53" s="20">
        <f t="shared" ref="DN53" ca="1" si="180">MAX(TREND(DN$33:DN$52,DM$33:DM$52,DM53),0)</f>
        <v>66.500000000000028</v>
      </c>
      <c r="DO53" s="20">
        <f t="shared" ref="DO53" ca="1" si="181">MAX(TREND(DO$33:DO$52,DN$33:DN$52,DN53),0)</f>
        <v>11.644999999999998</v>
      </c>
      <c r="DP53" s="20">
        <f t="shared" ref="DP53" ca="1" si="182">MAX(TREND(DP$33:DP$52,DO$33:DO$52,DO53),0)</f>
        <v>0.14999999999999997</v>
      </c>
      <c r="DQ53" s="14"/>
      <c r="DR53" s="16">
        <f>DR52+1</f>
        <v>2023</v>
      </c>
      <c r="DS53" s="20">
        <f ca="1">MAX(TREND(DS$33:DS$52,DR$33:DR$52,DR53),0)</f>
        <v>0.18526315789473813</v>
      </c>
      <c r="DT53" s="20">
        <f t="shared" ref="DT53:ED53" ca="1" si="183">MAX(TREND(DT$33:DT$52,DS$33:DS$52,DS53),0)</f>
        <v>0.30079007654641482</v>
      </c>
      <c r="DU53" s="20">
        <f t="shared" ca="1" si="183"/>
        <v>8.109941022425545</v>
      </c>
      <c r="DV53" s="20">
        <f t="shared" ca="1" si="183"/>
        <v>34.290752483747468</v>
      </c>
      <c r="DW53" s="20">
        <f t="shared" ca="1" si="183"/>
        <v>146.03969104708526</v>
      </c>
      <c r="DX53" s="20">
        <f t="shared" ca="1" si="183"/>
        <v>283.78002674943599</v>
      </c>
      <c r="DY53" s="20">
        <f t="shared" ca="1" si="183"/>
        <v>396.7600062958935</v>
      </c>
      <c r="DZ53" s="20">
        <f t="shared" ca="1" si="183"/>
        <v>383.35500258906649</v>
      </c>
      <c r="EA53" s="20">
        <f t="shared" ca="1" si="183"/>
        <v>264.16500036327835</v>
      </c>
      <c r="EB53" s="20">
        <f t="shared" ca="1" si="183"/>
        <v>102.92000017035947</v>
      </c>
      <c r="EC53" s="20">
        <f t="shared" ca="1" si="183"/>
        <v>22.354999978928607</v>
      </c>
      <c r="ED53" s="20">
        <f t="shared" ca="1" si="183"/>
        <v>0.71999999969882211</v>
      </c>
      <c r="EE53" s="14"/>
    </row>
    <row r="54" spans="1:135">
      <c r="A54">
        <v>2006</v>
      </c>
      <c r="B54">
        <v>5</v>
      </c>
      <c r="C54" s="11">
        <v>13.312903225806451</v>
      </c>
      <c r="D54">
        <v>272.89999999999998</v>
      </c>
      <c r="E54">
        <v>3.6</v>
      </c>
      <c r="F54">
        <v>214.1</v>
      </c>
      <c r="G54">
        <v>6.8</v>
      </c>
      <c r="H54">
        <v>160.9</v>
      </c>
      <c r="I54">
        <v>15.6</v>
      </c>
      <c r="J54">
        <v>111</v>
      </c>
      <c r="K54">
        <v>27.7</v>
      </c>
      <c r="L54">
        <v>64.7</v>
      </c>
      <c r="M54">
        <v>43.4</v>
      </c>
      <c r="N54">
        <v>36</v>
      </c>
      <c r="O54">
        <v>76.7</v>
      </c>
      <c r="P54">
        <v>18</v>
      </c>
      <c r="Q54">
        <v>120.7</v>
      </c>
      <c r="R54">
        <v>7.7</v>
      </c>
      <c r="S54">
        <v>172.4</v>
      </c>
      <c r="T54">
        <v>0</v>
      </c>
      <c r="X54" s="18"/>
      <c r="Y54" s="18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8"/>
      <c r="AM54" s="18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5"/>
      <c r="AZ54" s="18"/>
      <c r="BA54" s="18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5"/>
      <c r="BN54" s="18"/>
      <c r="BO54" s="18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8"/>
      <c r="CC54" s="18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8"/>
      <c r="CQ54" s="18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8"/>
      <c r="DE54" s="18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8"/>
      <c r="DS54" s="18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</row>
    <row r="55" spans="1:135">
      <c r="A55">
        <v>2006</v>
      </c>
      <c r="B55">
        <v>6</v>
      </c>
      <c r="C55" s="11">
        <v>17.959999999999997</v>
      </c>
      <c r="D55">
        <v>132.4</v>
      </c>
      <c r="E55">
        <v>11.2</v>
      </c>
      <c r="F55">
        <v>84.9</v>
      </c>
      <c r="G55">
        <v>23.7</v>
      </c>
      <c r="H55">
        <v>46.1</v>
      </c>
      <c r="I55">
        <v>44.9</v>
      </c>
      <c r="J55">
        <v>20.8</v>
      </c>
      <c r="K55">
        <v>79.599999999999994</v>
      </c>
      <c r="L55">
        <v>7.3</v>
      </c>
      <c r="M55">
        <v>126.1</v>
      </c>
      <c r="N55">
        <v>2.1</v>
      </c>
      <c r="O55">
        <v>180.9</v>
      </c>
      <c r="P55">
        <v>0</v>
      </c>
      <c r="Q55">
        <v>238.8</v>
      </c>
      <c r="R55">
        <v>0</v>
      </c>
      <c r="S55">
        <v>298.8</v>
      </c>
      <c r="T55">
        <v>0</v>
      </c>
      <c r="X55" s="14" t="s">
        <v>50</v>
      </c>
      <c r="Y55" s="19">
        <f ca="1">AVERAGE(Y43:Y52)</f>
        <v>0</v>
      </c>
      <c r="Z55" s="19">
        <f ca="1">AVERAGE(Z43:Z52)</f>
        <v>0</v>
      </c>
      <c r="AA55" s="19">
        <f t="shared" ref="AA55:AJ55" ca="1" si="184">AVERAGE(AA43:AA52)</f>
        <v>0</v>
      </c>
      <c r="AB55" s="19">
        <f t="shared" ca="1" si="184"/>
        <v>0</v>
      </c>
      <c r="AC55" s="19">
        <f t="shared" ca="1" si="184"/>
        <v>3.35</v>
      </c>
      <c r="AD55" s="19">
        <f t="shared" ca="1" si="184"/>
        <v>7.75</v>
      </c>
      <c r="AE55" s="19">
        <f t="shared" ca="1" si="184"/>
        <v>22.110000000000003</v>
      </c>
      <c r="AF55" s="19">
        <f t="shared" ca="1" si="184"/>
        <v>16.420000000000002</v>
      </c>
      <c r="AG55" s="19">
        <f t="shared" ca="1" si="184"/>
        <v>6.55</v>
      </c>
      <c r="AH55" s="19">
        <f t="shared" ca="1" si="184"/>
        <v>0.5</v>
      </c>
      <c r="AI55" s="19">
        <f t="shared" ca="1" si="184"/>
        <v>0</v>
      </c>
      <c r="AJ55" s="19">
        <f t="shared" ca="1" si="184"/>
        <v>0</v>
      </c>
      <c r="AK55" s="14"/>
      <c r="AL55" s="14" t="s">
        <v>50</v>
      </c>
      <c r="AM55" s="19">
        <f ca="1">AVERAGE(AM43:AM52)</f>
        <v>0</v>
      </c>
      <c r="AN55" s="19">
        <f ca="1">AVERAGE(AN43:AN52)</f>
        <v>0</v>
      </c>
      <c r="AO55" s="19">
        <f t="shared" ref="AO55:AX55" ca="1" si="185">AVERAGE(AO43:AO52)</f>
        <v>0</v>
      </c>
      <c r="AP55" s="19">
        <f t="shared" ca="1" si="185"/>
        <v>0</v>
      </c>
      <c r="AQ55" s="19">
        <f t="shared" ca="1" si="185"/>
        <v>8.1699999999999982</v>
      </c>
      <c r="AR55" s="19">
        <f t="shared" ca="1" si="185"/>
        <v>19.020000000000003</v>
      </c>
      <c r="AS55" s="19">
        <f t="shared" ca="1" si="185"/>
        <v>49.010000000000005</v>
      </c>
      <c r="AT55" s="19">
        <f t="shared" ca="1" si="185"/>
        <v>42.06</v>
      </c>
      <c r="AU55" s="19">
        <f t="shared" ca="1" si="185"/>
        <v>17.399999999999999</v>
      </c>
      <c r="AV55" s="19">
        <f t="shared" ca="1" si="185"/>
        <v>1.5100000000000002</v>
      </c>
      <c r="AW55" s="19">
        <f t="shared" ca="1" si="185"/>
        <v>0.27999999999999997</v>
      </c>
      <c r="AX55" s="19">
        <f t="shared" ca="1" si="185"/>
        <v>0</v>
      </c>
      <c r="AY55" s="15"/>
      <c r="AZ55" s="14" t="s">
        <v>50</v>
      </c>
      <c r="BA55" s="19">
        <f ca="1">AVERAGE(BA43:BA52)</f>
        <v>0</v>
      </c>
      <c r="BB55" s="19">
        <f ca="1">AVERAGE(BB43:BB52)</f>
        <v>0</v>
      </c>
      <c r="BC55" s="19">
        <f t="shared" ref="BC55:BL55" ca="1" si="186">AVERAGE(BC43:BC52)</f>
        <v>0</v>
      </c>
      <c r="BD55" s="19">
        <f t="shared" ca="1" si="186"/>
        <v>0.08</v>
      </c>
      <c r="BE55" s="19">
        <f t="shared" ca="1" si="186"/>
        <v>16.7</v>
      </c>
      <c r="BF55" s="19">
        <f t="shared" ca="1" si="186"/>
        <v>37.15</v>
      </c>
      <c r="BG55" s="19">
        <f t="shared" ca="1" si="186"/>
        <v>90.5</v>
      </c>
      <c r="BH55" s="19">
        <f t="shared" ca="1" si="186"/>
        <v>83.38</v>
      </c>
      <c r="BI55" s="19">
        <f t="shared" ca="1" si="186"/>
        <v>35.83</v>
      </c>
      <c r="BJ55" s="19">
        <f t="shared" ca="1" si="186"/>
        <v>4.6100000000000003</v>
      </c>
      <c r="BK55" s="19">
        <f t="shared" ca="1" si="186"/>
        <v>1.2</v>
      </c>
      <c r="BL55" s="19">
        <f t="shared" ca="1" si="186"/>
        <v>0</v>
      </c>
      <c r="BM55" s="15">
        <f ca="1">SUM(BA55:BL55)</f>
        <v>269.45</v>
      </c>
      <c r="BN55" s="14" t="s">
        <v>50</v>
      </c>
      <c r="BO55" s="19">
        <f ca="1">AVERAGE(BO43:BO52)</f>
        <v>0</v>
      </c>
      <c r="BP55" s="19">
        <f ca="1">AVERAGE(BP43:BP52)</f>
        <v>0</v>
      </c>
      <c r="BQ55" s="19">
        <f t="shared" ref="BQ55:BZ55" ca="1" si="187">AVERAGE(BQ43:BQ52)</f>
        <v>0</v>
      </c>
      <c r="BR55" s="19">
        <f t="shared" ca="1" si="187"/>
        <v>0.73</v>
      </c>
      <c r="BS55" s="19">
        <f t="shared" ca="1" si="187"/>
        <v>29.409999999999997</v>
      </c>
      <c r="BT55" s="19">
        <f t="shared" ca="1" si="187"/>
        <v>65.02</v>
      </c>
      <c r="BU55" s="19">
        <f t="shared" ca="1" si="187"/>
        <v>144.48999999999998</v>
      </c>
      <c r="BV55" s="19">
        <f t="shared" ca="1" si="187"/>
        <v>137.61000000000004</v>
      </c>
      <c r="BW55" s="19">
        <f t="shared" ca="1" si="187"/>
        <v>64.09</v>
      </c>
      <c r="BX55" s="19">
        <f t="shared" ca="1" si="187"/>
        <v>11.709999999999999</v>
      </c>
      <c r="BY55" s="19">
        <f t="shared" ca="1" si="187"/>
        <v>2.79</v>
      </c>
      <c r="BZ55" s="19">
        <f t="shared" ca="1" si="187"/>
        <v>0</v>
      </c>
      <c r="CA55" s="14"/>
      <c r="CB55" s="14" t="s">
        <v>50</v>
      </c>
      <c r="CC55" s="19">
        <f ca="1">AVERAGE(CC43:CC52)</f>
        <v>0</v>
      </c>
      <c r="CD55" s="19">
        <f ca="1">AVERAGE(CD43:CD52)</f>
        <v>0</v>
      </c>
      <c r="CE55" s="19">
        <f t="shared" ref="CE55:CN55" ca="1" si="188">AVERAGE(CE43:CE52)</f>
        <v>0.24</v>
      </c>
      <c r="CF55" s="19">
        <f t="shared" ca="1" si="188"/>
        <v>2.4</v>
      </c>
      <c r="CG55" s="19">
        <f t="shared" ca="1" si="188"/>
        <v>47.03</v>
      </c>
      <c r="CH55" s="19">
        <f t="shared" ca="1" si="188"/>
        <v>106.78</v>
      </c>
      <c r="CI55" s="19">
        <f t="shared" ca="1" si="188"/>
        <v>205.12999999999997</v>
      </c>
      <c r="CJ55" s="19">
        <f t="shared" ca="1" si="188"/>
        <v>197.97000000000003</v>
      </c>
      <c r="CK55" s="19">
        <f t="shared" ca="1" si="188"/>
        <v>103.91000000000001</v>
      </c>
      <c r="CL55" s="19">
        <f t="shared" ca="1" si="188"/>
        <v>24.950000000000003</v>
      </c>
      <c r="CM55" s="19">
        <f t="shared" ca="1" si="188"/>
        <v>5.23</v>
      </c>
      <c r="CN55" s="19">
        <f t="shared" ca="1" si="188"/>
        <v>0</v>
      </c>
      <c r="CO55" s="14"/>
      <c r="CP55" s="14" t="s">
        <v>50</v>
      </c>
      <c r="CQ55" s="19">
        <f ca="1">AVERAGE(CQ43:CQ52)</f>
        <v>0</v>
      </c>
      <c r="CR55" s="19">
        <f ca="1">AVERAGE(CR43:CR52)</f>
        <v>0</v>
      </c>
      <c r="CS55" s="19">
        <f t="shared" ref="CS55:DB55" ca="1" si="189">AVERAGE(CS43:CS52)</f>
        <v>0.69000000000000006</v>
      </c>
      <c r="CT55" s="19">
        <f t="shared" ca="1" si="189"/>
        <v>6.22</v>
      </c>
      <c r="CU55" s="19">
        <f t="shared" ca="1" si="189"/>
        <v>72.2</v>
      </c>
      <c r="CV55" s="19">
        <f t="shared" ca="1" si="189"/>
        <v>158.27000000000001</v>
      </c>
      <c r="CW55" s="19">
        <f t="shared" ca="1" si="189"/>
        <v>267.13</v>
      </c>
      <c r="CX55" s="19">
        <f t="shared" ca="1" si="189"/>
        <v>259.84000000000003</v>
      </c>
      <c r="CY55" s="19">
        <f t="shared" ca="1" si="189"/>
        <v>153.44</v>
      </c>
      <c r="CZ55" s="19">
        <f t="shared" ca="1" si="189"/>
        <v>45.15</v>
      </c>
      <c r="DA55" s="19">
        <f t="shared" ca="1" si="189"/>
        <v>9.2399999999999984</v>
      </c>
      <c r="DB55" s="19">
        <f t="shared" ca="1" si="189"/>
        <v>0</v>
      </c>
      <c r="DC55" s="14"/>
      <c r="DD55" s="14" t="s">
        <v>50</v>
      </c>
      <c r="DE55" s="19">
        <f ca="1">AVERAGE(DE43:DE52)</f>
        <v>0</v>
      </c>
      <c r="DF55" s="19">
        <f ca="1">AVERAGE(DF43:DF52)</f>
        <v>0</v>
      </c>
      <c r="DG55" s="19">
        <f t="shared" ref="DG55:DP55" ca="1" si="190">AVERAGE(DG43:DG52)</f>
        <v>2.19</v>
      </c>
      <c r="DH55" s="19">
        <f t="shared" ca="1" si="190"/>
        <v>13.680000000000001</v>
      </c>
      <c r="DI55" s="19">
        <f t="shared" ca="1" si="190"/>
        <v>107.08999999999999</v>
      </c>
      <c r="DJ55" s="19">
        <f t="shared" ca="1" si="190"/>
        <v>215.53999999999996</v>
      </c>
      <c r="DK55" s="19">
        <f t="shared" ca="1" si="190"/>
        <v>329.13</v>
      </c>
      <c r="DL55" s="19">
        <f t="shared" ca="1" si="190"/>
        <v>321.84000000000003</v>
      </c>
      <c r="DM55" s="19">
        <f t="shared" ca="1" si="190"/>
        <v>209.5</v>
      </c>
      <c r="DN55" s="19">
        <f t="shared" ca="1" si="190"/>
        <v>72.73</v>
      </c>
      <c r="DO55" s="19">
        <f t="shared" ca="1" si="190"/>
        <v>16.16</v>
      </c>
      <c r="DP55" s="19">
        <f t="shared" ca="1" si="190"/>
        <v>0.3</v>
      </c>
      <c r="DQ55" s="14"/>
      <c r="DR55" s="14" t="s">
        <v>50</v>
      </c>
      <c r="DS55" s="19">
        <f ca="1">AVERAGE(DS43:DS52)</f>
        <v>0.42000000000000004</v>
      </c>
      <c r="DT55" s="19">
        <f ca="1">AVERAGE(DT43:DT52)</f>
        <v>0.59000000000000008</v>
      </c>
      <c r="DU55" s="19">
        <f t="shared" ref="DU55:ED55" ca="1" si="191">AVERAGE(DU43:DU52)</f>
        <v>4.9600000000000009</v>
      </c>
      <c r="DV55" s="19">
        <f t="shared" ca="1" si="191"/>
        <v>26.73</v>
      </c>
      <c r="DW55" s="19">
        <f t="shared" ca="1" si="191"/>
        <v>151.48999999999998</v>
      </c>
      <c r="DX55" s="19">
        <f t="shared" ca="1" si="191"/>
        <v>275.37</v>
      </c>
      <c r="DY55" s="19">
        <f t="shared" ca="1" si="191"/>
        <v>391.13</v>
      </c>
      <c r="DZ55" s="19">
        <f t="shared" ca="1" si="191"/>
        <v>383.84000000000003</v>
      </c>
      <c r="EA55" s="19">
        <f t="shared" ca="1" si="191"/>
        <v>268.39</v>
      </c>
      <c r="EB55" s="19">
        <f t="shared" ca="1" si="191"/>
        <v>109.15</v>
      </c>
      <c r="EC55" s="19">
        <f t="shared" ca="1" si="191"/>
        <v>27.01</v>
      </c>
      <c r="ED55" s="19">
        <f t="shared" ca="1" si="191"/>
        <v>1.1400000000000001</v>
      </c>
      <c r="EE55" s="14"/>
    </row>
    <row r="56" spans="1:135">
      <c r="A56">
        <v>2006</v>
      </c>
      <c r="B56">
        <v>7</v>
      </c>
      <c r="C56" s="11">
        <v>22.480645161290319</v>
      </c>
      <c r="D56">
        <v>28.5</v>
      </c>
      <c r="E56">
        <v>43.4</v>
      </c>
      <c r="F56">
        <v>8.9</v>
      </c>
      <c r="G56">
        <v>85.8</v>
      </c>
      <c r="H56">
        <v>2.5</v>
      </c>
      <c r="I56">
        <v>141.4</v>
      </c>
      <c r="J56">
        <v>0</v>
      </c>
      <c r="K56">
        <v>200.9</v>
      </c>
      <c r="L56">
        <v>0</v>
      </c>
      <c r="M56">
        <v>262.89999999999998</v>
      </c>
      <c r="N56">
        <v>0</v>
      </c>
      <c r="O56">
        <v>324.89999999999998</v>
      </c>
      <c r="P56">
        <v>0</v>
      </c>
      <c r="Q56">
        <v>386.9</v>
      </c>
      <c r="R56">
        <v>0</v>
      </c>
      <c r="S56">
        <v>448.9</v>
      </c>
      <c r="T56">
        <v>0</v>
      </c>
      <c r="X56" s="18"/>
      <c r="Y56" s="18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</row>
    <row r="57" spans="1:135">
      <c r="A57">
        <v>2006</v>
      </c>
      <c r="B57">
        <v>8</v>
      </c>
      <c r="C57" s="11">
        <v>19.983870967741936</v>
      </c>
      <c r="D57">
        <v>83.6</v>
      </c>
      <c r="E57">
        <v>21.1</v>
      </c>
      <c r="F57">
        <v>39.1</v>
      </c>
      <c r="G57">
        <v>38.6</v>
      </c>
      <c r="H57">
        <v>12.1</v>
      </c>
      <c r="I57">
        <v>73.599999999999994</v>
      </c>
      <c r="J57">
        <v>2</v>
      </c>
      <c r="K57">
        <v>125.5</v>
      </c>
      <c r="L57">
        <v>0</v>
      </c>
      <c r="M57">
        <v>185.5</v>
      </c>
      <c r="N57">
        <v>0</v>
      </c>
      <c r="O57">
        <v>247.5</v>
      </c>
      <c r="P57">
        <v>0</v>
      </c>
      <c r="Q57">
        <v>309.5</v>
      </c>
      <c r="R57">
        <v>0</v>
      </c>
      <c r="S57">
        <v>371.5</v>
      </c>
      <c r="T57">
        <v>0</v>
      </c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</row>
    <row r="58" spans="1:135">
      <c r="A58">
        <v>2006</v>
      </c>
      <c r="B58">
        <v>9</v>
      </c>
      <c r="C58" s="11">
        <v>15.033333333333331</v>
      </c>
      <c r="D58">
        <v>209.6</v>
      </c>
      <c r="E58">
        <v>0.6</v>
      </c>
      <c r="F58">
        <v>152</v>
      </c>
      <c r="G58">
        <v>3</v>
      </c>
      <c r="H58">
        <v>98.2</v>
      </c>
      <c r="I58">
        <v>9.1999999999999993</v>
      </c>
      <c r="J58">
        <v>54</v>
      </c>
      <c r="K58">
        <v>25</v>
      </c>
      <c r="L58">
        <v>27.1</v>
      </c>
      <c r="M58">
        <v>58.1</v>
      </c>
      <c r="N58">
        <v>8.3000000000000007</v>
      </c>
      <c r="O58">
        <v>99.3</v>
      </c>
      <c r="P58">
        <v>1.7</v>
      </c>
      <c r="Q58">
        <v>152.69999999999999</v>
      </c>
      <c r="R58">
        <v>0</v>
      </c>
      <c r="S58">
        <v>211</v>
      </c>
      <c r="T58">
        <v>0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</row>
    <row r="59" spans="1:135" ht="15">
      <c r="A59">
        <v>2006</v>
      </c>
      <c r="B59">
        <v>10</v>
      </c>
      <c r="C59" s="11">
        <v>8.7387096774193562</v>
      </c>
      <c r="D59">
        <v>411.1</v>
      </c>
      <c r="E59">
        <v>0</v>
      </c>
      <c r="F59">
        <v>349.1</v>
      </c>
      <c r="G59">
        <v>0</v>
      </c>
      <c r="H59">
        <v>287.7</v>
      </c>
      <c r="I59">
        <v>0.6</v>
      </c>
      <c r="J59">
        <v>228</v>
      </c>
      <c r="K59">
        <v>2.9</v>
      </c>
      <c r="L59">
        <v>171.6</v>
      </c>
      <c r="M59">
        <v>8.5</v>
      </c>
      <c r="N59">
        <v>123.2</v>
      </c>
      <c r="O59">
        <v>22.1</v>
      </c>
      <c r="P59">
        <v>80</v>
      </c>
      <c r="Q59">
        <v>40.9</v>
      </c>
      <c r="R59">
        <v>45.7</v>
      </c>
      <c r="S59">
        <v>68.599999999999994</v>
      </c>
      <c r="T59">
        <v>0</v>
      </c>
      <c r="X59" s="21" t="s">
        <v>51</v>
      </c>
      <c r="Y59" s="14"/>
      <c r="Z59" s="14"/>
      <c r="AA59" s="14"/>
      <c r="AB59" s="14"/>
      <c r="AC59" s="21" t="s">
        <v>52</v>
      </c>
      <c r="AD59" s="14"/>
      <c r="AE59" s="14"/>
      <c r="AF59" s="14"/>
      <c r="AG59" s="14"/>
      <c r="AH59" s="14"/>
      <c r="AI59" s="14"/>
      <c r="AJ59" s="14"/>
      <c r="AK59" s="14"/>
      <c r="AL59" s="21" t="s">
        <v>51</v>
      </c>
      <c r="AM59" s="14"/>
      <c r="AN59" s="14"/>
      <c r="AO59" s="14"/>
      <c r="AP59" s="14"/>
      <c r="AQ59" s="21" t="s">
        <v>52</v>
      </c>
      <c r="AR59" s="14"/>
      <c r="AS59" s="14"/>
      <c r="AT59" s="14"/>
      <c r="AU59" s="14"/>
      <c r="AV59" s="14"/>
      <c r="AW59" s="14"/>
      <c r="AX59" s="14"/>
      <c r="AY59" s="14"/>
      <c r="AZ59" s="21" t="s">
        <v>51</v>
      </c>
      <c r="BA59" s="14"/>
      <c r="BB59" s="14"/>
      <c r="BC59" s="14"/>
      <c r="BD59" s="14"/>
      <c r="BE59" s="21" t="s">
        <v>52</v>
      </c>
      <c r="BF59" s="14"/>
      <c r="BG59" s="14"/>
      <c r="BH59" s="14"/>
      <c r="BI59" s="14"/>
      <c r="BJ59" s="14"/>
      <c r="BK59" s="14"/>
      <c r="BL59" s="14"/>
      <c r="BM59" s="14"/>
      <c r="BN59" s="21" t="s">
        <v>51</v>
      </c>
      <c r="BO59" s="14"/>
      <c r="BP59" s="14"/>
      <c r="BQ59" s="14"/>
      <c r="BR59" s="14"/>
      <c r="BS59" s="21" t="s">
        <v>52</v>
      </c>
      <c r="BT59" s="14"/>
      <c r="BU59" s="14"/>
      <c r="BV59" s="14"/>
      <c r="BW59" s="14"/>
      <c r="BX59" s="14"/>
      <c r="BY59" s="14"/>
      <c r="BZ59" s="14"/>
      <c r="CA59" s="14"/>
      <c r="CB59" s="21" t="s">
        <v>51</v>
      </c>
      <c r="CC59" s="14"/>
      <c r="CD59" s="14"/>
      <c r="CE59" s="14"/>
      <c r="CF59" s="14"/>
      <c r="CG59" s="21" t="s">
        <v>52</v>
      </c>
      <c r="CH59" s="14"/>
      <c r="CI59" s="14"/>
      <c r="CJ59" s="14"/>
      <c r="CK59" s="14"/>
      <c r="CL59" s="14"/>
      <c r="CM59" s="14"/>
      <c r="CN59" s="14"/>
      <c r="CO59" s="14"/>
      <c r="CP59" s="21" t="s">
        <v>51</v>
      </c>
      <c r="CQ59" s="14"/>
      <c r="CR59" s="14"/>
      <c r="CS59" s="14"/>
      <c r="CT59" s="14"/>
      <c r="CU59" s="21" t="s">
        <v>52</v>
      </c>
      <c r="CV59" s="14"/>
      <c r="CW59" s="14"/>
      <c r="CX59" s="14"/>
      <c r="CY59" s="14"/>
      <c r="CZ59" s="14"/>
      <c r="DA59" s="14"/>
      <c r="DB59" s="14"/>
      <c r="DC59" s="14"/>
      <c r="DD59" s="21" t="s">
        <v>51</v>
      </c>
      <c r="DE59" s="14"/>
      <c r="DF59" s="14"/>
      <c r="DG59" s="14"/>
      <c r="DH59" s="14"/>
      <c r="DI59" s="21" t="s">
        <v>52</v>
      </c>
      <c r="DJ59" s="14"/>
      <c r="DK59" s="14"/>
      <c r="DL59" s="14"/>
      <c r="DM59" s="14"/>
      <c r="DN59" s="14"/>
      <c r="DO59" s="14"/>
      <c r="DP59" s="14"/>
      <c r="DQ59" s="14"/>
      <c r="DR59" s="21" t="s">
        <v>51</v>
      </c>
      <c r="DS59" s="14"/>
      <c r="DT59" s="14"/>
      <c r="DU59" s="14"/>
      <c r="DV59" s="14"/>
      <c r="DW59" s="21" t="s">
        <v>52</v>
      </c>
      <c r="DX59" s="14"/>
      <c r="DY59" s="14"/>
      <c r="DZ59" s="14"/>
      <c r="EA59" s="14"/>
      <c r="EB59" s="14"/>
      <c r="EC59" s="14"/>
      <c r="ED59" s="14"/>
      <c r="EE59" s="14"/>
    </row>
    <row r="60" spans="1:135">
      <c r="A60">
        <v>2006</v>
      </c>
      <c r="B60">
        <v>11</v>
      </c>
      <c r="C60" s="11">
        <v>5.75</v>
      </c>
      <c r="D60">
        <v>487.5</v>
      </c>
      <c r="E60">
        <v>0</v>
      </c>
      <c r="F60">
        <v>427.5</v>
      </c>
      <c r="G60">
        <v>0</v>
      </c>
      <c r="H60">
        <v>367.5</v>
      </c>
      <c r="I60">
        <v>0</v>
      </c>
      <c r="J60">
        <v>307.5</v>
      </c>
      <c r="K60">
        <v>0</v>
      </c>
      <c r="L60">
        <v>247.5</v>
      </c>
      <c r="M60">
        <v>0</v>
      </c>
      <c r="N60">
        <v>187.5</v>
      </c>
      <c r="O60">
        <v>0</v>
      </c>
      <c r="P60">
        <v>131</v>
      </c>
      <c r="Q60">
        <v>3.5</v>
      </c>
      <c r="R60">
        <v>85.5</v>
      </c>
      <c r="S60">
        <v>18</v>
      </c>
      <c r="T60">
        <v>0</v>
      </c>
      <c r="X60" s="14"/>
      <c r="Y60" s="14"/>
      <c r="Z60" s="22" t="str">
        <f>X4</f>
        <v>HDD22</v>
      </c>
      <c r="AA60" s="22" t="str">
        <f>X31</f>
        <v>CDD22</v>
      </c>
      <c r="AB60" s="14"/>
      <c r="AC60" s="14"/>
      <c r="AD60" s="14"/>
      <c r="AE60" s="14" t="str">
        <f>Z60</f>
        <v>HDD22</v>
      </c>
      <c r="AF60" s="14" t="str">
        <f>AA60</f>
        <v>CDD22</v>
      </c>
      <c r="AG60" s="14"/>
      <c r="AH60" s="14"/>
      <c r="AI60" s="14"/>
      <c r="AJ60" s="14"/>
      <c r="AK60" s="14"/>
      <c r="AL60" s="14"/>
      <c r="AM60" s="14"/>
      <c r="AN60" s="22" t="str">
        <f>AL4</f>
        <v>HDD20</v>
      </c>
      <c r="AO60" s="22" t="str">
        <f>AL31</f>
        <v>CDD20</v>
      </c>
      <c r="AP60" s="14"/>
      <c r="AQ60" s="14"/>
      <c r="AR60" s="14"/>
      <c r="AS60" s="14" t="str">
        <f>AN60</f>
        <v>HDD20</v>
      </c>
      <c r="AT60" s="14" t="str">
        <f>AO60</f>
        <v>CDD20</v>
      </c>
      <c r="AU60" s="14"/>
      <c r="AV60" s="14"/>
      <c r="AW60" s="14"/>
      <c r="AX60" s="14"/>
      <c r="AY60" s="14"/>
      <c r="AZ60" s="14"/>
      <c r="BA60" s="14"/>
      <c r="BB60" s="22" t="str">
        <f>AZ4</f>
        <v>HDD18</v>
      </c>
      <c r="BC60" s="22" t="str">
        <f>AZ31</f>
        <v>CDD18</v>
      </c>
      <c r="BD60" s="14"/>
      <c r="BE60" s="14"/>
      <c r="BF60" s="14"/>
      <c r="BG60" s="14" t="str">
        <f>BB60</f>
        <v>HDD18</v>
      </c>
      <c r="BH60" s="14" t="str">
        <f>BC60</f>
        <v>CDD18</v>
      </c>
      <c r="BI60" s="14"/>
      <c r="BJ60" s="14"/>
      <c r="BK60" s="14"/>
      <c r="BL60" s="14"/>
      <c r="BM60" s="14"/>
      <c r="BN60" s="14"/>
      <c r="BO60" s="14"/>
      <c r="BP60" s="22" t="str">
        <f>BN4</f>
        <v>HDD16</v>
      </c>
      <c r="BQ60" s="22" t="str">
        <f>BN31</f>
        <v>CDD16</v>
      </c>
      <c r="BR60" s="14"/>
      <c r="BS60" s="14"/>
      <c r="BT60" s="14"/>
      <c r="BU60" s="14" t="str">
        <f>BP60</f>
        <v>HDD16</v>
      </c>
      <c r="BV60" s="14" t="str">
        <f>BQ60</f>
        <v>CDD16</v>
      </c>
      <c r="BW60" s="14"/>
      <c r="BX60" s="14"/>
      <c r="BY60" s="14"/>
      <c r="BZ60" s="14"/>
      <c r="CA60" s="14"/>
      <c r="CB60" s="14"/>
      <c r="CC60" s="14"/>
      <c r="CD60" s="22" t="str">
        <f>CB4</f>
        <v>HDD14</v>
      </c>
      <c r="CE60" s="22" t="str">
        <f>CB31</f>
        <v>CDD14</v>
      </c>
      <c r="CF60" s="14"/>
      <c r="CG60" s="14"/>
      <c r="CH60" s="14"/>
      <c r="CI60" s="14" t="str">
        <f>CD60</f>
        <v>HDD14</v>
      </c>
      <c r="CJ60" s="14" t="str">
        <f>CE60</f>
        <v>CDD14</v>
      </c>
      <c r="CK60" s="14"/>
      <c r="CL60" s="14"/>
      <c r="CM60" s="14"/>
      <c r="CN60" s="14"/>
      <c r="CO60" s="14"/>
      <c r="CP60" s="14"/>
      <c r="CQ60" s="14"/>
      <c r="CR60" s="22" t="str">
        <f>CP4</f>
        <v>HDD12</v>
      </c>
      <c r="CS60" s="22" t="str">
        <f>CP31</f>
        <v>CDD12</v>
      </c>
      <c r="CT60" s="14"/>
      <c r="CU60" s="14"/>
      <c r="CV60" s="14"/>
      <c r="CW60" s="14" t="str">
        <f>CR60</f>
        <v>HDD12</v>
      </c>
      <c r="CX60" s="14" t="str">
        <f>CS60</f>
        <v>CDD12</v>
      </c>
      <c r="CY60" s="14"/>
      <c r="CZ60" s="14"/>
      <c r="DA60" s="14"/>
      <c r="DB60" s="14"/>
      <c r="DC60" s="14"/>
      <c r="DD60" s="14"/>
      <c r="DE60" s="14"/>
      <c r="DF60" s="22" t="str">
        <f>DD4</f>
        <v>HDD10</v>
      </c>
      <c r="DG60" s="22" t="str">
        <f>DD31</f>
        <v>CDD10</v>
      </c>
      <c r="DH60" s="14"/>
      <c r="DI60" s="14"/>
      <c r="DJ60" s="14"/>
      <c r="DK60" s="14" t="str">
        <f>DF60</f>
        <v>HDD10</v>
      </c>
      <c r="DL60" s="14" t="str">
        <f>DG60</f>
        <v>CDD10</v>
      </c>
      <c r="DM60" s="14"/>
      <c r="DN60" s="14"/>
      <c r="DO60" s="14"/>
      <c r="DP60" s="14"/>
      <c r="DQ60" s="14"/>
      <c r="DR60" s="14"/>
      <c r="DS60" s="14"/>
      <c r="DT60" s="22" t="str">
        <f>DR4</f>
        <v>HDD8</v>
      </c>
      <c r="DU60" s="22" t="str">
        <f>DR31</f>
        <v>CDD8</v>
      </c>
      <c r="DV60" s="14"/>
      <c r="DW60" s="14"/>
      <c r="DX60" s="14"/>
      <c r="DY60" s="14" t="str">
        <f>DT60</f>
        <v>HDD8</v>
      </c>
      <c r="DZ60" s="14" t="str">
        <f>DU60</f>
        <v>CDD8</v>
      </c>
      <c r="EA60" s="14"/>
      <c r="EB60" s="14"/>
      <c r="EC60" s="14"/>
      <c r="ED60" s="14"/>
      <c r="EE60" s="14"/>
    </row>
    <row r="61" spans="1:135">
      <c r="A61">
        <v>2006</v>
      </c>
      <c r="B61">
        <v>12</v>
      </c>
      <c r="C61" s="11">
        <v>1.7516129032258063</v>
      </c>
      <c r="D61">
        <v>627.70000000000005</v>
      </c>
      <c r="E61">
        <v>0</v>
      </c>
      <c r="F61">
        <v>565.70000000000005</v>
      </c>
      <c r="G61">
        <v>0</v>
      </c>
      <c r="H61">
        <v>503.7</v>
      </c>
      <c r="I61">
        <v>0</v>
      </c>
      <c r="J61">
        <v>441.7</v>
      </c>
      <c r="K61">
        <v>0</v>
      </c>
      <c r="L61">
        <v>379.7</v>
      </c>
      <c r="M61">
        <v>0</v>
      </c>
      <c r="N61">
        <v>317.7</v>
      </c>
      <c r="O61">
        <v>0</v>
      </c>
      <c r="P61">
        <v>255.7</v>
      </c>
      <c r="Q61">
        <v>0</v>
      </c>
      <c r="R61">
        <v>193.7</v>
      </c>
      <c r="S61">
        <v>0</v>
      </c>
      <c r="T61">
        <v>9</v>
      </c>
      <c r="X61" s="14" t="s">
        <v>185</v>
      </c>
      <c r="Y61" s="14" t="s">
        <v>53</v>
      </c>
      <c r="Z61" s="23">
        <f t="shared" ref="Z61:Z72" ca="1" si="192">OFFSET($Y$28,0,(ROW()-ROW(Z$61)))</f>
        <v>839.75999999999988</v>
      </c>
      <c r="AA61" s="23">
        <f t="shared" ref="AA61:AA72" ca="1" si="193">OFFSET($Y$55,0,(ROW()-ROW(AA$61)))</f>
        <v>0</v>
      </c>
      <c r="AB61" s="14"/>
      <c r="AC61" s="14" t="s">
        <v>185</v>
      </c>
      <c r="AD61" s="14" t="s">
        <v>53</v>
      </c>
      <c r="AE61" s="23">
        <f t="shared" ref="AE61:AE72" ca="1" si="194">OFFSET($Y$26,0,(ROW()-ROW(AE$61)))</f>
        <v>820.36368421052612</v>
      </c>
      <c r="AF61" s="23">
        <f t="shared" ref="AF61:AF72" ca="1" si="195">OFFSET($Y$53,0,(ROW()-ROW(AF$61)))</f>
        <v>0</v>
      </c>
      <c r="AG61" s="14"/>
      <c r="AH61" s="14"/>
      <c r="AI61" s="14"/>
      <c r="AJ61" s="14"/>
      <c r="AK61" s="14"/>
      <c r="AL61" s="14" t="s">
        <v>185</v>
      </c>
      <c r="AM61" s="14" t="s">
        <v>53</v>
      </c>
      <c r="AN61" s="23">
        <f t="shared" ref="AN61:AN72" ca="1" si="196">OFFSET(AM$28,0,(ROW()-ROW(AN$61)))</f>
        <v>777.76</v>
      </c>
      <c r="AO61" s="23">
        <f t="shared" ref="AO61:AO72" ca="1" si="197">OFFSET(AM$55,0,(ROW()-ROW(AO$61)))</f>
        <v>0</v>
      </c>
      <c r="AP61" s="14"/>
      <c r="AQ61" s="14" t="s">
        <v>185</v>
      </c>
      <c r="AR61" s="14" t="s">
        <v>53</v>
      </c>
      <c r="AS61" s="23">
        <f t="shared" ref="AS61:AS72" ca="1" si="198">OFFSET(AM$26,0,(ROW()-ROW(AS$61)))</f>
        <v>758.36368421052612</v>
      </c>
      <c r="AT61" s="23">
        <f t="shared" ref="AT61:AT72" ca="1" si="199">OFFSET(AM$53,0,(ROW()-ROW(AT$61)))</f>
        <v>0</v>
      </c>
      <c r="AU61" s="14"/>
      <c r="AV61" s="14"/>
      <c r="AW61" s="14"/>
      <c r="AX61" s="14"/>
      <c r="AY61" s="14"/>
      <c r="AZ61" s="14" t="s">
        <v>185</v>
      </c>
      <c r="BA61" s="14" t="s">
        <v>53</v>
      </c>
      <c r="BB61" s="23">
        <f t="shared" ref="BB61:BB72" ca="1" si="200">OFFSET(BA$28,0,(ROW()-ROW(BB$61)))</f>
        <v>715.76</v>
      </c>
      <c r="BC61" s="23">
        <f t="shared" ref="BC61:BC72" ca="1" si="201">OFFSET(BA$55,0,(ROW()-ROW(BC$61)))</f>
        <v>0</v>
      </c>
      <c r="BD61" s="14"/>
      <c r="BE61" s="14" t="s">
        <v>185</v>
      </c>
      <c r="BF61" s="14" t="s">
        <v>53</v>
      </c>
      <c r="BG61" s="23">
        <f t="shared" ref="BG61:BG72" ca="1" si="202">OFFSET(BA$26,0,(ROW()-ROW(BG$61)))</f>
        <v>696.36368421052612</v>
      </c>
      <c r="BH61" s="23">
        <f t="shared" ref="BH61:BH72" ca="1" si="203">OFFSET(BA$53,0,(ROW()-ROW(BH$61)))</f>
        <v>0</v>
      </c>
      <c r="BI61" s="14"/>
      <c r="BJ61" s="14"/>
      <c r="BK61" s="14"/>
      <c r="BL61" s="14"/>
      <c r="BM61" s="14"/>
      <c r="BN61" s="14" t="s">
        <v>185</v>
      </c>
      <c r="BO61" s="14" t="s">
        <v>53</v>
      </c>
      <c r="BP61" s="23">
        <f t="shared" ref="BP61:BP72" ca="1" si="204">OFFSET(BO$28,0,(ROW()-ROW(BP$61)))</f>
        <v>653.76</v>
      </c>
      <c r="BQ61" s="23">
        <f t="shared" ref="BQ61:BQ72" ca="1" si="205">OFFSET(BO$55,0,(ROW()-ROW(BQ$61)))</f>
        <v>0</v>
      </c>
      <c r="BR61" s="14"/>
      <c r="BS61" s="14" t="s">
        <v>185</v>
      </c>
      <c r="BT61" s="14" t="s">
        <v>53</v>
      </c>
      <c r="BU61" s="23">
        <f t="shared" ref="BU61:BU72" ca="1" si="206">OFFSET(BO$26,0,(ROW()-ROW(BU$61)))</f>
        <v>634.36368421052612</v>
      </c>
      <c r="BV61" s="23">
        <f t="shared" ref="BV61:BV72" ca="1" si="207">OFFSET(BO$53,0,(ROW()-ROW(BV$61)))</f>
        <v>0</v>
      </c>
      <c r="BW61" s="14"/>
      <c r="BX61" s="14"/>
      <c r="BY61" s="14"/>
      <c r="BZ61" s="14"/>
      <c r="CA61" s="14"/>
      <c r="CB61" s="14" t="s">
        <v>185</v>
      </c>
      <c r="CC61" s="14" t="s">
        <v>53</v>
      </c>
      <c r="CD61" s="23">
        <f t="shared" ref="CD61:CD72" ca="1" si="208">OFFSET(CC$28,0,(ROW()-ROW(CD$61)))</f>
        <v>591.76</v>
      </c>
      <c r="CE61" s="23">
        <f t="shared" ref="CE61:CE72" ca="1" si="209">OFFSET(CC$55,0,(ROW()-ROW(CE$61)))</f>
        <v>0</v>
      </c>
      <c r="CF61" s="14"/>
      <c r="CG61" s="14" t="s">
        <v>185</v>
      </c>
      <c r="CH61" s="14" t="s">
        <v>53</v>
      </c>
      <c r="CI61" s="23">
        <f t="shared" ref="CI61:CI72" ca="1" si="210">OFFSET(CC$26,0,(ROW()-ROW(CI$61)))</f>
        <v>572.36368421052612</v>
      </c>
      <c r="CJ61" s="23">
        <f t="shared" ref="CJ61:CJ72" ca="1" si="211">OFFSET(CC$53,0,(ROW()-ROW(CJ$61)))</f>
        <v>0</v>
      </c>
      <c r="CK61" s="14"/>
      <c r="CL61" s="14"/>
      <c r="CM61" s="14"/>
      <c r="CN61" s="14"/>
      <c r="CO61" s="14"/>
      <c r="CP61" s="14" t="s">
        <v>185</v>
      </c>
      <c r="CQ61" s="14" t="s">
        <v>53</v>
      </c>
      <c r="CR61" s="23">
        <f t="shared" ref="CR61:CR72" ca="1" si="212">OFFSET(CQ$28,0,(ROW()-ROW(CR$61)))</f>
        <v>529.76</v>
      </c>
      <c r="CS61" s="23">
        <f t="shared" ref="CS61:CS72" ca="1" si="213">OFFSET(CQ$55,0,(ROW()-ROW(CS$61)))</f>
        <v>0</v>
      </c>
      <c r="CT61" s="14"/>
      <c r="CU61" s="14" t="s">
        <v>185</v>
      </c>
      <c r="CV61" s="14" t="s">
        <v>53</v>
      </c>
      <c r="CW61" s="23">
        <f t="shared" ref="CW61:CW72" ca="1" si="214">OFFSET(CQ$26,0,(ROW()-ROW(CW$61)))</f>
        <v>510.36368421052612</v>
      </c>
      <c r="CX61" s="23">
        <f t="shared" ref="CX61:CX72" ca="1" si="215">OFFSET(CQ$53,0,(ROW()-ROW(CX$61)))</f>
        <v>0</v>
      </c>
      <c r="CY61" s="14"/>
      <c r="CZ61" s="14"/>
      <c r="DA61" s="14"/>
      <c r="DB61" s="14"/>
      <c r="DC61" s="14"/>
      <c r="DD61" s="14" t="s">
        <v>185</v>
      </c>
      <c r="DE61" s="14" t="s">
        <v>53</v>
      </c>
      <c r="DF61" s="23">
        <f t="shared" ref="DF61:DF72" ca="1" si="216">OFFSET(DE$28,0,(ROW()-ROW(DF$61)))</f>
        <v>467.76000000000005</v>
      </c>
      <c r="DG61" s="23">
        <f t="shared" ref="DG61:DG72" ca="1" si="217">OFFSET(DE$55,0,(ROW()-ROW(DG$61)))</f>
        <v>0</v>
      </c>
      <c r="DH61" s="14"/>
      <c r="DI61" s="14" t="s">
        <v>185</v>
      </c>
      <c r="DJ61" s="14" t="s">
        <v>53</v>
      </c>
      <c r="DK61" s="23">
        <f t="shared" ref="DK61:DK72" ca="1" si="218">OFFSET(DE$26,0,(ROW()-ROW(DK$61)))</f>
        <v>448.29842105263197</v>
      </c>
      <c r="DL61" s="23">
        <f t="shared" ref="DL61:DL72" ca="1" si="219">OFFSET(DE$53,0,(ROW()-ROW(DL$61)))</f>
        <v>0</v>
      </c>
      <c r="DM61" s="14"/>
      <c r="DN61" s="14"/>
      <c r="DO61" s="14"/>
      <c r="DP61" s="14"/>
      <c r="DQ61" s="14"/>
      <c r="DR61" s="14" t="s">
        <v>185</v>
      </c>
      <c r="DS61" s="14" t="s">
        <v>53</v>
      </c>
      <c r="DT61" s="23">
        <f t="shared" ref="DT61:DT72" ca="1" si="220">OFFSET(DS$28,0,(ROW()-ROW(DT$61)))</f>
        <v>406.18</v>
      </c>
      <c r="DU61" s="23">
        <f t="shared" ref="DU61:DU72" ca="1" si="221">OFFSET(DS$55,0,(ROW()-ROW(DU$61)))</f>
        <v>0.42000000000000004</v>
      </c>
      <c r="DV61" s="14"/>
      <c r="DW61" s="14" t="s">
        <v>185</v>
      </c>
      <c r="DX61" s="14" t="s">
        <v>53</v>
      </c>
      <c r="DY61" s="23">
        <f t="shared" ref="DY61:DY72" ca="1" si="222">OFFSET(DS$26,0,(ROW()-ROW(DY$61)))</f>
        <v>386.54894736842107</v>
      </c>
      <c r="DZ61" s="23">
        <f t="shared" ref="DZ61:DZ72" ca="1" si="223">OFFSET(DS$53,0,(ROW()-ROW(DZ$61)))</f>
        <v>0.18526315789473813</v>
      </c>
      <c r="EA61" s="14"/>
      <c r="EB61" s="14"/>
      <c r="EC61" s="14"/>
      <c r="ED61" s="14"/>
      <c r="EE61" s="14"/>
    </row>
    <row r="62" spans="1:135">
      <c r="A62">
        <v>2007</v>
      </c>
      <c r="B62">
        <v>1</v>
      </c>
      <c r="C62" s="11">
        <v>-3.5741935483870968</v>
      </c>
      <c r="D62">
        <v>792.8</v>
      </c>
      <c r="E62">
        <v>0</v>
      </c>
      <c r="F62">
        <v>730.8</v>
      </c>
      <c r="G62">
        <v>0</v>
      </c>
      <c r="H62">
        <v>668.8</v>
      </c>
      <c r="I62">
        <v>0</v>
      </c>
      <c r="J62">
        <v>606.79999999999995</v>
      </c>
      <c r="K62">
        <v>0</v>
      </c>
      <c r="L62">
        <v>544.79999999999995</v>
      </c>
      <c r="M62">
        <v>0</v>
      </c>
      <c r="N62">
        <v>482.8</v>
      </c>
      <c r="O62">
        <v>0</v>
      </c>
      <c r="P62">
        <v>420.8</v>
      </c>
      <c r="Q62">
        <v>0</v>
      </c>
      <c r="R62">
        <v>360.6</v>
      </c>
      <c r="S62">
        <v>1.8</v>
      </c>
      <c r="T62">
        <v>22</v>
      </c>
      <c r="X62" s="14" t="s">
        <v>185</v>
      </c>
      <c r="Y62" s="14" t="s">
        <v>54</v>
      </c>
      <c r="Z62" s="23">
        <f t="shared" ca="1" si="192"/>
        <v>760.45</v>
      </c>
      <c r="AA62" s="23">
        <f t="shared" ca="1" si="193"/>
        <v>0</v>
      </c>
      <c r="AB62" s="14"/>
      <c r="AC62" s="14" t="s">
        <v>185</v>
      </c>
      <c r="AD62" s="14" t="s">
        <v>54</v>
      </c>
      <c r="AE62" s="23">
        <f t="shared" ca="1" si="194"/>
        <v>753.77010313724531</v>
      </c>
      <c r="AF62" s="23">
        <f t="shared" ca="1" si="195"/>
        <v>0</v>
      </c>
      <c r="AG62" s="14"/>
      <c r="AH62" s="14"/>
      <c r="AI62" s="14"/>
      <c r="AJ62" s="14"/>
      <c r="AK62" s="14"/>
      <c r="AL62" s="14" t="s">
        <v>185</v>
      </c>
      <c r="AM62" s="14" t="s">
        <v>54</v>
      </c>
      <c r="AN62" s="23">
        <f t="shared" ca="1" si="196"/>
        <v>704.05000000000007</v>
      </c>
      <c r="AO62" s="23">
        <f t="shared" ca="1" si="197"/>
        <v>0</v>
      </c>
      <c r="AP62" s="14"/>
      <c r="AQ62" s="14" t="s">
        <v>185</v>
      </c>
      <c r="AR62" s="14" t="s">
        <v>54</v>
      </c>
      <c r="AS62" s="23">
        <f t="shared" ca="1" si="198"/>
        <v>697.21104123425289</v>
      </c>
      <c r="AT62" s="23">
        <f t="shared" ca="1" si="199"/>
        <v>0</v>
      </c>
      <c r="AU62" s="14"/>
      <c r="AV62" s="14"/>
      <c r="AW62" s="14"/>
      <c r="AX62" s="14"/>
      <c r="AY62" s="14"/>
      <c r="AZ62" s="14" t="s">
        <v>185</v>
      </c>
      <c r="BA62" s="14" t="s">
        <v>54</v>
      </c>
      <c r="BB62" s="23">
        <f t="shared" ca="1" si="200"/>
        <v>647.65000000000009</v>
      </c>
      <c r="BC62" s="23">
        <f t="shared" ca="1" si="201"/>
        <v>0</v>
      </c>
      <c r="BD62" s="14"/>
      <c r="BE62" s="14" t="s">
        <v>185</v>
      </c>
      <c r="BF62" s="14" t="s">
        <v>54</v>
      </c>
      <c r="BG62" s="23">
        <f t="shared" ca="1" si="202"/>
        <v>640.65197933126046</v>
      </c>
      <c r="BH62" s="23">
        <f t="shared" ca="1" si="203"/>
        <v>0</v>
      </c>
      <c r="BI62" s="14"/>
      <c r="BJ62" s="14"/>
      <c r="BK62" s="14"/>
      <c r="BL62" s="14"/>
      <c r="BM62" s="14"/>
      <c r="BN62" s="14" t="s">
        <v>185</v>
      </c>
      <c r="BO62" s="14" t="s">
        <v>54</v>
      </c>
      <c r="BP62" s="23">
        <f t="shared" ca="1" si="204"/>
        <v>591.25000000000011</v>
      </c>
      <c r="BQ62" s="23">
        <f t="shared" ca="1" si="205"/>
        <v>0</v>
      </c>
      <c r="BR62" s="14"/>
      <c r="BS62" s="14" t="s">
        <v>185</v>
      </c>
      <c r="BT62" s="14" t="s">
        <v>54</v>
      </c>
      <c r="BU62" s="23">
        <f t="shared" ca="1" si="206"/>
        <v>584.09291742826804</v>
      </c>
      <c r="BV62" s="23">
        <f t="shared" ca="1" si="207"/>
        <v>0</v>
      </c>
      <c r="BW62" s="14"/>
      <c r="BX62" s="14"/>
      <c r="BY62" s="14"/>
      <c r="BZ62" s="14"/>
      <c r="CA62" s="14"/>
      <c r="CB62" s="14" t="s">
        <v>185</v>
      </c>
      <c r="CC62" s="14" t="s">
        <v>54</v>
      </c>
      <c r="CD62" s="23">
        <f t="shared" ca="1" si="208"/>
        <v>534.85000000000014</v>
      </c>
      <c r="CE62" s="23">
        <f t="shared" ca="1" si="209"/>
        <v>0</v>
      </c>
      <c r="CF62" s="14"/>
      <c r="CG62" s="14" t="s">
        <v>185</v>
      </c>
      <c r="CH62" s="14" t="s">
        <v>54</v>
      </c>
      <c r="CI62" s="23">
        <f t="shared" ca="1" si="210"/>
        <v>527.53385552527584</v>
      </c>
      <c r="CJ62" s="23">
        <f t="shared" ca="1" si="211"/>
        <v>0</v>
      </c>
      <c r="CK62" s="14"/>
      <c r="CL62" s="14"/>
      <c r="CM62" s="14"/>
      <c r="CN62" s="14"/>
      <c r="CO62" s="14"/>
      <c r="CP62" s="14" t="s">
        <v>185</v>
      </c>
      <c r="CQ62" s="14" t="s">
        <v>54</v>
      </c>
      <c r="CR62" s="23">
        <f t="shared" ca="1" si="212"/>
        <v>478.4500000000001</v>
      </c>
      <c r="CS62" s="23">
        <f t="shared" ca="1" si="213"/>
        <v>0</v>
      </c>
      <c r="CT62" s="14"/>
      <c r="CU62" s="14" t="s">
        <v>185</v>
      </c>
      <c r="CV62" s="14" t="s">
        <v>54</v>
      </c>
      <c r="CW62" s="23">
        <f t="shared" ca="1" si="214"/>
        <v>470.97479362228353</v>
      </c>
      <c r="CX62" s="23">
        <f t="shared" ca="1" si="215"/>
        <v>0</v>
      </c>
      <c r="CY62" s="14"/>
      <c r="CZ62" s="14"/>
      <c r="DA62" s="14"/>
      <c r="DB62" s="14"/>
      <c r="DC62" s="14"/>
      <c r="DD62" s="14" t="s">
        <v>185</v>
      </c>
      <c r="DE62" s="14" t="s">
        <v>54</v>
      </c>
      <c r="DF62" s="23">
        <f t="shared" ca="1" si="216"/>
        <v>422.05</v>
      </c>
      <c r="DG62" s="23">
        <f t="shared" ca="1" si="217"/>
        <v>0</v>
      </c>
      <c r="DH62" s="14"/>
      <c r="DI62" s="14" t="s">
        <v>185</v>
      </c>
      <c r="DJ62" s="14" t="s">
        <v>54</v>
      </c>
      <c r="DK62" s="23">
        <f t="shared" ca="1" si="218"/>
        <v>414.28417948208823</v>
      </c>
      <c r="DL62" s="23">
        <f t="shared" ca="1" si="219"/>
        <v>0</v>
      </c>
      <c r="DM62" s="14"/>
      <c r="DN62" s="14"/>
      <c r="DO62" s="14"/>
      <c r="DP62" s="14"/>
      <c r="DQ62" s="14"/>
      <c r="DR62" s="14" t="s">
        <v>185</v>
      </c>
      <c r="DS62" s="14" t="s">
        <v>54</v>
      </c>
      <c r="DT62" s="23">
        <f t="shared" ca="1" si="220"/>
        <v>366.24</v>
      </c>
      <c r="DU62" s="23">
        <f t="shared" ca="1" si="221"/>
        <v>0.59000000000000008</v>
      </c>
      <c r="DV62" s="14"/>
      <c r="DW62" s="14" t="s">
        <v>185</v>
      </c>
      <c r="DX62" s="14" t="s">
        <v>54</v>
      </c>
      <c r="DY62" s="23">
        <f t="shared" ca="1" si="222"/>
        <v>357.8973094425408</v>
      </c>
      <c r="DZ62" s="23">
        <f t="shared" ca="1" si="223"/>
        <v>0.30079007654641482</v>
      </c>
      <c r="EA62" s="14"/>
      <c r="EB62" s="14"/>
      <c r="EC62" s="14"/>
      <c r="ED62" s="14"/>
      <c r="EE62" s="14"/>
    </row>
    <row r="63" spans="1:135">
      <c r="A63">
        <v>2007</v>
      </c>
      <c r="B63">
        <v>2</v>
      </c>
      <c r="C63" s="11">
        <v>-8.0464285714285708</v>
      </c>
      <c r="D63">
        <v>841.3</v>
      </c>
      <c r="E63">
        <v>0</v>
      </c>
      <c r="F63">
        <v>785.3</v>
      </c>
      <c r="G63">
        <v>0</v>
      </c>
      <c r="H63">
        <v>729.3</v>
      </c>
      <c r="I63">
        <v>0</v>
      </c>
      <c r="J63">
        <v>673.3</v>
      </c>
      <c r="K63">
        <v>0</v>
      </c>
      <c r="L63">
        <v>617.29999999999995</v>
      </c>
      <c r="M63">
        <v>0</v>
      </c>
      <c r="N63">
        <v>561.29999999999995</v>
      </c>
      <c r="O63">
        <v>0</v>
      </c>
      <c r="P63">
        <v>505.3</v>
      </c>
      <c r="Q63">
        <v>0</v>
      </c>
      <c r="R63">
        <v>449.3</v>
      </c>
      <c r="S63">
        <v>0</v>
      </c>
      <c r="T63">
        <v>27</v>
      </c>
      <c r="X63" s="14" t="s">
        <v>185</v>
      </c>
      <c r="Y63" s="14" t="s">
        <v>55</v>
      </c>
      <c r="Z63" s="23">
        <f t="shared" ca="1" si="192"/>
        <v>701.66</v>
      </c>
      <c r="AA63" s="23">
        <f t="shared" ca="1" si="193"/>
        <v>0</v>
      </c>
      <c r="AB63" s="14"/>
      <c r="AC63" s="14" t="s">
        <v>185</v>
      </c>
      <c r="AD63" s="14" t="s">
        <v>55</v>
      </c>
      <c r="AE63" s="23">
        <f t="shared" ca="1" si="194"/>
        <v>685.62333963869196</v>
      </c>
      <c r="AF63" s="23">
        <f t="shared" ca="1" si="195"/>
        <v>0</v>
      </c>
      <c r="AG63" s="14"/>
      <c r="AH63" s="14"/>
      <c r="AI63" s="14"/>
      <c r="AJ63" s="14"/>
      <c r="AK63" s="14"/>
      <c r="AL63" s="14" t="s">
        <v>185</v>
      </c>
      <c r="AM63" s="14" t="s">
        <v>55</v>
      </c>
      <c r="AN63" s="23">
        <f t="shared" ca="1" si="196"/>
        <v>639.66</v>
      </c>
      <c r="AO63" s="23">
        <f t="shared" ca="1" si="197"/>
        <v>0</v>
      </c>
      <c r="AP63" s="14"/>
      <c r="AQ63" s="14" t="s">
        <v>185</v>
      </c>
      <c r="AR63" s="14" t="s">
        <v>55</v>
      </c>
      <c r="AS63" s="23">
        <f t="shared" ca="1" si="198"/>
        <v>623.5599584754151</v>
      </c>
      <c r="AT63" s="23">
        <f t="shared" ca="1" si="199"/>
        <v>0</v>
      </c>
      <c r="AU63" s="14"/>
      <c r="AV63" s="14"/>
      <c r="AW63" s="14"/>
      <c r="AX63" s="14"/>
      <c r="AY63" s="14"/>
      <c r="AZ63" s="14" t="s">
        <v>185</v>
      </c>
      <c r="BA63" s="14" t="s">
        <v>55</v>
      </c>
      <c r="BB63" s="23">
        <f t="shared" ca="1" si="200"/>
        <v>577.66</v>
      </c>
      <c r="BC63" s="23">
        <f t="shared" ca="1" si="201"/>
        <v>0</v>
      </c>
      <c r="BD63" s="14"/>
      <c r="BE63" s="14" t="s">
        <v>185</v>
      </c>
      <c r="BF63" s="14" t="s">
        <v>55</v>
      </c>
      <c r="BG63" s="23">
        <f t="shared" ca="1" si="202"/>
        <v>561.65944936132223</v>
      </c>
      <c r="BH63" s="23">
        <f t="shared" ca="1" si="203"/>
        <v>0.13999999999999999</v>
      </c>
      <c r="BI63" s="14"/>
      <c r="BJ63" s="14"/>
      <c r="BK63" s="14"/>
      <c r="BL63" s="14"/>
      <c r="BM63" s="14"/>
      <c r="BN63" s="14" t="s">
        <v>185</v>
      </c>
      <c r="BO63" s="14" t="s">
        <v>55</v>
      </c>
      <c r="BP63" s="23">
        <f t="shared" ca="1" si="204"/>
        <v>515.66</v>
      </c>
      <c r="BQ63" s="23">
        <f t="shared" ca="1" si="205"/>
        <v>0</v>
      </c>
      <c r="BR63" s="14"/>
      <c r="BS63" s="14" t="s">
        <v>185</v>
      </c>
      <c r="BT63" s="14" t="s">
        <v>55</v>
      </c>
      <c r="BU63" s="23">
        <f t="shared" ca="1" si="206"/>
        <v>499.83027638823739</v>
      </c>
      <c r="BV63" s="23">
        <f t="shared" ca="1" si="207"/>
        <v>0.33999999999999997</v>
      </c>
      <c r="BW63" s="14"/>
      <c r="BX63" s="14"/>
      <c r="BY63" s="14"/>
      <c r="BZ63" s="14"/>
      <c r="CA63" s="14"/>
      <c r="CB63" s="14" t="s">
        <v>185</v>
      </c>
      <c r="CC63" s="14" t="s">
        <v>55</v>
      </c>
      <c r="CD63" s="23">
        <f t="shared" ca="1" si="208"/>
        <v>453.9</v>
      </c>
      <c r="CE63" s="23">
        <f t="shared" ca="1" si="209"/>
        <v>0.24</v>
      </c>
      <c r="CF63" s="14"/>
      <c r="CG63" s="14" t="s">
        <v>185</v>
      </c>
      <c r="CH63" s="14" t="s">
        <v>55</v>
      </c>
      <c r="CI63" s="23">
        <f t="shared" ca="1" si="210"/>
        <v>438.21211592371571</v>
      </c>
      <c r="CJ63" s="23">
        <f t="shared" ca="1" si="211"/>
        <v>0.7350000000000001</v>
      </c>
      <c r="CK63" s="14"/>
      <c r="CL63" s="14"/>
      <c r="CM63" s="14"/>
      <c r="CN63" s="14"/>
      <c r="CO63" s="14"/>
      <c r="CP63" s="14" t="s">
        <v>185</v>
      </c>
      <c r="CQ63" s="14" t="s">
        <v>55</v>
      </c>
      <c r="CR63" s="23">
        <f t="shared" ca="1" si="212"/>
        <v>392.35</v>
      </c>
      <c r="CS63" s="23">
        <f t="shared" ca="1" si="213"/>
        <v>0.69000000000000006</v>
      </c>
      <c r="CT63" s="14"/>
      <c r="CU63" s="14" t="s">
        <v>185</v>
      </c>
      <c r="CV63" s="14" t="s">
        <v>55</v>
      </c>
      <c r="CW63" s="23">
        <f t="shared" ca="1" si="214"/>
        <v>377.27409659422131</v>
      </c>
      <c r="CX63" s="23">
        <f t="shared" ca="1" si="215"/>
        <v>1.75</v>
      </c>
      <c r="CY63" s="14"/>
      <c r="CZ63" s="14"/>
      <c r="DA63" s="14"/>
      <c r="DB63" s="14"/>
      <c r="DC63" s="14"/>
      <c r="DD63" s="14" t="s">
        <v>185</v>
      </c>
      <c r="DE63" s="14" t="s">
        <v>55</v>
      </c>
      <c r="DF63" s="23">
        <f t="shared" ca="1" si="216"/>
        <v>331.85000000000008</v>
      </c>
      <c r="DG63" s="23">
        <f t="shared" ca="1" si="217"/>
        <v>2.19</v>
      </c>
      <c r="DH63" s="14"/>
      <c r="DI63" s="14" t="s">
        <v>185</v>
      </c>
      <c r="DJ63" s="14" t="s">
        <v>55</v>
      </c>
      <c r="DK63" s="23">
        <f t="shared" ca="1" si="218"/>
        <v>317.63992030493944</v>
      </c>
      <c r="DL63" s="23">
        <f t="shared" ca="1" si="219"/>
        <v>4.0500000000000007</v>
      </c>
      <c r="DM63" s="14"/>
      <c r="DN63" s="14"/>
      <c r="DO63" s="14"/>
      <c r="DP63" s="14"/>
      <c r="DQ63" s="14"/>
      <c r="DR63" s="14" t="s">
        <v>185</v>
      </c>
      <c r="DS63" s="14" t="s">
        <v>55</v>
      </c>
      <c r="DT63" s="23">
        <f t="shared" ca="1" si="220"/>
        <v>272.62</v>
      </c>
      <c r="DU63" s="23">
        <f t="shared" ca="1" si="221"/>
        <v>4.9600000000000009</v>
      </c>
      <c r="DV63" s="14"/>
      <c r="DW63" s="14" t="s">
        <v>185</v>
      </c>
      <c r="DX63" s="14" t="s">
        <v>55</v>
      </c>
      <c r="DY63" s="23">
        <f t="shared" ca="1" si="222"/>
        <v>259.79256689881703</v>
      </c>
      <c r="DZ63" s="23">
        <f t="shared" ca="1" si="223"/>
        <v>8.109941022425545</v>
      </c>
      <c r="EA63" s="14"/>
      <c r="EB63" s="14"/>
      <c r="EC63" s="14"/>
      <c r="ED63" s="14"/>
      <c r="EE63" s="14"/>
    </row>
    <row r="64" spans="1:135">
      <c r="A64">
        <v>2007</v>
      </c>
      <c r="B64">
        <v>3</v>
      </c>
      <c r="C64" s="11">
        <v>-6.1290322580644888E-2</v>
      </c>
      <c r="D64">
        <v>683.9</v>
      </c>
      <c r="E64">
        <v>0</v>
      </c>
      <c r="F64">
        <v>621.9</v>
      </c>
      <c r="G64">
        <v>0</v>
      </c>
      <c r="H64">
        <v>559.9</v>
      </c>
      <c r="I64">
        <v>0</v>
      </c>
      <c r="J64">
        <v>497.9</v>
      </c>
      <c r="K64">
        <v>0</v>
      </c>
      <c r="L64">
        <v>435.9</v>
      </c>
      <c r="M64">
        <v>0</v>
      </c>
      <c r="N64">
        <v>375.2</v>
      </c>
      <c r="O64">
        <v>1.3</v>
      </c>
      <c r="P64">
        <v>316.60000000000002</v>
      </c>
      <c r="Q64">
        <v>4.7</v>
      </c>
      <c r="R64">
        <v>259.2</v>
      </c>
      <c r="S64">
        <v>9.3000000000000007</v>
      </c>
      <c r="T64">
        <v>14</v>
      </c>
      <c r="X64" s="14" t="s">
        <v>185</v>
      </c>
      <c r="Y64" s="14" t="s">
        <v>56</v>
      </c>
      <c r="Z64" s="23">
        <f t="shared" ca="1" si="192"/>
        <v>501.38</v>
      </c>
      <c r="AA64" s="23">
        <f t="shared" ca="1" si="193"/>
        <v>0</v>
      </c>
      <c r="AB64" s="14"/>
      <c r="AC64" s="14" t="s">
        <v>185</v>
      </c>
      <c r="AD64" s="14" t="s">
        <v>56</v>
      </c>
      <c r="AE64" s="23">
        <f t="shared" ca="1" si="194"/>
        <v>486.52264720295688</v>
      </c>
      <c r="AF64" s="23">
        <f t="shared" ca="1" si="195"/>
        <v>0.05</v>
      </c>
      <c r="AG64" s="14"/>
      <c r="AH64" s="14"/>
      <c r="AI64" s="14"/>
      <c r="AJ64" s="14"/>
      <c r="AK64" s="14"/>
      <c r="AL64" s="14" t="s">
        <v>185</v>
      </c>
      <c r="AM64" s="14" t="s">
        <v>56</v>
      </c>
      <c r="AN64" s="23">
        <f t="shared" ca="1" si="196"/>
        <v>441.38</v>
      </c>
      <c r="AO64" s="23">
        <f t="shared" ca="1" si="197"/>
        <v>0</v>
      </c>
      <c r="AP64" s="14"/>
      <c r="AQ64" s="14" t="s">
        <v>185</v>
      </c>
      <c r="AR64" s="14" t="s">
        <v>56</v>
      </c>
      <c r="AS64" s="23">
        <f t="shared" ca="1" si="198"/>
        <v>426.62133581870654</v>
      </c>
      <c r="AT64" s="23">
        <f t="shared" ca="1" si="199"/>
        <v>0.155</v>
      </c>
      <c r="AU64" s="14"/>
      <c r="AV64" s="14"/>
      <c r="AW64" s="14"/>
      <c r="AX64" s="14"/>
      <c r="AY64" s="14"/>
      <c r="AZ64" s="14" t="s">
        <v>185</v>
      </c>
      <c r="BA64" s="14" t="s">
        <v>56</v>
      </c>
      <c r="BB64" s="23">
        <f t="shared" ca="1" si="200"/>
        <v>381.46</v>
      </c>
      <c r="BC64" s="23">
        <f t="shared" ca="1" si="201"/>
        <v>0.08</v>
      </c>
      <c r="BD64" s="14"/>
      <c r="BE64" s="14" t="s">
        <v>185</v>
      </c>
      <c r="BF64" s="14" t="s">
        <v>56</v>
      </c>
      <c r="BG64" s="23">
        <f t="shared" ca="1" si="202"/>
        <v>367.03590292804006</v>
      </c>
      <c r="BH64" s="23">
        <f t="shared" ca="1" si="203"/>
        <v>0.57500000000000007</v>
      </c>
      <c r="BI64" s="14"/>
      <c r="BJ64" s="14"/>
      <c r="BK64" s="14"/>
      <c r="BL64" s="14"/>
      <c r="BM64" s="14"/>
      <c r="BN64" s="14" t="s">
        <v>185</v>
      </c>
      <c r="BO64" s="14" t="s">
        <v>56</v>
      </c>
      <c r="BP64" s="23">
        <f t="shared" ca="1" si="204"/>
        <v>322.11</v>
      </c>
      <c r="BQ64" s="23">
        <f t="shared" ca="1" si="205"/>
        <v>0.73</v>
      </c>
      <c r="BR64" s="14"/>
      <c r="BS64" s="14" t="s">
        <v>185</v>
      </c>
      <c r="BT64" s="14" t="s">
        <v>56</v>
      </c>
      <c r="BU64" s="23">
        <f t="shared" ca="1" si="206"/>
        <v>308.46829147619087</v>
      </c>
      <c r="BV64" s="23">
        <f t="shared" ca="1" si="207"/>
        <v>2.0049999999999999</v>
      </c>
      <c r="BW64" s="14"/>
      <c r="BX64" s="14"/>
      <c r="BY64" s="14"/>
      <c r="BZ64" s="14"/>
      <c r="CA64" s="14"/>
      <c r="CB64" s="14" t="s">
        <v>185</v>
      </c>
      <c r="CC64" s="14" t="s">
        <v>56</v>
      </c>
      <c r="CD64" s="23">
        <f t="shared" ca="1" si="208"/>
        <v>263.77999999999997</v>
      </c>
      <c r="CE64" s="23">
        <f t="shared" ca="1" si="209"/>
        <v>2.4</v>
      </c>
      <c r="CF64" s="14"/>
      <c r="CG64" s="14" t="s">
        <v>185</v>
      </c>
      <c r="CH64" s="14" t="s">
        <v>56</v>
      </c>
      <c r="CI64" s="23">
        <f t="shared" ca="1" si="210"/>
        <v>251.85219387255825</v>
      </c>
      <c r="CJ64" s="23">
        <f t="shared" ca="1" si="211"/>
        <v>5.3599999999999985</v>
      </c>
      <c r="CK64" s="14"/>
      <c r="CL64" s="14"/>
      <c r="CM64" s="14"/>
      <c r="CN64" s="14"/>
      <c r="CO64" s="14"/>
      <c r="CP64" s="14" t="s">
        <v>185</v>
      </c>
      <c r="CQ64" s="14" t="s">
        <v>56</v>
      </c>
      <c r="CR64" s="23">
        <f t="shared" ca="1" si="212"/>
        <v>207.6</v>
      </c>
      <c r="CS64" s="23">
        <f t="shared" ca="1" si="213"/>
        <v>6.22</v>
      </c>
      <c r="CT64" s="14"/>
      <c r="CU64" s="14" t="s">
        <v>185</v>
      </c>
      <c r="CV64" s="14" t="s">
        <v>56</v>
      </c>
      <c r="CW64" s="23">
        <f t="shared" ca="1" si="214"/>
        <v>197.47875674848297</v>
      </c>
      <c r="CX64" s="23">
        <f t="shared" ca="1" si="215"/>
        <v>10.95</v>
      </c>
      <c r="CY64" s="14"/>
      <c r="CZ64" s="14"/>
      <c r="DA64" s="14"/>
      <c r="DB64" s="14"/>
      <c r="DC64" s="14"/>
      <c r="DD64" s="14" t="s">
        <v>185</v>
      </c>
      <c r="DE64" s="14" t="s">
        <v>56</v>
      </c>
      <c r="DF64" s="23">
        <f t="shared" ca="1" si="216"/>
        <v>155.06</v>
      </c>
      <c r="DG64" s="23">
        <f t="shared" ca="1" si="217"/>
        <v>13.680000000000001</v>
      </c>
      <c r="DH64" s="14"/>
      <c r="DI64" s="14" t="s">
        <v>185</v>
      </c>
      <c r="DJ64" s="14" t="s">
        <v>56</v>
      </c>
      <c r="DK64" s="23">
        <f t="shared" ca="1" si="218"/>
        <v>146.47937224471255</v>
      </c>
      <c r="DL64" s="23">
        <f t="shared" ca="1" si="219"/>
        <v>19.939999999999998</v>
      </c>
      <c r="DM64" s="14"/>
      <c r="DN64" s="14"/>
      <c r="DO64" s="14"/>
      <c r="DP64" s="14"/>
      <c r="DQ64" s="14"/>
      <c r="DR64" s="14" t="s">
        <v>185</v>
      </c>
      <c r="DS64" s="14" t="s">
        <v>56</v>
      </c>
      <c r="DT64" s="23">
        <f t="shared" ca="1" si="220"/>
        <v>108.11000000000001</v>
      </c>
      <c r="DU64" s="23">
        <f t="shared" ca="1" si="221"/>
        <v>26.73</v>
      </c>
      <c r="DV64" s="14"/>
      <c r="DW64" s="14" t="s">
        <v>185</v>
      </c>
      <c r="DX64" s="14" t="s">
        <v>56</v>
      </c>
      <c r="DY64" s="23">
        <f t="shared" ca="1" si="222"/>
        <v>100.84079002778078</v>
      </c>
      <c r="DZ64" s="23">
        <f t="shared" ca="1" si="223"/>
        <v>34.290752483747468</v>
      </c>
      <c r="EA64" s="14"/>
      <c r="EB64" s="14"/>
      <c r="EC64" s="14"/>
      <c r="ED64" s="14"/>
      <c r="EE64" s="14"/>
    </row>
    <row r="65" spans="1:135">
      <c r="A65">
        <v>2007</v>
      </c>
      <c r="B65">
        <v>4</v>
      </c>
      <c r="C65" s="11">
        <v>4.59</v>
      </c>
      <c r="D65">
        <v>522.29999999999995</v>
      </c>
      <c r="E65">
        <v>0</v>
      </c>
      <c r="F65">
        <v>462.3</v>
      </c>
      <c r="G65">
        <v>0</v>
      </c>
      <c r="H65">
        <v>402.3</v>
      </c>
      <c r="I65">
        <v>0</v>
      </c>
      <c r="J65">
        <v>343.7</v>
      </c>
      <c r="K65">
        <v>1.4</v>
      </c>
      <c r="L65">
        <v>287.10000000000002</v>
      </c>
      <c r="M65">
        <v>4.8</v>
      </c>
      <c r="N65">
        <v>231.5</v>
      </c>
      <c r="O65">
        <v>9.1999999999999993</v>
      </c>
      <c r="P65">
        <v>179.2</v>
      </c>
      <c r="Q65">
        <v>16.899999999999999</v>
      </c>
      <c r="R65">
        <v>129.1</v>
      </c>
      <c r="S65">
        <v>26.8</v>
      </c>
      <c r="T65">
        <v>7</v>
      </c>
      <c r="X65" s="14" t="s">
        <v>185</v>
      </c>
      <c r="Y65" s="14" t="s">
        <v>42</v>
      </c>
      <c r="Z65" s="23">
        <f t="shared" ca="1" si="192"/>
        <v>301.10000000000002</v>
      </c>
      <c r="AA65" s="23">
        <f t="shared" ca="1" si="193"/>
        <v>3.35</v>
      </c>
      <c r="AB65" s="14"/>
      <c r="AC65" s="14" t="s">
        <v>185</v>
      </c>
      <c r="AD65" s="14" t="s">
        <v>42</v>
      </c>
      <c r="AE65" s="23">
        <f t="shared" ca="1" si="194"/>
        <v>303.35742155298442</v>
      </c>
      <c r="AF65" s="23">
        <f t="shared" ca="1" si="195"/>
        <v>2.59</v>
      </c>
      <c r="AG65" s="14"/>
      <c r="AH65" s="14"/>
      <c r="AI65" s="14"/>
      <c r="AJ65" s="14"/>
      <c r="AK65" s="14"/>
      <c r="AL65" s="14" t="s">
        <v>185</v>
      </c>
      <c r="AM65" s="14" t="s">
        <v>42</v>
      </c>
      <c r="AN65" s="23">
        <f t="shared" ca="1" si="196"/>
        <v>243.92000000000002</v>
      </c>
      <c r="AO65" s="23">
        <f t="shared" ca="1" si="197"/>
        <v>8.1699999999999982</v>
      </c>
      <c r="AP65" s="14"/>
      <c r="AQ65" s="14" t="s">
        <v>185</v>
      </c>
      <c r="AR65" s="14" t="s">
        <v>42</v>
      </c>
      <c r="AS65" s="23">
        <f t="shared" ca="1" si="198"/>
        <v>245.20776501675019</v>
      </c>
      <c r="AT65" s="23">
        <f t="shared" ca="1" si="199"/>
        <v>6.4450000000000003</v>
      </c>
      <c r="AU65" s="14"/>
      <c r="AV65" s="14"/>
      <c r="AW65" s="14"/>
      <c r="AX65" s="14"/>
      <c r="AY65" s="14"/>
      <c r="AZ65" s="14" t="s">
        <v>185</v>
      </c>
      <c r="BA65" s="14" t="s">
        <v>42</v>
      </c>
      <c r="BB65" s="23">
        <f t="shared" ca="1" si="200"/>
        <v>190.45</v>
      </c>
      <c r="BC65" s="23">
        <f t="shared" ca="1" si="201"/>
        <v>16.7</v>
      </c>
      <c r="BD65" s="14"/>
      <c r="BE65" s="14" t="s">
        <v>185</v>
      </c>
      <c r="BF65" s="14" t="s">
        <v>42</v>
      </c>
      <c r="BG65" s="23">
        <f t="shared" ca="1" si="202"/>
        <v>190.55620234052992</v>
      </c>
      <c r="BH65" s="23">
        <f t="shared" ca="1" si="203"/>
        <v>13.795000000000002</v>
      </c>
      <c r="BI65" s="14"/>
      <c r="BJ65" s="14"/>
      <c r="BK65" s="14"/>
      <c r="BL65" s="14"/>
      <c r="BM65" s="14"/>
      <c r="BN65" s="14" t="s">
        <v>185</v>
      </c>
      <c r="BO65" s="14" t="s">
        <v>42</v>
      </c>
      <c r="BP65" s="23">
        <f t="shared" ca="1" si="204"/>
        <v>141.16000000000003</v>
      </c>
      <c r="BQ65" s="23">
        <f t="shared" ca="1" si="205"/>
        <v>29.409999999999997</v>
      </c>
      <c r="BR65" s="14"/>
      <c r="BS65" s="14" t="s">
        <v>185</v>
      </c>
      <c r="BT65" s="14" t="s">
        <v>42</v>
      </c>
      <c r="BU65" s="23">
        <f t="shared" ca="1" si="206"/>
        <v>139.92059327902749</v>
      </c>
      <c r="BV65" s="23">
        <f t="shared" ca="1" si="207"/>
        <v>25.155000000000005</v>
      </c>
      <c r="BW65" s="14"/>
      <c r="BX65" s="14"/>
      <c r="BY65" s="14"/>
      <c r="BZ65" s="14"/>
      <c r="CA65" s="14"/>
      <c r="CB65" s="14" t="s">
        <v>185</v>
      </c>
      <c r="CC65" s="14" t="s">
        <v>42</v>
      </c>
      <c r="CD65" s="23">
        <f t="shared" ca="1" si="208"/>
        <v>96.78</v>
      </c>
      <c r="CE65" s="23">
        <f t="shared" ca="1" si="209"/>
        <v>47.03</v>
      </c>
      <c r="CF65" s="14"/>
      <c r="CG65" s="14" t="s">
        <v>185</v>
      </c>
      <c r="CH65" s="14" t="s">
        <v>42</v>
      </c>
      <c r="CI65" s="23">
        <f t="shared" ca="1" si="210"/>
        <v>94.325494138544698</v>
      </c>
      <c r="CJ65" s="23">
        <f t="shared" ca="1" si="211"/>
        <v>41.565000000000005</v>
      </c>
      <c r="CK65" s="14"/>
      <c r="CL65" s="14"/>
      <c r="CM65" s="14"/>
      <c r="CN65" s="14"/>
      <c r="CO65" s="14"/>
      <c r="CP65" s="14" t="s">
        <v>185</v>
      </c>
      <c r="CQ65" s="14" t="s">
        <v>42</v>
      </c>
      <c r="CR65" s="23">
        <f t="shared" ca="1" si="212"/>
        <v>59.949999999999989</v>
      </c>
      <c r="CS65" s="23">
        <f t="shared" ca="1" si="213"/>
        <v>72.2</v>
      </c>
      <c r="CT65" s="14"/>
      <c r="CU65" s="14" t="s">
        <v>185</v>
      </c>
      <c r="CV65" s="14" t="s">
        <v>42</v>
      </c>
      <c r="CW65" s="23">
        <f t="shared" ca="1" si="214"/>
        <v>57.135476853398103</v>
      </c>
      <c r="CX65" s="23">
        <f t="shared" ca="1" si="215"/>
        <v>66.375</v>
      </c>
      <c r="CY65" s="14"/>
      <c r="CZ65" s="14"/>
      <c r="DA65" s="14"/>
      <c r="DB65" s="14"/>
      <c r="DC65" s="14"/>
      <c r="DD65" s="14" t="s">
        <v>185</v>
      </c>
      <c r="DE65" s="14" t="s">
        <v>42</v>
      </c>
      <c r="DF65" s="23">
        <f t="shared" ca="1" si="216"/>
        <v>32.840000000000003</v>
      </c>
      <c r="DG65" s="23">
        <f t="shared" ca="1" si="217"/>
        <v>107.08999999999999</v>
      </c>
      <c r="DH65" s="14"/>
      <c r="DI65" s="14" t="s">
        <v>185</v>
      </c>
      <c r="DJ65" s="14" t="s">
        <v>42</v>
      </c>
      <c r="DK65" s="23">
        <f t="shared" ca="1" si="218"/>
        <v>30.21332986191404</v>
      </c>
      <c r="DL65" s="23">
        <f t="shared" ca="1" si="219"/>
        <v>101.45499999999998</v>
      </c>
      <c r="DM65" s="14"/>
      <c r="DN65" s="14"/>
      <c r="DO65" s="14"/>
      <c r="DP65" s="14"/>
      <c r="DQ65" s="14"/>
      <c r="DR65" s="14" t="s">
        <v>185</v>
      </c>
      <c r="DS65" s="14" t="s">
        <v>42</v>
      </c>
      <c r="DT65" s="23">
        <f t="shared" ca="1" si="220"/>
        <v>15.239999999999998</v>
      </c>
      <c r="DU65" s="23">
        <f t="shared" ca="1" si="221"/>
        <v>151.48999999999998</v>
      </c>
      <c r="DV65" s="14"/>
      <c r="DW65" s="14" t="s">
        <v>185</v>
      </c>
      <c r="DX65" s="14" t="s">
        <v>42</v>
      </c>
      <c r="DY65" s="23">
        <f t="shared" ca="1" si="222"/>
        <v>12.797486386605147</v>
      </c>
      <c r="DZ65" s="23">
        <f t="shared" ca="1" si="223"/>
        <v>146.03969104708526</v>
      </c>
      <c r="EA65" s="14"/>
      <c r="EB65" s="14"/>
      <c r="EC65" s="14"/>
      <c r="ED65" s="14"/>
      <c r="EE65" s="14"/>
    </row>
    <row r="66" spans="1:135">
      <c r="A66">
        <v>2007</v>
      </c>
      <c r="B66">
        <v>5</v>
      </c>
      <c r="C66" s="11">
        <v>12.596774193548388</v>
      </c>
      <c r="D66">
        <v>294.7</v>
      </c>
      <c r="E66">
        <v>3.2</v>
      </c>
      <c r="F66">
        <v>238.5</v>
      </c>
      <c r="G66">
        <v>9</v>
      </c>
      <c r="H66">
        <v>185.5</v>
      </c>
      <c r="I66">
        <v>18</v>
      </c>
      <c r="J66">
        <v>138.4</v>
      </c>
      <c r="K66">
        <v>32.9</v>
      </c>
      <c r="L66">
        <v>94.8</v>
      </c>
      <c r="M66">
        <v>51.3</v>
      </c>
      <c r="N66">
        <v>60.6</v>
      </c>
      <c r="O66">
        <v>79.099999999999994</v>
      </c>
      <c r="P66">
        <v>32.6</v>
      </c>
      <c r="Q66">
        <v>113.1</v>
      </c>
      <c r="R66">
        <v>8.5</v>
      </c>
      <c r="S66">
        <v>151</v>
      </c>
      <c r="T66">
        <v>0</v>
      </c>
      <c r="X66" s="14" t="s">
        <v>185</v>
      </c>
      <c r="Y66" s="14" t="s">
        <v>43</v>
      </c>
      <c r="Z66" s="23">
        <f t="shared" ca="1" si="192"/>
        <v>152.39000000000001</v>
      </c>
      <c r="AA66" s="23">
        <f t="shared" ca="1" si="193"/>
        <v>7.75</v>
      </c>
      <c r="AB66" s="14"/>
      <c r="AC66" s="14" t="s">
        <v>185</v>
      </c>
      <c r="AD66" s="14" t="s">
        <v>43</v>
      </c>
      <c r="AE66" s="23">
        <f t="shared" ca="1" si="194"/>
        <v>145.57429397364524</v>
      </c>
      <c r="AF66" s="23">
        <f t="shared" ca="1" si="195"/>
        <v>9.3500000000000014</v>
      </c>
      <c r="AG66" s="14"/>
      <c r="AH66" s="14"/>
      <c r="AI66" s="14"/>
      <c r="AJ66" s="14"/>
      <c r="AK66" s="14"/>
      <c r="AL66" s="14" t="s">
        <v>185</v>
      </c>
      <c r="AM66" s="14" t="s">
        <v>43</v>
      </c>
      <c r="AN66" s="23">
        <f t="shared" ca="1" si="196"/>
        <v>103.66</v>
      </c>
      <c r="AO66" s="23">
        <f t="shared" ca="1" si="197"/>
        <v>19.020000000000003</v>
      </c>
      <c r="AP66" s="14"/>
      <c r="AQ66" s="14" t="s">
        <v>185</v>
      </c>
      <c r="AR66" s="14" t="s">
        <v>43</v>
      </c>
      <c r="AS66" s="23">
        <f t="shared" ca="1" si="198"/>
        <v>97.604707360240553</v>
      </c>
      <c r="AT66" s="23">
        <f t="shared" ca="1" si="199"/>
        <v>21.380000000000003</v>
      </c>
      <c r="AU66" s="14"/>
      <c r="AV66" s="14"/>
      <c r="AW66" s="14"/>
      <c r="AX66" s="14"/>
      <c r="AY66" s="14"/>
      <c r="AZ66" s="14" t="s">
        <v>185</v>
      </c>
      <c r="BA66" s="14" t="s">
        <v>43</v>
      </c>
      <c r="BB66" s="23">
        <f t="shared" ca="1" si="200"/>
        <v>61.780000000000008</v>
      </c>
      <c r="BC66" s="23">
        <f t="shared" ca="1" si="201"/>
        <v>37.15</v>
      </c>
      <c r="BD66" s="14"/>
      <c r="BE66" s="14" t="s">
        <v>185</v>
      </c>
      <c r="BF66" s="14" t="s">
        <v>43</v>
      </c>
      <c r="BG66" s="23">
        <f t="shared" ca="1" si="202"/>
        <v>57.370066766655718</v>
      </c>
      <c r="BH66" s="23">
        <f t="shared" ca="1" si="203"/>
        <v>41.149999999999991</v>
      </c>
      <c r="BI66" s="14"/>
      <c r="BJ66" s="14"/>
      <c r="BK66" s="14"/>
      <c r="BL66" s="14"/>
      <c r="BM66" s="14"/>
      <c r="BN66" s="14" t="s">
        <v>185</v>
      </c>
      <c r="BO66" s="14" t="s">
        <v>43</v>
      </c>
      <c r="BP66" s="23">
        <f t="shared" ca="1" si="204"/>
        <v>29.650000000000006</v>
      </c>
      <c r="BQ66" s="23">
        <f t="shared" ca="1" si="205"/>
        <v>65.02</v>
      </c>
      <c r="BR66" s="14"/>
      <c r="BS66" s="14" t="s">
        <v>185</v>
      </c>
      <c r="BT66" s="14" t="s">
        <v>43</v>
      </c>
      <c r="BU66" s="23">
        <f t="shared" ca="1" si="206"/>
        <v>27.825280398653621</v>
      </c>
      <c r="BV66" s="23">
        <f t="shared" ca="1" si="207"/>
        <v>71.605000000000004</v>
      </c>
      <c r="BW66" s="14"/>
      <c r="BX66" s="14"/>
      <c r="BY66" s="14"/>
      <c r="BZ66" s="14"/>
      <c r="CA66" s="14"/>
      <c r="CB66" s="14" t="s">
        <v>185</v>
      </c>
      <c r="CC66" s="14" t="s">
        <v>43</v>
      </c>
      <c r="CD66" s="23">
        <f t="shared" ca="1" si="208"/>
        <v>11.41</v>
      </c>
      <c r="CE66" s="23">
        <f t="shared" ca="1" si="209"/>
        <v>106.78</v>
      </c>
      <c r="CF66" s="14"/>
      <c r="CG66" s="14" t="s">
        <v>185</v>
      </c>
      <c r="CH66" s="14" t="s">
        <v>43</v>
      </c>
      <c r="CI66" s="23">
        <f t="shared" ca="1" si="210"/>
        <v>10.635274620892172</v>
      </c>
      <c r="CJ66" s="23">
        <f t="shared" ca="1" si="211"/>
        <v>114.41499999999999</v>
      </c>
      <c r="CK66" s="14"/>
      <c r="CL66" s="14"/>
      <c r="CM66" s="14"/>
      <c r="CN66" s="14"/>
      <c r="CO66" s="14"/>
      <c r="CP66" s="14" t="s">
        <v>185</v>
      </c>
      <c r="CQ66" s="14" t="s">
        <v>43</v>
      </c>
      <c r="CR66" s="23">
        <f t="shared" ca="1" si="212"/>
        <v>2.9</v>
      </c>
      <c r="CS66" s="23">
        <f t="shared" ca="1" si="213"/>
        <v>158.27000000000001</v>
      </c>
      <c r="CT66" s="14"/>
      <c r="CU66" s="14" t="s">
        <v>185</v>
      </c>
      <c r="CV66" s="14" t="s">
        <v>43</v>
      </c>
      <c r="CW66" s="23">
        <f t="shared" ca="1" si="214"/>
        <v>2.8050949502905045</v>
      </c>
      <c r="CX66" s="23">
        <f t="shared" ca="1" si="215"/>
        <v>166.58500000000001</v>
      </c>
      <c r="CY66" s="14"/>
      <c r="CZ66" s="14"/>
      <c r="DA66" s="14"/>
      <c r="DB66" s="14"/>
      <c r="DC66" s="14"/>
      <c r="DD66" s="14" t="s">
        <v>185</v>
      </c>
      <c r="DE66" s="14" t="s">
        <v>43</v>
      </c>
      <c r="DF66" s="23">
        <f t="shared" ca="1" si="216"/>
        <v>0.16999999999999998</v>
      </c>
      <c r="DG66" s="23">
        <f t="shared" ca="1" si="217"/>
        <v>215.53999999999996</v>
      </c>
      <c r="DH66" s="14"/>
      <c r="DI66" s="14" t="s">
        <v>185</v>
      </c>
      <c r="DJ66" s="14" t="s">
        <v>43</v>
      </c>
      <c r="DK66" s="23">
        <f t="shared" ca="1" si="218"/>
        <v>0.32998618960215526</v>
      </c>
      <c r="DL66" s="23">
        <f t="shared" ca="1" si="219"/>
        <v>224.10999999999999</v>
      </c>
      <c r="DM66" s="14"/>
      <c r="DN66" s="14"/>
      <c r="DO66" s="14"/>
      <c r="DP66" s="14"/>
      <c r="DQ66" s="14"/>
      <c r="DR66" s="14" t="s">
        <v>185</v>
      </c>
      <c r="DS66" s="14" t="s">
        <v>43</v>
      </c>
      <c r="DT66" s="23">
        <f t="shared" ca="1" si="220"/>
        <v>0</v>
      </c>
      <c r="DU66" s="23">
        <f t="shared" ca="1" si="221"/>
        <v>275.37</v>
      </c>
      <c r="DV66" s="14"/>
      <c r="DW66" s="14" t="s">
        <v>185</v>
      </c>
      <c r="DX66" s="14" t="s">
        <v>43</v>
      </c>
      <c r="DY66" s="23">
        <f t="shared" ca="1" si="222"/>
        <v>0</v>
      </c>
      <c r="DZ66" s="23">
        <f t="shared" ca="1" si="223"/>
        <v>283.78002674943599</v>
      </c>
      <c r="EA66" s="14"/>
      <c r="EB66" s="14"/>
      <c r="EC66" s="14"/>
      <c r="ED66" s="14"/>
      <c r="EE66" s="14"/>
    </row>
    <row r="67" spans="1:135">
      <c r="A67">
        <v>2007</v>
      </c>
      <c r="B67">
        <v>6</v>
      </c>
      <c r="C67" s="11">
        <v>18.473333333333333</v>
      </c>
      <c r="D67">
        <v>115.8</v>
      </c>
      <c r="E67">
        <v>10</v>
      </c>
      <c r="F67">
        <v>76.7</v>
      </c>
      <c r="G67">
        <v>30.9</v>
      </c>
      <c r="H67">
        <v>45.6</v>
      </c>
      <c r="I67">
        <v>59.8</v>
      </c>
      <c r="J67">
        <v>23.7</v>
      </c>
      <c r="K67">
        <v>97.9</v>
      </c>
      <c r="L67">
        <v>11.8</v>
      </c>
      <c r="M67">
        <v>146</v>
      </c>
      <c r="N67">
        <v>5.6</v>
      </c>
      <c r="O67">
        <v>199.8</v>
      </c>
      <c r="P67">
        <v>1.7</v>
      </c>
      <c r="Q67">
        <v>255.9</v>
      </c>
      <c r="R67">
        <v>0</v>
      </c>
      <c r="S67">
        <v>314.2</v>
      </c>
      <c r="T67">
        <v>0</v>
      </c>
      <c r="X67" s="14" t="s">
        <v>185</v>
      </c>
      <c r="Y67" s="14" t="s">
        <v>44</v>
      </c>
      <c r="Z67" s="23">
        <f t="shared" ca="1" si="192"/>
        <v>64.97999999999999</v>
      </c>
      <c r="AA67" s="23">
        <f t="shared" ca="1" si="193"/>
        <v>22.110000000000003</v>
      </c>
      <c r="AB67" s="14"/>
      <c r="AC67" s="14" t="s">
        <v>185</v>
      </c>
      <c r="AD67" s="14" t="s">
        <v>44</v>
      </c>
      <c r="AE67" s="23">
        <f t="shared" ca="1" si="194"/>
        <v>61.194870798636963</v>
      </c>
      <c r="AF67" s="23">
        <f t="shared" ca="1" si="195"/>
        <v>23.954999999999998</v>
      </c>
      <c r="AG67" s="14"/>
      <c r="AH67" s="14"/>
      <c r="AI67" s="14"/>
      <c r="AJ67" s="14"/>
      <c r="AK67" s="14"/>
      <c r="AL67" s="14" t="s">
        <v>185</v>
      </c>
      <c r="AM67" s="14" t="s">
        <v>44</v>
      </c>
      <c r="AN67" s="23">
        <f t="shared" ca="1" si="196"/>
        <v>29.880000000000003</v>
      </c>
      <c r="AO67" s="23">
        <f t="shared" ca="1" si="197"/>
        <v>49.010000000000005</v>
      </c>
      <c r="AP67" s="14"/>
      <c r="AQ67" s="14" t="s">
        <v>185</v>
      </c>
      <c r="AR67" s="14" t="s">
        <v>44</v>
      </c>
      <c r="AS67" s="23">
        <f t="shared" ca="1" si="198"/>
        <v>27.509953107243117</v>
      </c>
      <c r="AT67" s="23">
        <f t="shared" ca="1" si="199"/>
        <v>52.269999999999996</v>
      </c>
      <c r="AU67" s="14"/>
      <c r="AV67" s="14"/>
      <c r="AW67" s="14"/>
      <c r="AX67" s="14"/>
      <c r="AY67" s="14"/>
      <c r="AZ67" s="14" t="s">
        <v>185</v>
      </c>
      <c r="BA67" s="14" t="s">
        <v>44</v>
      </c>
      <c r="BB67" s="23">
        <f t="shared" ca="1" si="200"/>
        <v>9.370000000000001</v>
      </c>
      <c r="BC67" s="23">
        <f t="shared" ca="1" si="201"/>
        <v>90.5</v>
      </c>
      <c r="BD67" s="14"/>
      <c r="BE67" s="14" t="s">
        <v>185</v>
      </c>
      <c r="BF67" s="14" t="s">
        <v>44</v>
      </c>
      <c r="BG67" s="23">
        <f t="shared" ca="1" si="202"/>
        <v>8.4550044431491962</v>
      </c>
      <c r="BH67" s="23">
        <f t="shared" ca="1" si="203"/>
        <v>95.214999999999989</v>
      </c>
      <c r="BI67" s="14"/>
      <c r="BJ67" s="14"/>
      <c r="BK67" s="14"/>
      <c r="BL67" s="14"/>
      <c r="BM67" s="14"/>
      <c r="BN67" s="14" t="s">
        <v>185</v>
      </c>
      <c r="BO67" s="14" t="s">
        <v>44</v>
      </c>
      <c r="BP67" s="23">
        <f t="shared" ca="1" si="204"/>
        <v>1.36</v>
      </c>
      <c r="BQ67" s="23">
        <f t="shared" ca="1" si="205"/>
        <v>144.48999999999998</v>
      </c>
      <c r="BR67" s="14"/>
      <c r="BS67" s="14" t="s">
        <v>185</v>
      </c>
      <c r="BT67" s="14" t="s">
        <v>44</v>
      </c>
      <c r="BU67" s="23">
        <f t="shared" ca="1" si="206"/>
        <v>1.0699992683765698</v>
      </c>
      <c r="BV67" s="23">
        <f t="shared" ca="1" si="207"/>
        <v>149.83000000000004</v>
      </c>
      <c r="BW67" s="14"/>
      <c r="BX67" s="14"/>
      <c r="BY67" s="14"/>
      <c r="BZ67" s="14"/>
      <c r="CA67" s="14"/>
      <c r="CB67" s="14" t="s">
        <v>185</v>
      </c>
      <c r="CC67" s="14" t="s">
        <v>44</v>
      </c>
      <c r="CD67" s="23">
        <f t="shared" ca="1" si="208"/>
        <v>0</v>
      </c>
      <c r="CE67" s="23">
        <f t="shared" ca="1" si="209"/>
        <v>205.12999999999997</v>
      </c>
      <c r="CF67" s="14"/>
      <c r="CG67" s="14" t="s">
        <v>185</v>
      </c>
      <c r="CH67" s="14" t="s">
        <v>44</v>
      </c>
      <c r="CI67" s="23">
        <f t="shared" ca="1" si="210"/>
        <v>0</v>
      </c>
      <c r="CJ67" s="23">
        <f t="shared" ca="1" si="211"/>
        <v>210.76000000000005</v>
      </c>
      <c r="CK67" s="14"/>
      <c r="CL67" s="14"/>
      <c r="CM67" s="14"/>
      <c r="CN67" s="14"/>
      <c r="CO67" s="14"/>
      <c r="CP67" s="14" t="s">
        <v>185</v>
      </c>
      <c r="CQ67" s="14" t="s">
        <v>44</v>
      </c>
      <c r="CR67" s="23">
        <f t="shared" ca="1" si="212"/>
        <v>0</v>
      </c>
      <c r="CS67" s="23">
        <f t="shared" ca="1" si="213"/>
        <v>267.13</v>
      </c>
      <c r="CT67" s="14"/>
      <c r="CU67" s="14" t="s">
        <v>185</v>
      </c>
      <c r="CV67" s="14" t="s">
        <v>44</v>
      </c>
      <c r="CW67" s="23">
        <f t="shared" ca="1" si="214"/>
        <v>0</v>
      </c>
      <c r="CX67" s="23">
        <f t="shared" ca="1" si="215"/>
        <v>272.76</v>
      </c>
      <c r="CY67" s="14"/>
      <c r="CZ67" s="14"/>
      <c r="DA67" s="14"/>
      <c r="DB67" s="14"/>
      <c r="DC67" s="14"/>
      <c r="DD67" s="14" t="s">
        <v>185</v>
      </c>
      <c r="DE67" s="14" t="s">
        <v>44</v>
      </c>
      <c r="DF67" s="23">
        <f t="shared" ca="1" si="216"/>
        <v>0</v>
      </c>
      <c r="DG67" s="23">
        <f t="shared" ca="1" si="217"/>
        <v>329.13</v>
      </c>
      <c r="DH67" s="14"/>
      <c r="DI67" s="14" t="s">
        <v>185</v>
      </c>
      <c r="DJ67" s="14" t="s">
        <v>44</v>
      </c>
      <c r="DK67" s="23">
        <f t="shared" ca="1" si="218"/>
        <v>0</v>
      </c>
      <c r="DL67" s="23">
        <f t="shared" ca="1" si="219"/>
        <v>334.76</v>
      </c>
      <c r="DM67" s="14"/>
      <c r="DN67" s="14"/>
      <c r="DO67" s="14"/>
      <c r="DP67" s="14"/>
      <c r="DQ67" s="14"/>
      <c r="DR67" s="14" t="s">
        <v>185</v>
      </c>
      <c r="DS67" s="14" t="s">
        <v>44</v>
      </c>
      <c r="DT67" s="23">
        <f t="shared" ca="1" si="220"/>
        <v>0</v>
      </c>
      <c r="DU67" s="23">
        <f t="shared" ca="1" si="221"/>
        <v>391.13</v>
      </c>
      <c r="DV67" s="14"/>
      <c r="DW67" s="14" t="s">
        <v>185</v>
      </c>
      <c r="DX67" s="14" t="s">
        <v>44</v>
      </c>
      <c r="DY67" s="23">
        <f t="shared" ca="1" si="222"/>
        <v>0</v>
      </c>
      <c r="DZ67" s="23">
        <f t="shared" ca="1" si="223"/>
        <v>396.7600062958935</v>
      </c>
      <c r="EA67" s="14"/>
      <c r="EB67" s="14"/>
      <c r="EC67" s="14"/>
      <c r="ED67" s="14"/>
      <c r="EE67" s="14"/>
    </row>
    <row r="68" spans="1:135">
      <c r="A68">
        <v>2007</v>
      </c>
      <c r="B68">
        <v>7</v>
      </c>
      <c r="C68" s="11">
        <v>19.645161290322577</v>
      </c>
      <c r="D68">
        <v>84.7</v>
      </c>
      <c r="E68">
        <v>11.7</v>
      </c>
      <c r="F68">
        <v>43.7</v>
      </c>
      <c r="G68">
        <v>32.700000000000003</v>
      </c>
      <c r="H68">
        <v>13.4</v>
      </c>
      <c r="I68">
        <v>64.400000000000006</v>
      </c>
      <c r="J68">
        <v>1.8</v>
      </c>
      <c r="K68">
        <v>114.8</v>
      </c>
      <c r="L68">
        <v>0</v>
      </c>
      <c r="M68">
        <v>175</v>
      </c>
      <c r="N68">
        <v>0</v>
      </c>
      <c r="O68">
        <v>237</v>
      </c>
      <c r="P68">
        <v>0</v>
      </c>
      <c r="Q68">
        <v>299</v>
      </c>
      <c r="R68">
        <v>0</v>
      </c>
      <c r="S68">
        <v>361</v>
      </c>
      <c r="T68">
        <v>0</v>
      </c>
      <c r="X68" s="14" t="s">
        <v>185</v>
      </c>
      <c r="Y68" s="14" t="s">
        <v>45</v>
      </c>
      <c r="Z68" s="23">
        <f t="shared" ca="1" si="192"/>
        <v>66.580000000000013</v>
      </c>
      <c r="AA68" s="23">
        <f t="shared" ca="1" si="193"/>
        <v>16.420000000000002</v>
      </c>
      <c r="AB68" s="14"/>
      <c r="AC68" s="14" t="s">
        <v>185</v>
      </c>
      <c r="AD68" s="14" t="s">
        <v>45</v>
      </c>
      <c r="AE68" s="23">
        <f t="shared" ca="1" si="194"/>
        <v>67.894937696490132</v>
      </c>
      <c r="AF68" s="23">
        <f t="shared" ca="1" si="195"/>
        <v>17.249999999999996</v>
      </c>
      <c r="AG68" s="14"/>
      <c r="AH68" s="14"/>
      <c r="AI68" s="14"/>
      <c r="AJ68" s="14"/>
      <c r="AK68" s="14"/>
      <c r="AL68" s="14" t="s">
        <v>185</v>
      </c>
      <c r="AM68" s="14" t="s">
        <v>45</v>
      </c>
      <c r="AN68" s="23">
        <f t="shared" ca="1" si="196"/>
        <v>30.22</v>
      </c>
      <c r="AO68" s="23">
        <f t="shared" ca="1" si="197"/>
        <v>42.06</v>
      </c>
      <c r="AP68" s="14"/>
      <c r="AQ68" s="14" t="s">
        <v>185</v>
      </c>
      <c r="AR68" s="14" t="s">
        <v>45</v>
      </c>
      <c r="AS68" s="23">
        <f t="shared" ca="1" si="198"/>
        <v>31.264976054482414</v>
      </c>
      <c r="AT68" s="23">
        <f t="shared" ca="1" si="199"/>
        <v>42.62</v>
      </c>
      <c r="AU68" s="14"/>
      <c r="AV68" s="14"/>
      <c r="AW68" s="14"/>
      <c r="AX68" s="14"/>
      <c r="AY68" s="14"/>
      <c r="AZ68" s="14" t="s">
        <v>185</v>
      </c>
      <c r="BA68" s="14" t="s">
        <v>45</v>
      </c>
      <c r="BB68" s="23">
        <f t="shared" ca="1" si="200"/>
        <v>9.5400000000000009</v>
      </c>
      <c r="BC68" s="23">
        <f t="shared" ca="1" si="201"/>
        <v>83.38</v>
      </c>
      <c r="BD68" s="14"/>
      <c r="BE68" s="14" t="s">
        <v>185</v>
      </c>
      <c r="BF68" s="14" t="s">
        <v>45</v>
      </c>
      <c r="BG68" s="23">
        <f t="shared" ca="1" si="202"/>
        <v>10.415002820076646</v>
      </c>
      <c r="BH68" s="23">
        <f t="shared" ca="1" si="203"/>
        <v>83.77</v>
      </c>
      <c r="BI68" s="14"/>
      <c r="BJ68" s="14"/>
      <c r="BK68" s="14"/>
      <c r="BL68" s="14"/>
      <c r="BM68" s="14"/>
      <c r="BN68" s="14" t="s">
        <v>185</v>
      </c>
      <c r="BO68" s="14" t="s">
        <v>45</v>
      </c>
      <c r="BP68" s="23">
        <f t="shared" ca="1" si="204"/>
        <v>1.77</v>
      </c>
      <c r="BQ68" s="23">
        <f t="shared" ca="1" si="205"/>
        <v>137.61000000000004</v>
      </c>
      <c r="BR68" s="14"/>
      <c r="BS68" s="14" t="s">
        <v>185</v>
      </c>
      <c r="BT68" s="14" t="s">
        <v>45</v>
      </c>
      <c r="BU68" s="23">
        <f t="shared" ca="1" si="206"/>
        <v>2.049999461835057</v>
      </c>
      <c r="BV68" s="23">
        <f t="shared" ca="1" si="207"/>
        <v>137.40500000000003</v>
      </c>
      <c r="BW68" s="14"/>
      <c r="BX68" s="14"/>
      <c r="BY68" s="14"/>
      <c r="BZ68" s="14"/>
      <c r="CA68" s="14"/>
      <c r="CB68" s="14" t="s">
        <v>185</v>
      </c>
      <c r="CC68" s="14" t="s">
        <v>45</v>
      </c>
      <c r="CD68" s="23">
        <f t="shared" ca="1" si="208"/>
        <v>0.13</v>
      </c>
      <c r="CE68" s="23">
        <f t="shared" ca="1" si="209"/>
        <v>197.97000000000003</v>
      </c>
      <c r="CF68" s="14"/>
      <c r="CG68" s="14" t="s">
        <v>185</v>
      </c>
      <c r="CH68" s="14" t="s">
        <v>45</v>
      </c>
      <c r="CI68" s="23">
        <f t="shared" ca="1" si="210"/>
        <v>0.08</v>
      </c>
      <c r="CJ68" s="23">
        <f t="shared" ca="1" si="211"/>
        <v>197.435</v>
      </c>
      <c r="CK68" s="14"/>
      <c r="CL68" s="14"/>
      <c r="CM68" s="14"/>
      <c r="CN68" s="14"/>
      <c r="CO68" s="14"/>
      <c r="CP68" s="14" t="s">
        <v>185</v>
      </c>
      <c r="CQ68" s="14" t="s">
        <v>45</v>
      </c>
      <c r="CR68" s="23">
        <f t="shared" ca="1" si="212"/>
        <v>0</v>
      </c>
      <c r="CS68" s="23">
        <f t="shared" ca="1" si="213"/>
        <v>259.84000000000003</v>
      </c>
      <c r="CT68" s="14"/>
      <c r="CU68" s="14" t="s">
        <v>185</v>
      </c>
      <c r="CV68" s="14" t="s">
        <v>45</v>
      </c>
      <c r="CW68" s="23">
        <f t="shared" ca="1" si="214"/>
        <v>0</v>
      </c>
      <c r="CX68" s="23">
        <f t="shared" ca="1" si="215"/>
        <v>259.35499999999996</v>
      </c>
      <c r="CY68" s="14"/>
      <c r="CZ68" s="14"/>
      <c r="DA68" s="14"/>
      <c r="DB68" s="14"/>
      <c r="DC68" s="14"/>
      <c r="DD68" s="14" t="s">
        <v>185</v>
      </c>
      <c r="DE68" s="14" t="s">
        <v>45</v>
      </c>
      <c r="DF68" s="23">
        <f t="shared" ca="1" si="216"/>
        <v>0</v>
      </c>
      <c r="DG68" s="23">
        <f t="shared" ca="1" si="217"/>
        <v>321.84000000000003</v>
      </c>
      <c r="DH68" s="14"/>
      <c r="DI68" s="14" t="s">
        <v>185</v>
      </c>
      <c r="DJ68" s="14" t="s">
        <v>45</v>
      </c>
      <c r="DK68" s="23">
        <f t="shared" ca="1" si="218"/>
        <v>0</v>
      </c>
      <c r="DL68" s="23">
        <f t="shared" ca="1" si="219"/>
        <v>321.35500000000002</v>
      </c>
      <c r="DM68" s="14"/>
      <c r="DN68" s="14"/>
      <c r="DO68" s="14"/>
      <c r="DP68" s="14"/>
      <c r="DQ68" s="14"/>
      <c r="DR68" s="14" t="s">
        <v>185</v>
      </c>
      <c r="DS68" s="14" t="s">
        <v>45</v>
      </c>
      <c r="DT68" s="23">
        <f t="shared" ca="1" si="220"/>
        <v>0</v>
      </c>
      <c r="DU68" s="23">
        <f t="shared" ca="1" si="221"/>
        <v>383.84000000000003</v>
      </c>
      <c r="DV68" s="14"/>
      <c r="DW68" s="14" t="s">
        <v>185</v>
      </c>
      <c r="DX68" s="14" t="s">
        <v>45</v>
      </c>
      <c r="DY68" s="23">
        <f t="shared" ca="1" si="222"/>
        <v>0</v>
      </c>
      <c r="DZ68" s="23">
        <f t="shared" ca="1" si="223"/>
        <v>383.35500258906649</v>
      </c>
      <c r="EA68" s="14"/>
      <c r="EB68" s="14"/>
      <c r="EC68" s="14"/>
      <c r="ED68" s="14"/>
      <c r="EE68" s="14"/>
    </row>
    <row r="69" spans="1:135">
      <c r="A69">
        <v>2007</v>
      </c>
      <c r="B69">
        <v>8</v>
      </c>
      <c r="C69" s="11">
        <v>20.296774193548391</v>
      </c>
      <c r="D69">
        <v>70.900000000000006</v>
      </c>
      <c r="E69">
        <v>18.100000000000001</v>
      </c>
      <c r="F69">
        <v>36.4</v>
      </c>
      <c r="G69">
        <v>45.6</v>
      </c>
      <c r="H69">
        <v>17.5</v>
      </c>
      <c r="I69">
        <v>88.7</v>
      </c>
      <c r="J69">
        <v>6.8</v>
      </c>
      <c r="K69">
        <v>140</v>
      </c>
      <c r="L69">
        <v>0.3</v>
      </c>
      <c r="M69">
        <v>195.5</v>
      </c>
      <c r="N69">
        <v>0</v>
      </c>
      <c r="O69">
        <v>257.2</v>
      </c>
      <c r="P69">
        <v>0</v>
      </c>
      <c r="Q69">
        <v>319.2</v>
      </c>
      <c r="R69">
        <v>0</v>
      </c>
      <c r="S69">
        <v>381.2</v>
      </c>
      <c r="T69">
        <v>0</v>
      </c>
      <c r="X69" s="14" t="s">
        <v>185</v>
      </c>
      <c r="Y69" s="14" t="s">
        <v>57</v>
      </c>
      <c r="Z69" s="23">
        <f t="shared" ca="1" si="192"/>
        <v>158.16</v>
      </c>
      <c r="AA69" s="23">
        <f t="shared" ca="1" si="193"/>
        <v>6.55</v>
      </c>
      <c r="AB69" s="14"/>
      <c r="AC69" s="14" t="s">
        <v>185</v>
      </c>
      <c r="AD69" s="14" t="s">
        <v>57</v>
      </c>
      <c r="AE69" s="23">
        <f t="shared" ca="1" si="194"/>
        <v>161.75998799462585</v>
      </c>
      <c r="AF69" s="23">
        <f t="shared" ca="1" si="195"/>
        <v>5.88</v>
      </c>
      <c r="AG69" s="14"/>
      <c r="AH69" s="14"/>
      <c r="AI69" s="14"/>
      <c r="AJ69" s="14"/>
      <c r="AK69" s="14"/>
      <c r="AL69" s="14" t="s">
        <v>185</v>
      </c>
      <c r="AM69" s="14" t="s">
        <v>57</v>
      </c>
      <c r="AN69" s="23">
        <f t="shared" ca="1" si="196"/>
        <v>109.01000000000002</v>
      </c>
      <c r="AO69" s="23">
        <f t="shared" ca="1" si="197"/>
        <v>17.399999999999999</v>
      </c>
      <c r="AP69" s="14"/>
      <c r="AQ69" s="14" t="s">
        <v>185</v>
      </c>
      <c r="AR69" s="14" t="s">
        <v>57</v>
      </c>
      <c r="AS69" s="23">
        <f t="shared" ca="1" si="198"/>
        <v>111.08499443527967</v>
      </c>
      <c r="AT69" s="23">
        <f t="shared" ca="1" si="199"/>
        <v>15.204999999999995</v>
      </c>
      <c r="AU69" s="14"/>
      <c r="AV69" s="14"/>
      <c r="AW69" s="14"/>
      <c r="AX69" s="14"/>
      <c r="AY69" s="14"/>
      <c r="AZ69" s="14" t="s">
        <v>185</v>
      </c>
      <c r="BA69" s="14" t="s">
        <v>57</v>
      </c>
      <c r="BB69" s="23">
        <f t="shared" ca="1" si="200"/>
        <v>67.440000000000012</v>
      </c>
      <c r="BC69" s="23">
        <f t="shared" ca="1" si="201"/>
        <v>35.83</v>
      </c>
      <c r="BD69" s="14"/>
      <c r="BE69" s="14" t="s">
        <v>185</v>
      </c>
      <c r="BF69" s="14" t="s">
        <v>57</v>
      </c>
      <c r="BG69" s="23">
        <f t="shared" ca="1" si="202"/>
        <v>68.180001029420239</v>
      </c>
      <c r="BH69" s="23">
        <f t="shared" ca="1" si="203"/>
        <v>32.29999999999999</v>
      </c>
      <c r="BI69" s="14"/>
      <c r="BJ69" s="14"/>
      <c r="BK69" s="14"/>
      <c r="BL69" s="14"/>
      <c r="BM69" s="14"/>
      <c r="BN69" s="14" t="s">
        <v>185</v>
      </c>
      <c r="BO69" s="14" t="s">
        <v>57</v>
      </c>
      <c r="BP69" s="23">
        <f t="shared" ca="1" si="204"/>
        <v>35.700000000000003</v>
      </c>
      <c r="BQ69" s="23">
        <f t="shared" ca="1" si="205"/>
        <v>64.09</v>
      </c>
      <c r="BR69" s="14"/>
      <c r="BS69" s="14" t="s">
        <v>185</v>
      </c>
      <c r="BT69" s="14" t="s">
        <v>57</v>
      </c>
      <c r="BU69" s="23">
        <f t="shared" ca="1" si="206"/>
        <v>35.829999538103849</v>
      </c>
      <c r="BV69" s="23">
        <f t="shared" ca="1" si="207"/>
        <v>59.95</v>
      </c>
      <c r="BW69" s="14"/>
      <c r="BX69" s="14"/>
      <c r="BY69" s="14"/>
      <c r="BZ69" s="14"/>
      <c r="CA69" s="14"/>
      <c r="CB69" s="14" t="s">
        <v>185</v>
      </c>
      <c r="CC69" s="14" t="s">
        <v>57</v>
      </c>
      <c r="CD69" s="23">
        <f t="shared" ca="1" si="208"/>
        <v>15.52</v>
      </c>
      <c r="CE69" s="23">
        <f t="shared" ca="1" si="209"/>
        <v>103.91000000000001</v>
      </c>
      <c r="CF69" s="14"/>
      <c r="CG69" s="14" t="s">
        <v>185</v>
      </c>
      <c r="CH69" s="14" t="s">
        <v>57</v>
      </c>
      <c r="CI69" s="23">
        <f t="shared" ca="1" si="210"/>
        <v>15.48</v>
      </c>
      <c r="CJ69" s="23">
        <f t="shared" ca="1" si="211"/>
        <v>99.6</v>
      </c>
      <c r="CK69" s="14"/>
      <c r="CL69" s="14"/>
      <c r="CM69" s="14"/>
      <c r="CN69" s="14"/>
      <c r="CO69" s="14"/>
      <c r="CP69" s="14" t="s">
        <v>185</v>
      </c>
      <c r="CQ69" s="14" t="s">
        <v>57</v>
      </c>
      <c r="CR69" s="23">
        <f t="shared" ca="1" si="212"/>
        <v>5.0500000000000007</v>
      </c>
      <c r="CS69" s="23">
        <f t="shared" ca="1" si="213"/>
        <v>153.44</v>
      </c>
      <c r="CT69" s="14"/>
      <c r="CU69" s="14" t="s">
        <v>185</v>
      </c>
      <c r="CV69" s="14" t="s">
        <v>57</v>
      </c>
      <c r="CW69" s="23">
        <f t="shared" ca="1" si="214"/>
        <v>4.76</v>
      </c>
      <c r="CX69" s="23">
        <f t="shared" ca="1" si="215"/>
        <v>148.88</v>
      </c>
      <c r="CY69" s="14"/>
      <c r="CZ69" s="14"/>
      <c r="DA69" s="14"/>
      <c r="DB69" s="14"/>
      <c r="DC69" s="14"/>
      <c r="DD69" s="14" t="s">
        <v>185</v>
      </c>
      <c r="DE69" s="14" t="s">
        <v>57</v>
      </c>
      <c r="DF69" s="23">
        <f t="shared" ca="1" si="216"/>
        <v>1.1099999999999999</v>
      </c>
      <c r="DG69" s="23">
        <f t="shared" ca="1" si="217"/>
        <v>209.5</v>
      </c>
      <c r="DH69" s="14"/>
      <c r="DI69" s="14" t="s">
        <v>185</v>
      </c>
      <c r="DJ69" s="14" t="s">
        <v>57</v>
      </c>
      <c r="DK69" s="23">
        <f t="shared" ca="1" si="218"/>
        <v>0.95500000000000007</v>
      </c>
      <c r="DL69" s="23">
        <f t="shared" ca="1" si="219"/>
        <v>205.07500000000002</v>
      </c>
      <c r="DM69" s="14"/>
      <c r="DN69" s="14"/>
      <c r="DO69" s="14"/>
      <c r="DP69" s="14"/>
      <c r="DQ69" s="14"/>
      <c r="DR69" s="14" t="s">
        <v>185</v>
      </c>
      <c r="DS69" s="14" t="s">
        <v>57</v>
      </c>
      <c r="DT69" s="23">
        <f t="shared" ca="1" si="220"/>
        <v>0</v>
      </c>
      <c r="DU69" s="23">
        <f t="shared" ca="1" si="221"/>
        <v>268.39</v>
      </c>
      <c r="DV69" s="14"/>
      <c r="DW69" s="14" t="s">
        <v>185</v>
      </c>
      <c r="DX69" s="14" t="s">
        <v>57</v>
      </c>
      <c r="DY69" s="23">
        <f t="shared" ca="1" si="222"/>
        <v>4.4999999999999998E-2</v>
      </c>
      <c r="DZ69" s="23">
        <f t="shared" ca="1" si="223"/>
        <v>264.16500036327835</v>
      </c>
      <c r="EA69" s="14"/>
      <c r="EB69" s="14"/>
      <c r="EC69" s="14"/>
      <c r="ED69" s="14"/>
      <c r="EE69" s="14"/>
    </row>
    <row r="70" spans="1:135">
      <c r="A70">
        <v>2007</v>
      </c>
      <c r="B70">
        <v>9</v>
      </c>
      <c r="C70" s="11">
        <v>17.683333333333334</v>
      </c>
      <c r="D70">
        <v>141.9</v>
      </c>
      <c r="E70">
        <v>12.4</v>
      </c>
      <c r="F70">
        <v>92.3</v>
      </c>
      <c r="G70">
        <v>22.8</v>
      </c>
      <c r="H70">
        <v>50.4</v>
      </c>
      <c r="I70">
        <v>40.9</v>
      </c>
      <c r="J70">
        <v>21.9</v>
      </c>
      <c r="K70">
        <v>72.400000000000006</v>
      </c>
      <c r="L70">
        <v>7.5</v>
      </c>
      <c r="M70">
        <v>118</v>
      </c>
      <c r="N70">
        <v>2.6</v>
      </c>
      <c r="O70">
        <v>173.1</v>
      </c>
      <c r="P70">
        <v>0.6</v>
      </c>
      <c r="Q70">
        <v>231.1</v>
      </c>
      <c r="R70">
        <v>0</v>
      </c>
      <c r="S70">
        <v>290.5</v>
      </c>
      <c r="T70">
        <v>0</v>
      </c>
      <c r="X70" s="14" t="s">
        <v>185</v>
      </c>
      <c r="Y70" s="14" t="s">
        <v>58</v>
      </c>
      <c r="Z70" s="23">
        <f t="shared" ca="1" si="192"/>
        <v>348.70000000000005</v>
      </c>
      <c r="AA70" s="23">
        <f t="shared" ca="1" si="193"/>
        <v>0.5</v>
      </c>
      <c r="AB70" s="14"/>
      <c r="AC70" s="14" t="s">
        <v>185</v>
      </c>
      <c r="AD70" s="14" t="s">
        <v>58</v>
      </c>
      <c r="AE70" s="23">
        <f t="shared" ca="1" si="194"/>
        <v>354.72999229004108</v>
      </c>
      <c r="AF70" s="23">
        <f t="shared" ca="1" si="195"/>
        <v>0.46499999999999997</v>
      </c>
      <c r="AG70" s="14"/>
      <c r="AH70" s="14"/>
      <c r="AI70" s="14"/>
      <c r="AJ70" s="14"/>
      <c r="AK70" s="14"/>
      <c r="AL70" s="14" t="s">
        <v>185</v>
      </c>
      <c r="AM70" s="14" t="s">
        <v>58</v>
      </c>
      <c r="AN70" s="23">
        <f t="shared" ca="1" si="196"/>
        <v>287.71000000000004</v>
      </c>
      <c r="AO70" s="23">
        <f t="shared" ca="1" si="197"/>
        <v>1.5100000000000002</v>
      </c>
      <c r="AP70" s="14"/>
      <c r="AQ70" s="14" t="s">
        <v>185</v>
      </c>
      <c r="AR70" s="14" t="s">
        <v>58</v>
      </c>
      <c r="AS70" s="23">
        <f t="shared" ca="1" si="198"/>
        <v>293.98499585098176</v>
      </c>
      <c r="AT70" s="23">
        <f t="shared" ca="1" si="199"/>
        <v>1.72</v>
      </c>
      <c r="AU70" s="14"/>
      <c r="AV70" s="14"/>
      <c r="AW70" s="14"/>
      <c r="AX70" s="14"/>
      <c r="AY70" s="14"/>
      <c r="AZ70" s="14" t="s">
        <v>185</v>
      </c>
      <c r="BA70" s="14" t="s">
        <v>58</v>
      </c>
      <c r="BB70" s="23">
        <f t="shared" ca="1" si="200"/>
        <v>228.81000000000003</v>
      </c>
      <c r="BC70" s="23">
        <f t="shared" ca="1" si="201"/>
        <v>4.6100000000000003</v>
      </c>
      <c r="BD70" s="14"/>
      <c r="BE70" s="14" t="s">
        <v>185</v>
      </c>
      <c r="BF70" s="14" t="s">
        <v>58</v>
      </c>
      <c r="BG70" s="23">
        <f t="shared" ca="1" si="202"/>
        <v>235.16500083786943</v>
      </c>
      <c r="BH70" s="23">
        <f t="shared" ca="1" si="203"/>
        <v>4.9000000000000004</v>
      </c>
      <c r="BI70" s="14"/>
      <c r="BJ70" s="14"/>
      <c r="BK70" s="14"/>
      <c r="BL70" s="14"/>
      <c r="BM70" s="14"/>
      <c r="BN70" s="14" t="s">
        <v>185</v>
      </c>
      <c r="BO70" s="14" t="s">
        <v>58</v>
      </c>
      <c r="BP70" s="23">
        <f t="shared" ca="1" si="204"/>
        <v>173.91</v>
      </c>
      <c r="BQ70" s="23">
        <f t="shared" ca="1" si="205"/>
        <v>11.709999999999999</v>
      </c>
      <c r="BR70" s="14"/>
      <c r="BS70" s="14" t="s">
        <v>185</v>
      </c>
      <c r="BT70" s="14" t="s">
        <v>58</v>
      </c>
      <c r="BU70" s="23">
        <f t="shared" ca="1" si="206"/>
        <v>179.69999955732376</v>
      </c>
      <c r="BV70" s="23">
        <f t="shared" ca="1" si="207"/>
        <v>11.434999999999999</v>
      </c>
      <c r="BW70" s="14"/>
      <c r="BX70" s="14"/>
      <c r="BY70" s="14"/>
      <c r="BZ70" s="14"/>
      <c r="CA70" s="14"/>
      <c r="CB70" s="14" t="s">
        <v>185</v>
      </c>
      <c r="CC70" s="14" t="s">
        <v>58</v>
      </c>
      <c r="CD70" s="23">
        <f t="shared" ca="1" si="208"/>
        <v>125.15</v>
      </c>
      <c r="CE70" s="23">
        <f t="shared" ca="1" si="209"/>
        <v>24.950000000000003</v>
      </c>
      <c r="CF70" s="14"/>
      <c r="CG70" s="14" t="s">
        <v>185</v>
      </c>
      <c r="CH70" s="14" t="s">
        <v>58</v>
      </c>
      <c r="CI70" s="23">
        <f t="shared" ca="1" si="210"/>
        <v>129.25</v>
      </c>
      <c r="CJ70" s="23">
        <f t="shared" ca="1" si="211"/>
        <v>22.984999999999999</v>
      </c>
      <c r="CK70" s="14"/>
      <c r="CL70" s="14"/>
      <c r="CM70" s="14"/>
      <c r="CN70" s="14"/>
      <c r="CO70" s="14"/>
      <c r="CP70" s="14" t="s">
        <v>185</v>
      </c>
      <c r="CQ70" s="14" t="s">
        <v>58</v>
      </c>
      <c r="CR70" s="23">
        <f t="shared" ca="1" si="212"/>
        <v>83.350000000000009</v>
      </c>
      <c r="CS70" s="23">
        <f t="shared" ca="1" si="213"/>
        <v>45.15</v>
      </c>
      <c r="CT70" s="14"/>
      <c r="CU70" s="14" t="s">
        <v>185</v>
      </c>
      <c r="CV70" s="14" t="s">
        <v>58</v>
      </c>
      <c r="CW70" s="23">
        <f t="shared" ca="1" si="214"/>
        <v>84.929999999999978</v>
      </c>
      <c r="CX70" s="23">
        <f t="shared" ca="1" si="215"/>
        <v>40.665000000000006</v>
      </c>
      <c r="CY70" s="14"/>
      <c r="CZ70" s="14"/>
      <c r="DA70" s="14"/>
      <c r="DB70" s="14"/>
      <c r="DC70" s="14"/>
      <c r="DD70" s="14" t="s">
        <v>185</v>
      </c>
      <c r="DE70" s="14" t="s">
        <v>58</v>
      </c>
      <c r="DF70" s="23">
        <f t="shared" ca="1" si="216"/>
        <v>48.93</v>
      </c>
      <c r="DG70" s="23">
        <f t="shared" ca="1" si="217"/>
        <v>72.73</v>
      </c>
      <c r="DH70" s="14"/>
      <c r="DI70" s="14" t="s">
        <v>185</v>
      </c>
      <c r="DJ70" s="14" t="s">
        <v>58</v>
      </c>
      <c r="DK70" s="23">
        <f t="shared" ca="1" si="218"/>
        <v>48.765000000000001</v>
      </c>
      <c r="DL70" s="23">
        <f t="shared" ca="1" si="219"/>
        <v>66.500000000000028</v>
      </c>
      <c r="DM70" s="14"/>
      <c r="DN70" s="14"/>
      <c r="DO70" s="14"/>
      <c r="DP70" s="14"/>
      <c r="DQ70" s="14"/>
      <c r="DR70" s="14" t="s">
        <v>185</v>
      </c>
      <c r="DS70" s="14" t="s">
        <v>58</v>
      </c>
      <c r="DT70" s="23">
        <f t="shared" ca="1" si="220"/>
        <v>23.35</v>
      </c>
      <c r="DU70" s="23">
        <f t="shared" ca="1" si="221"/>
        <v>109.15</v>
      </c>
      <c r="DV70" s="14"/>
      <c r="DW70" s="14" t="s">
        <v>185</v>
      </c>
      <c r="DX70" s="14" t="s">
        <v>58</v>
      </c>
      <c r="DY70" s="23">
        <f t="shared" ca="1" si="222"/>
        <v>23.185000000000002</v>
      </c>
      <c r="DZ70" s="23">
        <f t="shared" ca="1" si="223"/>
        <v>102.92000017035947</v>
      </c>
      <c r="EA70" s="14"/>
      <c r="EB70" s="14"/>
      <c r="EC70" s="14"/>
      <c r="ED70" s="14"/>
      <c r="EE70" s="14"/>
    </row>
    <row r="71" spans="1:135">
      <c r="A71">
        <v>2007</v>
      </c>
      <c r="B71">
        <v>10</v>
      </c>
      <c r="C71" s="11">
        <v>14.132258064516128</v>
      </c>
      <c r="D71">
        <v>244.7</v>
      </c>
      <c r="E71">
        <v>0.8</v>
      </c>
      <c r="F71">
        <v>189.8</v>
      </c>
      <c r="G71">
        <v>7.9</v>
      </c>
      <c r="H71">
        <v>141.9</v>
      </c>
      <c r="I71">
        <v>22</v>
      </c>
      <c r="J71">
        <v>101.8</v>
      </c>
      <c r="K71">
        <v>43.9</v>
      </c>
      <c r="L71">
        <v>66.400000000000006</v>
      </c>
      <c r="M71">
        <v>70.5</v>
      </c>
      <c r="N71">
        <v>35.700000000000003</v>
      </c>
      <c r="O71">
        <v>101.8</v>
      </c>
      <c r="P71">
        <v>11.4</v>
      </c>
      <c r="Q71">
        <v>139.5</v>
      </c>
      <c r="R71">
        <v>2.9</v>
      </c>
      <c r="S71">
        <v>193</v>
      </c>
      <c r="T71">
        <v>0</v>
      </c>
      <c r="X71" s="14" t="s">
        <v>185</v>
      </c>
      <c r="Y71" s="14" t="s">
        <v>59</v>
      </c>
      <c r="Z71" s="23">
        <f t="shared" ca="1" si="192"/>
        <v>535.95999999999992</v>
      </c>
      <c r="AA71" s="23">
        <f t="shared" ca="1" si="193"/>
        <v>0</v>
      </c>
      <c r="AB71" s="14"/>
      <c r="AC71" s="14" t="s">
        <v>185</v>
      </c>
      <c r="AD71" s="14" t="s">
        <v>59</v>
      </c>
      <c r="AE71" s="23">
        <f t="shared" ca="1" si="194"/>
        <v>527.78000152254947</v>
      </c>
      <c r="AF71" s="23">
        <f t="shared" ca="1" si="195"/>
        <v>0</v>
      </c>
      <c r="AG71" s="14"/>
      <c r="AH71" s="14"/>
      <c r="AI71" s="14"/>
      <c r="AJ71" s="14"/>
      <c r="AK71" s="14"/>
      <c r="AL71" s="14" t="s">
        <v>185</v>
      </c>
      <c r="AM71" s="14" t="s">
        <v>59</v>
      </c>
      <c r="AN71" s="23">
        <f t="shared" ca="1" si="196"/>
        <v>476.23999999999995</v>
      </c>
      <c r="AO71" s="23">
        <f t="shared" ca="1" si="197"/>
        <v>0.27999999999999997</v>
      </c>
      <c r="AP71" s="14"/>
      <c r="AQ71" s="14" t="s">
        <v>185</v>
      </c>
      <c r="AR71" s="14" t="s">
        <v>59</v>
      </c>
      <c r="AS71" s="23">
        <f t="shared" ca="1" si="198"/>
        <v>467.92000076516786</v>
      </c>
      <c r="AT71" s="23">
        <f t="shared" ca="1" si="199"/>
        <v>0.13999999999999999</v>
      </c>
      <c r="AU71" s="14"/>
      <c r="AV71" s="14"/>
      <c r="AW71" s="14"/>
      <c r="AX71" s="14"/>
      <c r="AY71" s="14"/>
      <c r="AZ71" s="14" t="s">
        <v>185</v>
      </c>
      <c r="BA71" s="14" t="s">
        <v>59</v>
      </c>
      <c r="BB71" s="23">
        <f t="shared" ca="1" si="200"/>
        <v>417.16</v>
      </c>
      <c r="BC71" s="23">
        <f t="shared" ca="1" si="201"/>
        <v>1.2</v>
      </c>
      <c r="BD71" s="14"/>
      <c r="BE71" s="14" t="s">
        <v>185</v>
      </c>
      <c r="BF71" s="14" t="s">
        <v>59</v>
      </c>
      <c r="BG71" s="23">
        <f t="shared" ca="1" si="202"/>
        <v>408.37999984657932</v>
      </c>
      <c r="BH71" s="23">
        <f t="shared" ca="1" si="203"/>
        <v>0.6</v>
      </c>
      <c r="BI71" s="14"/>
      <c r="BJ71" s="14"/>
      <c r="BK71" s="14"/>
      <c r="BL71" s="14"/>
      <c r="BM71" s="14"/>
      <c r="BN71" s="14" t="s">
        <v>185</v>
      </c>
      <c r="BO71" s="14" t="s">
        <v>59</v>
      </c>
      <c r="BP71" s="23">
        <f t="shared" ca="1" si="204"/>
        <v>358.74999999999994</v>
      </c>
      <c r="BQ71" s="23">
        <f t="shared" ca="1" si="205"/>
        <v>2.79</v>
      </c>
      <c r="BR71" s="14"/>
      <c r="BS71" s="14" t="s">
        <v>185</v>
      </c>
      <c r="BT71" s="14" t="s">
        <v>59</v>
      </c>
      <c r="BU71" s="23">
        <f t="shared" ca="1" si="206"/>
        <v>349.22000008823488</v>
      </c>
      <c r="BV71" s="23">
        <f t="shared" ca="1" si="207"/>
        <v>1.44</v>
      </c>
      <c r="BW71" s="14"/>
      <c r="BX71" s="14"/>
      <c r="BY71" s="14"/>
      <c r="BZ71" s="14"/>
      <c r="CA71" s="14"/>
      <c r="CB71" s="14" t="s">
        <v>185</v>
      </c>
      <c r="CC71" s="14" t="s">
        <v>59</v>
      </c>
      <c r="CD71" s="23">
        <f t="shared" ca="1" si="208"/>
        <v>301.19</v>
      </c>
      <c r="CE71" s="23">
        <f t="shared" ca="1" si="209"/>
        <v>5.23</v>
      </c>
      <c r="CF71" s="14"/>
      <c r="CG71" s="14" t="s">
        <v>185</v>
      </c>
      <c r="CH71" s="14" t="s">
        <v>59</v>
      </c>
      <c r="CI71" s="23">
        <f t="shared" ca="1" si="210"/>
        <v>290.64499999999998</v>
      </c>
      <c r="CJ71" s="23">
        <f t="shared" ca="1" si="211"/>
        <v>2.8650000000000007</v>
      </c>
      <c r="CK71" s="14"/>
      <c r="CL71" s="14"/>
      <c r="CM71" s="14"/>
      <c r="CN71" s="14"/>
      <c r="CO71" s="14"/>
      <c r="CP71" s="14" t="s">
        <v>185</v>
      </c>
      <c r="CQ71" s="14" t="s">
        <v>59</v>
      </c>
      <c r="CR71" s="23">
        <f t="shared" ca="1" si="212"/>
        <v>245.2</v>
      </c>
      <c r="CS71" s="23">
        <f t="shared" ca="1" si="213"/>
        <v>9.2399999999999984</v>
      </c>
      <c r="CT71" s="14"/>
      <c r="CU71" s="14" t="s">
        <v>185</v>
      </c>
      <c r="CV71" s="14" t="s">
        <v>59</v>
      </c>
      <c r="CW71" s="23">
        <f t="shared" ca="1" si="214"/>
        <v>233.59500000000003</v>
      </c>
      <c r="CX71" s="23">
        <f t="shared" ca="1" si="215"/>
        <v>5.8149999999999995</v>
      </c>
      <c r="CY71" s="14"/>
      <c r="CZ71" s="14"/>
      <c r="DA71" s="14"/>
      <c r="DB71" s="14"/>
      <c r="DC71" s="14"/>
      <c r="DD71" s="14" t="s">
        <v>185</v>
      </c>
      <c r="DE71" s="14" t="s">
        <v>59</v>
      </c>
      <c r="DF71" s="23">
        <f t="shared" ca="1" si="216"/>
        <v>192.11999999999998</v>
      </c>
      <c r="DG71" s="23">
        <f t="shared" ca="1" si="217"/>
        <v>16.16</v>
      </c>
      <c r="DH71" s="14"/>
      <c r="DI71" s="14" t="s">
        <v>185</v>
      </c>
      <c r="DJ71" s="14" t="s">
        <v>59</v>
      </c>
      <c r="DK71" s="23">
        <f t="shared" ca="1" si="218"/>
        <v>179.42500000000001</v>
      </c>
      <c r="DL71" s="23">
        <f t="shared" ca="1" si="219"/>
        <v>11.644999999999998</v>
      </c>
      <c r="DM71" s="14"/>
      <c r="DN71" s="14"/>
      <c r="DO71" s="14"/>
      <c r="DP71" s="14"/>
      <c r="DQ71" s="14"/>
      <c r="DR71" s="14" t="s">
        <v>185</v>
      </c>
      <c r="DS71" s="14" t="s">
        <v>59</v>
      </c>
      <c r="DT71" s="23">
        <f t="shared" ca="1" si="220"/>
        <v>142.97</v>
      </c>
      <c r="DU71" s="23">
        <f t="shared" ca="1" si="221"/>
        <v>27.01</v>
      </c>
      <c r="DV71" s="14"/>
      <c r="DW71" s="14" t="s">
        <v>185</v>
      </c>
      <c r="DX71" s="14" t="s">
        <v>59</v>
      </c>
      <c r="DY71" s="23">
        <f t="shared" ca="1" si="222"/>
        <v>130.13500000000002</v>
      </c>
      <c r="DZ71" s="23">
        <f t="shared" ca="1" si="223"/>
        <v>22.354999978928607</v>
      </c>
      <c r="EA71" s="14"/>
      <c r="EB71" s="14"/>
      <c r="EC71" s="14"/>
      <c r="ED71" s="14"/>
      <c r="EE71" s="14"/>
    </row>
    <row r="72" spans="1:135">
      <c r="A72">
        <v>2007</v>
      </c>
      <c r="B72">
        <v>11</v>
      </c>
      <c r="C72" s="11">
        <v>2.4566666666666666</v>
      </c>
      <c r="D72">
        <v>586.29999999999995</v>
      </c>
      <c r="E72">
        <v>0</v>
      </c>
      <c r="F72">
        <v>526.29999999999995</v>
      </c>
      <c r="G72">
        <v>0</v>
      </c>
      <c r="H72">
        <v>466.3</v>
      </c>
      <c r="I72">
        <v>0</v>
      </c>
      <c r="J72">
        <v>406.3</v>
      </c>
      <c r="K72">
        <v>0</v>
      </c>
      <c r="L72">
        <v>346.3</v>
      </c>
      <c r="M72">
        <v>0</v>
      </c>
      <c r="N72">
        <v>286.3</v>
      </c>
      <c r="O72">
        <v>0</v>
      </c>
      <c r="P72">
        <v>227</v>
      </c>
      <c r="Q72">
        <v>0.7</v>
      </c>
      <c r="R72">
        <v>170.6</v>
      </c>
      <c r="S72">
        <v>4.3</v>
      </c>
      <c r="T72">
        <v>8</v>
      </c>
      <c r="X72" s="14" t="s">
        <v>185</v>
      </c>
      <c r="Y72" s="14" t="s">
        <v>60</v>
      </c>
      <c r="Z72" s="23">
        <f t="shared" ca="1" si="192"/>
        <v>712.03000000000009</v>
      </c>
      <c r="AA72" s="23">
        <f t="shared" ca="1" si="193"/>
        <v>0</v>
      </c>
      <c r="AB72" s="14"/>
      <c r="AC72" s="14" t="s">
        <v>185</v>
      </c>
      <c r="AD72" s="14" t="s">
        <v>60</v>
      </c>
      <c r="AE72" s="23">
        <f t="shared" ca="1" si="194"/>
        <v>724.69000062898294</v>
      </c>
      <c r="AF72" s="23">
        <f t="shared" ca="1" si="195"/>
        <v>0</v>
      </c>
      <c r="AG72" s="14"/>
      <c r="AH72" s="14"/>
      <c r="AI72" s="14"/>
      <c r="AJ72" s="14"/>
      <c r="AK72" s="14"/>
      <c r="AL72" s="14" t="s">
        <v>185</v>
      </c>
      <c r="AM72" s="14" t="s">
        <v>60</v>
      </c>
      <c r="AN72" s="23">
        <f t="shared" ca="1" si="196"/>
        <v>650.03000000000009</v>
      </c>
      <c r="AO72" s="23">
        <f t="shared" ca="1" si="197"/>
        <v>0</v>
      </c>
      <c r="AP72" s="14"/>
      <c r="AQ72" s="14" t="s">
        <v>185</v>
      </c>
      <c r="AR72" s="14" t="s">
        <v>60</v>
      </c>
      <c r="AS72" s="23">
        <f t="shared" ca="1" si="198"/>
        <v>662.69000031708549</v>
      </c>
      <c r="AT72" s="23">
        <f t="shared" ca="1" si="199"/>
        <v>0</v>
      </c>
      <c r="AU72" s="14"/>
      <c r="AV72" s="14"/>
      <c r="AW72" s="14"/>
      <c r="AX72" s="14"/>
      <c r="AY72" s="14"/>
      <c r="AZ72" s="14" t="s">
        <v>185</v>
      </c>
      <c r="BA72" s="14" t="s">
        <v>60</v>
      </c>
      <c r="BB72" s="23">
        <f t="shared" ca="1" si="200"/>
        <v>588.03000000000009</v>
      </c>
      <c r="BC72" s="23">
        <f t="shared" ca="1" si="201"/>
        <v>0</v>
      </c>
      <c r="BD72" s="14"/>
      <c r="BE72" s="14" t="s">
        <v>185</v>
      </c>
      <c r="BF72" s="14" t="s">
        <v>60</v>
      </c>
      <c r="BG72" s="23">
        <f t="shared" ca="1" si="202"/>
        <v>600.68999993634952</v>
      </c>
      <c r="BH72" s="23">
        <f t="shared" ca="1" si="203"/>
        <v>0</v>
      </c>
      <c r="BI72" s="14"/>
      <c r="BJ72" s="14"/>
      <c r="BK72" s="14"/>
      <c r="BL72" s="14"/>
      <c r="BM72" s="14"/>
      <c r="BN72" s="14" t="s">
        <v>185</v>
      </c>
      <c r="BO72" s="14" t="s">
        <v>60</v>
      </c>
      <c r="BP72" s="23">
        <f t="shared" ca="1" si="204"/>
        <v>526.03</v>
      </c>
      <c r="BQ72" s="23">
        <f t="shared" ca="1" si="205"/>
        <v>0</v>
      </c>
      <c r="BR72" s="14"/>
      <c r="BS72" s="14" t="s">
        <v>185</v>
      </c>
      <c r="BT72" s="14" t="s">
        <v>60</v>
      </c>
      <c r="BU72" s="23">
        <f t="shared" ca="1" si="206"/>
        <v>538.69000003682947</v>
      </c>
      <c r="BV72" s="23">
        <f t="shared" ca="1" si="207"/>
        <v>0</v>
      </c>
      <c r="BW72" s="14"/>
      <c r="BX72" s="14"/>
      <c r="BY72" s="14"/>
      <c r="BZ72" s="14"/>
      <c r="CA72" s="14"/>
      <c r="CB72" s="14" t="s">
        <v>185</v>
      </c>
      <c r="CC72" s="14" t="s">
        <v>60</v>
      </c>
      <c r="CD72" s="23">
        <f t="shared" ca="1" si="208"/>
        <v>464.03000000000003</v>
      </c>
      <c r="CE72" s="23">
        <f t="shared" ca="1" si="209"/>
        <v>0</v>
      </c>
      <c r="CF72" s="14"/>
      <c r="CG72" s="14" t="s">
        <v>185</v>
      </c>
      <c r="CH72" s="14" t="s">
        <v>60</v>
      </c>
      <c r="CI72" s="23">
        <f t="shared" ca="1" si="210"/>
        <v>476.69000000000005</v>
      </c>
      <c r="CJ72" s="23">
        <f t="shared" ca="1" si="211"/>
        <v>0</v>
      </c>
      <c r="CK72" s="14"/>
      <c r="CL72" s="14"/>
      <c r="CM72" s="14"/>
      <c r="CN72" s="14"/>
      <c r="CO72" s="14"/>
      <c r="CP72" s="14" t="s">
        <v>185</v>
      </c>
      <c r="CQ72" s="14" t="s">
        <v>60</v>
      </c>
      <c r="CR72" s="23">
        <f t="shared" ca="1" si="212"/>
        <v>402.03000000000003</v>
      </c>
      <c r="CS72" s="23">
        <f t="shared" ca="1" si="213"/>
        <v>0</v>
      </c>
      <c r="CT72" s="14"/>
      <c r="CU72" s="14" t="s">
        <v>185</v>
      </c>
      <c r="CV72" s="14" t="s">
        <v>60</v>
      </c>
      <c r="CW72" s="23">
        <f t="shared" ca="1" si="214"/>
        <v>414.69000000000005</v>
      </c>
      <c r="CX72" s="23">
        <f t="shared" ca="1" si="215"/>
        <v>0</v>
      </c>
      <c r="CY72" s="14"/>
      <c r="CZ72" s="14"/>
      <c r="DA72" s="14"/>
      <c r="DB72" s="14"/>
      <c r="DC72" s="14"/>
      <c r="DD72" s="14" t="s">
        <v>185</v>
      </c>
      <c r="DE72" s="14" t="s">
        <v>60</v>
      </c>
      <c r="DF72" s="23">
        <f t="shared" ca="1" si="216"/>
        <v>340.33</v>
      </c>
      <c r="DG72" s="23">
        <f t="shared" ca="1" si="217"/>
        <v>0.3</v>
      </c>
      <c r="DH72" s="14"/>
      <c r="DI72" s="14" t="s">
        <v>185</v>
      </c>
      <c r="DJ72" s="14" t="s">
        <v>60</v>
      </c>
      <c r="DK72" s="23">
        <f t="shared" ca="1" si="218"/>
        <v>352.84000000000003</v>
      </c>
      <c r="DL72" s="23">
        <f t="shared" ca="1" si="219"/>
        <v>0.14999999999999997</v>
      </c>
      <c r="DM72" s="14"/>
      <c r="DN72" s="14"/>
      <c r="DO72" s="14"/>
      <c r="DP72" s="14"/>
      <c r="DQ72" s="14"/>
      <c r="DR72" s="14" t="s">
        <v>185</v>
      </c>
      <c r="DS72" s="14" t="s">
        <v>60</v>
      </c>
      <c r="DT72" s="23">
        <f t="shared" ca="1" si="220"/>
        <v>279.16999999999996</v>
      </c>
      <c r="DU72" s="23">
        <f t="shared" ca="1" si="221"/>
        <v>1.1400000000000001</v>
      </c>
      <c r="DV72" s="14"/>
      <c r="DW72" s="14" t="s">
        <v>185</v>
      </c>
      <c r="DX72" s="14" t="s">
        <v>60</v>
      </c>
      <c r="DY72" s="23">
        <f t="shared" ca="1" si="222"/>
        <v>291.41000000000003</v>
      </c>
      <c r="DZ72" s="23">
        <f t="shared" ca="1" si="223"/>
        <v>0.71999999969882211</v>
      </c>
      <c r="EA72" s="14"/>
      <c r="EB72" s="14"/>
      <c r="EC72" s="14"/>
      <c r="ED72" s="14"/>
      <c r="EE72" s="14"/>
    </row>
    <row r="73" spans="1:135">
      <c r="A73">
        <v>2007</v>
      </c>
      <c r="B73">
        <v>12</v>
      </c>
      <c r="C73" s="11">
        <v>-3.0999999999999996</v>
      </c>
      <c r="D73">
        <v>778.1</v>
      </c>
      <c r="E73">
        <v>0</v>
      </c>
      <c r="F73">
        <v>716.1</v>
      </c>
      <c r="G73">
        <v>0</v>
      </c>
      <c r="H73">
        <v>654.1</v>
      </c>
      <c r="I73">
        <v>0</v>
      </c>
      <c r="J73">
        <v>592.1</v>
      </c>
      <c r="K73">
        <v>0</v>
      </c>
      <c r="L73">
        <v>530.1</v>
      </c>
      <c r="M73">
        <v>0</v>
      </c>
      <c r="N73">
        <v>468.1</v>
      </c>
      <c r="O73">
        <v>0</v>
      </c>
      <c r="P73">
        <v>406.1</v>
      </c>
      <c r="Q73">
        <v>0</v>
      </c>
      <c r="R73">
        <v>344.1</v>
      </c>
      <c r="S73">
        <v>0</v>
      </c>
      <c r="T73">
        <v>26</v>
      </c>
      <c r="X73" s="18"/>
      <c r="Y73" s="18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</row>
    <row r="74" spans="1:135">
      <c r="A74">
        <v>2008</v>
      </c>
      <c r="B74">
        <v>1</v>
      </c>
      <c r="C74" s="11">
        <v>-2.0677419354838706</v>
      </c>
      <c r="D74">
        <v>746.1</v>
      </c>
      <c r="E74">
        <v>0</v>
      </c>
      <c r="F74">
        <v>684.1</v>
      </c>
      <c r="G74">
        <v>0</v>
      </c>
      <c r="H74">
        <v>622.1</v>
      </c>
      <c r="I74">
        <v>0</v>
      </c>
      <c r="J74">
        <v>560.1</v>
      </c>
      <c r="K74">
        <v>0</v>
      </c>
      <c r="L74">
        <v>498.1</v>
      </c>
      <c r="M74">
        <v>0</v>
      </c>
      <c r="N74">
        <v>436.1</v>
      </c>
      <c r="O74">
        <v>0</v>
      </c>
      <c r="P74">
        <v>377.2</v>
      </c>
      <c r="Q74">
        <v>3.1</v>
      </c>
      <c r="R74">
        <v>319.2</v>
      </c>
      <c r="S74">
        <v>7.1</v>
      </c>
      <c r="T74">
        <v>23</v>
      </c>
      <c r="X74" s="18"/>
      <c r="Y74" s="18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</row>
    <row r="75" spans="1:135">
      <c r="A75">
        <v>2008</v>
      </c>
      <c r="B75">
        <v>2</v>
      </c>
      <c r="C75" s="11">
        <v>-5.7448275862068963</v>
      </c>
      <c r="D75">
        <v>804.6</v>
      </c>
      <c r="E75">
        <v>0</v>
      </c>
      <c r="F75">
        <v>746.6</v>
      </c>
      <c r="G75">
        <v>0</v>
      </c>
      <c r="H75">
        <v>688.6</v>
      </c>
      <c r="I75">
        <v>0</v>
      </c>
      <c r="J75">
        <v>630.6</v>
      </c>
      <c r="K75">
        <v>0</v>
      </c>
      <c r="L75">
        <v>572.6</v>
      </c>
      <c r="M75">
        <v>0</v>
      </c>
      <c r="N75">
        <v>514.6</v>
      </c>
      <c r="O75">
        <v>0</v>
      </c>
      <c r="P75">
        <v>456.6</v>
      </c>
      <c r="Q75">
        <v>0</v>
      </c>
      <c r="R75">
        <v>398.6</v>
      </c>
      <c r="S75">
        <v>0</v>
      </c>
      <c r="T75">
        <v>25</v>
      </c>
      <c r="X75" s="18"/>
      <c r="Y75" s="18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</row>
    <row r="76" spans="1:135">
      <c r="A76">
        <v>2008</v>
      </c>
      <c r="B76">
        <v>3</v>
      </c>
      <c r="C76" s="11">
        <v>-2.3290322580645157</v>
      </c>
      <c r="D76">
        <v>754.2</v>
      </c>
      <c r="E76">
        <v>0</v>
      </c>
      <c r="F76">
        <v>692.2</v>
      </c>
      <c r="G76">
        <v>0</v>
      </c>
      <c r="H76">
        <v>630.20000000000005</v>
      </c>
      <c r="I76">
        <v>0</v>
      </c>
      <c r="J76">
        <v>568.20000000000005</v>
      </c>
      <c r="K76">
        <v>0</v>
      </c>
      <c r="L76">
        <v>506.2</v>
      </c>
      <c r="M76">
        <v>0</v>
      </c>
      <c r="N76">
        <v>444.2</v>
      </c>
      <c r="O76">
        <v>0</v>
      </c>
      <c r="P76">
        <v>382.2</v>
      </c>
      <c r="Q76">
        <v>0</v>
      </c>
      <c r="R76">
        <v>320.2</v>
      </c>
      <c r="S76">
        <v>0</v>
      </c>
      <c r="T76">
        <v>23</v>
      </c>
      <c r="X76" s="18"/>
      <c r="Y76" s="18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23"/>
      <c r="CS76" s="23"/>
      <c r="CT76" s="14"/>
      <c r="CU76" s="14"/>
      <c r="CV76" s="14"/>
      <c r="CW76" s="14"/>
      <c r="CX76" s="14"/>
      <c r="CY76" s="14"/>
      <c r="CZ76" s="14"/>
      <c r="DA76" s="14"/>
      <c r="DB76" s="23"/>
      <c r="DC76" s="14"/>
      <c r="DD76" s="14"/>
      <c r="DE76" s="14"/>
      <c r="DF76" s="23"/>
      <c r="DG76" s="23"/>
      <c r="DH76" s="14"/>
      <c r="DI76" s="14"/>
      <c r="DJ76" s="14"/>
      <c r="DK76" s="14"/>
      <c r="DL76" s="14"/>
      <c r="DM76" s="14"/>
      <c r="DN76" s="14"/>
      <c r="DO76" s="14"/>
      <c r="DP76" s="23"/>
      <c r="DQ76" s="14"/>
      <c r="DR76" s="14"/>
      <c r="DS76" s="14"/>
      <c r="DT76" s="23"/>
      <c r="DU76" s="23"/>
      <c r="DV76" s="14"/>
      <c r="DW76" s="14"/>
      <c r="DX76" s="14"/>
      <c r="DY76" s="14"/>
      <c r="DZ76" s="14"/>
      <c r="EA76" s="14"/>
      <c r="EB76" s="14"/>
      <c r="EC76" s="14"/>
      <c r="ED76" s="14"/>
      <c r="EE76" s="14"/>
    </row>
    <row r="77" spans="1:135">
      <c r="A77">
        <v>2008</v>
      </c>
      <c r="B77">
        <v>4</v>
      </c>
      <c r="C77" s="11">
        <v>8.6833333333333336</v>
      </c>
      <c r="D77">
        <v>399.5</v>
      </c>
      <c r="E77">
        <v>0</v>
      </c>
      <c r="F77">
        <v>339.5</v>
      </c>
      <c r="G77">
        <v>0</v>
      </c>
      <c r="H77">
        <v>280.39999999999998</v>
      </c>
      <c r="I77">
        <v>0.9</v>
      </c>
      <c r="J77">
        <v>226.1</v>
      </c>
      <c r="K77">
        <v>6.6</v>
      </c>
      <c r="L77">
        <v>180.7</v>
      </c>
      <c r="M77">
        <v>21.2</v>
      </c>
      <c r="N77">
        <v>139.4</v>
      </c>
      <c r="O77">
        <v>39.9</v>
      </c>
      <c r="P77">
        <v>100.8</v>
      </c>
      <c r="Q77">
        <v>61.3</v>
      </c>
      <c r="R77">
        <v>67.7</v>
      </c>
      <c r="S77">
        <v>88.2</v>
      </c>
      <c r="T77">
        <v>1</v>
      </c>
      <c r="X77" s="18"/>
      <c r="Y77" s="18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23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14"/>
      <c r="DD77" s="14"/>
      <c r="DE77" s="23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14"/>
      <c r="DR77" s="14"/>
      <c r="DS77" s="23"/>
      <c r="DT77" s="24"/>
      <c r="DU77" s="24"/>
      <c r="DV77" s="24"/>
      <c r="DW77" s="24"/>
      <c r="DX77" s="24"/>
      <c r="DY77" s="24"/>
      <c r="DZ77" s="24"/>
      <c r="EA77" s="24"/>
      <c r="EB77" s="14"/>
      <c r="EC77" s="14"/>
      <c r="ED77" s="14"/>
      <c r="EE77" s="14"/>
    </row>
    <row r="78" spans="1:135">
      <c r="A78">
        <v>2008</v>
      </c>
      <c r="B78">
        <v>5</v>
      </c>
      <c r="C78" s="11">
        <v>10.31935483870968</v>
      </c>
      <c r="D78">
        <v>362.1</v>
      </c>
      <c r="E78">
        <v>0</v>
      </c>
      <c r="F78">
        <v>300.10000000000002</v>
      </c>
      <c r="G78">
        <v>0</v>
      </c>
      <c r="H78">
        <v>238.1</v>
      </c>
      <c r="I78">
        <v>0</v>
      </c>
      <c r="J78">
        <v>178.1</v>
      </c>
      <c r="K78">
        <v>2</v>
      </c>
      <c r="L78">
        <v>125</v>
      </c>
      <c r="M78">
        <v>10.9</v>
      </c>
      <c r="N78">
        <v>76.2</v>
      </c>
      <c r="O78">
        <v>24.1</v>
      </c>
      <c r="P78">
        <v>37.5</v>
      </c>
      <c r="Q78">
        <v>47.4</v>
      </c>
      <c r="R78">
        <v>11.7</v>
      </c>
      <c r="S78">
        <v>83.6</v>
      </c>
      <c r="T78">
        <v>0</v>
      </c>
      <c r="X78" s="18"/>
      <c r="Y78" s="18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23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14"/>
      <c r="DD78" s="14"/>
      <c r="DE78" s="23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14"/>
      <c r="DR78" s="14"/>
      <c r="DS78" s="23"/>
      <c r="DT78" s="24"/>
      <c r="DU78" s="24"/>
      <c r="DV78" s="24"/>
      <c r="DW78" s="24"/>
      <c r="DX78" s="24"/>
      <c r="DY78" s="24"/>
      <c r="DZ78" s="24"/>
      <c r="EA78" s="24"/>
      <c r="EB78" s="14"/>
      <c r="EC78" s="14"/>
      <c r="ED78" s="14"/>
      <c r="EE78" s="14"/>
    </row>
    <row r="79" spans="1:135">
      <c r="A79">
        <v>2008</v>
      </c>
      <c r="B79">
        <v>6</v>
      </c>
      <c r="C79" s="11">
        <v>18.48</v>
      </c>
      <c r="D79">
        <v>112.6</v>
      </c>
      <c r="E79">
        <v>7</v>
      </c>
      <c r="F79">
        <v>69.7</v>
      </c>
      <c r="G79">
        <v>24.1</v>
      </c>
      <c r="H79">
        <v>35.200000000000003</v>
      </c>
      <c r="I79">
        <v>49.6</v>
      </c>
      <c r="J79">
        <v>14.9</v>
      </c>
      <c r="K79">
        <v>89.3</v>
      </c>
      <c r="L79">
        <v>3.1</v>
      </c>
      <c r="M79">
        <v>137.5</v>
      </c>
      <c r="N79">
        <v>0</v>
      </c>
      <c r="O79">
        <v>194.4</v>
      </c>
      <c r="P79">
        <v>0</v>
      </c>
      <c r="Q79">
        <v>254.4</v>
      </c>
      <c r="R79">
        <v>0</v>
      </c>
      <c r="S79">
        <v>314.39999999999998</v>
      </c>
      <c r="T79">
        <v>0</v>
      </c>
    </row>
    <row r="80" spans="1:135">
      <c r="A80">
        <v>2008</v>
      </c>
      <c r="B80">
        <v>7</v>
      </c>
      <c r="C80" s="11">
        <v>20.529032258064515</v>
      </c>
      <c r="D80">
        <v>61</v>
      </c>
      <c r="E80">
        <v>15.4</v>
      </c>
      <c r="F80">
        <v>25.4</v>
      </c>
      <c r="G80">
        <v>41.8</v>
      </c>
      <c r="H80">
        <v>9.5</v>
      </c>
      <c r="I80">
        <v>87.9</v>
      </c>
      <c r="J80">
        <v>1</v>
      </c>
      <c r="K80">
        <v>141.4</v>
      </c>
      <c r="L80">
        <v>0</v>
      </c>
      <c r="M80">
        <v>202.4</v>
      </c>
      <c r="N80">
        <v>0</v>
      </c>
      <c r="O80">
        <v>264.39999999999998</v>
      </c>
      <c r="P80">
        <v>0</v>
      </c>
      <c r="Q80">
        <v>326.39999999999998</v>
      </c>
      <c r="R80">
        <v>0</v>
      </c>
      <c r="S80">
        <v>388.4</v>
      </c>
      <c r="T80">
        <v>0</v>
      </c>
    </row>
    <row r="81" spans="1:147">
      <c r="A81">
        <v>2008</v>
      </c>
      <c r="B81">
        <v>8</v>
      </c>
      <c r="C81" s="11">
        <v>19.00322580645161</v>
      </c>
      <c r="D81">
        <v>100.9</v>
      </c>
      <c r="E81">
        <v>8</v>
      </c>
      <c r="F81">
        <v>50.8</v>
      </c>
      <c r="G81">
        <v>19.899999999999999</v>
      </c>
      <c r="H81">
        <v>19.399999999999999</v>
      </c>
      <c r="I81">
        <v>50.5</v>
      </c>
      <c r="J81">
        <v>4.3</v>
      </c>
      <c r="K81">
        <v>97.4</v>
      </c>
      <c r="L81">
        <v>0</v>
      </c>
      <c r="M81">
        <v>155.1</v>
      </c>
      <c r="N81">
        <v>0</v>
      </c>
      <c r="O81">
        <v>217.1</v>
      </c>
      <c r="P81">
        <v>0</v>
      </c>
      <c r="Q81">
        <v>279.10000000000002</v>
      </c>
      <c r="R81">
        <v>0</v>
      </c>
      <c r="S81">
        <v>341.1</v>
      </c>
      <c r="T81">
        <v>0</v>
      </c>
    </row>
    <row r="82" spans="1:147">
      <c r="A82">
        <v>2008</v>
      </c>
      <c r="B82">
        <v>9</v>
      </c>
      <c r="C82" s="11">
        <v>16.296666666666667</v>
      </c>
      <c r="D82">
        <v>172.1</v>
      </c>
      <c r="E82">
        <v>1</v>
      </c>
      <c r="F82">
        <v>115.9</v>
      </c>
      <c r="G82">
        <v>4.8</v>
      </c>
      <c r="H82">
        <v>72.7</v>
      </c>
      <c r="I82">
        <v>21.6</v>
      </c>
      <c r="J82">
        <v>36.799999999999997</v>
      </c>
      <c r="K82">
        <v>45.7</v>
      </c>
      <c r="L82">
        <v>14.4</v>
      </c>
      <c r="M82">
        <v>83.3</v>
      </c>
      <c r="N82">
        <v>2.7</v>
      </c>
      <c r="O82">
        <v>131.6</v>
      </c>
      <c r="P82">
        <v>0</v>
      </c>
      <c r="Q82">
        <v>188.9</v>
      </c>
      <c r="R82">
        <v>0</v>
      </c>
      <c r="S82">
        <v>248.9</v>
      </c>
      <c r="T82">
        <v>0</v>
      </c>
    </row>
    <row r="83" spans="1:147">
      <c r="A83">
        <v>2008</v>
      </c>
      <c r="B83">
        <v>10</v>
      </c>
      <c r="C83" s="11">
        <v>9.312903225806453</v>
      </c>
      <c r="D83">
        <v>393.3</v>
      </c>
      <c r="E83">
        <v>0</v>
      </c>
      <c r="F83">
        <v>333</v>
      </c>
      <c r="G83">
        <v>1.7</v>
      </c>
      <c r="H83">
        <v>273</v>
      </c>
      <c r="I83">
        <v>3.7</v>
      </c>
      <c r="J83">
        <v>214.2</v>
      </c>
      <c r="K83">
        <v>6.9</v>
      </c>
      <c r="L83">
        <v>157.4</v>
      </c>
      <c r="M83">
        <v>12.1</v>
      </c>
      <c r="N83">
        <v>105.3</v>
      </c>
      <c r="O83">
        <v>22</v>
      </c>
      <c r="P83">
        <v>62.9</v>
      </c>
      <c r="Q83">
        <v>41.6</v>
      </c>
      <c r="R83">
        <v>31.3</v>
      </c>
      <c r="S83">
        <v>72</v>
      </c>
      <c r="T83">
        <v>0</v>
      </c>
    </row>
    <row r="84" spans="1:147">
      <c r="A84">
        <v>2008</v>
      </c>
      <c r="B84">
        <v>11</v>
      </c>
      <c r="C84" s="11">
        <v>3.19</v>
      </c>
      <c r="D84">
        <v>564.29999999999995</v>
      </c>
      <c r="E84">
        <v>0</v>
      </c>
      <c r="F84">
        <v>504.3</v>
      </c>
      <c r="G84">
        <v>0</v>
      </c>
      <c r="H84">
        <v>444.3</v>
      </c>
      <c r="I84">
        <v>0</v>
      </c>
      <c r="J84">
        <v>385.2</v>
      </c>
      <c r="K84">
        <v>0.9</v>
      </c>
      <c r="L84">
        <v>329.2</v>
      </c>
      <c r="M84">
        <v>4.9000000000000004</v>
      </c>
      <c r="N84">
        <v>276.2</v>
      </c>
      <c r="O84">
        <v>11.9</v>
      </c>
      <c r="P84">
        <v>226.2</v>
      </c>
      <c r="Q84">
        <v>21.9</v>
      </c>
      <c r="R84">
        <v>178.6</v>
      </c>
      <c r="S84">
        <v>34.299999999999997</v>
      </c>
      <c r="T84">
        <v>8</v>
      </c>
    </row>
    <row r="85" spans="1:147">
      <c r="A85">
        <v>2008</v>
      </c>
      <c r="B85">
        <v>12</v>
      </c>
      <c r="C85" s="11">
        <v>-3.5612903225806454</v>
      </c>
      <c r="D85">
        <v>792.4</v>
      </c>
      <c r="E85">
        <v>0</v>
      </c>
      <c r="F85">
        <v>730.4</v>
      </c>
      <c r="G85">
        <v>0</v>
      </c>
      <c r="H85">
        <v>668.4</v>
      </c>
      <c r="I85">
        <v>0</v>
      </c>
      <c r="J85">
        <v>606.4</v>
      </c>
      <c r="K85">
        <v>0</v>
      </c>
      <c r="L85">
        <v>544.4</v>
      </c>
      <c r="M85">
        <v>0</v>
      </c>
      <c r="N85">
        <v>482.4</v>
      </c>
      <c r="O85">
        <v>0</v>
      </c>
      <c r="P85">
        <v>420.4</v>
      </c>
      <c r="Q85">
        <v>0</v>
      </c>
      <c r="R85">
        <v>358.6</v>
      </c>
      <c r="S85">
        <v>0.2</v>
      </c>
      <c r="T85">
        <v>23</v>
      </c>
    </row>
    <row r="86" spans="1:147">
      <c r="A86">
        <v>2009</v>
      </c>
      <c r="B86">
        <v>1</v>
      </c>
      <c r="C86" s="11">
        <v>-8.3387096774193541</v>
      </c>
      <c r="D86">
        <v>940.5</v>
      </c>
      <c r="E86">
        <v>0</v>
      </c>
      <c r="F86">
        <v>878.5</v>
      </c>
      <c r="G86">
        <v>0</v>
      </c>
      <c r="H86">
        <v>816.5</v>
      </c>
      <c r="I86">
        <v>0</v>
      </c>
      <c r="J86">
        <v>754.5</v>
      </c>
      <c r="K86">
        <v>0</v>
      </c>
      <c r="L86">
        <v>692.5</v>
      </c>
      <c r="M86">
        <v>0</v>
      </c>
      <c r="N86">
        <v>630.5</v>
      </c>
      <c r="O86">
        <v>0</v>
      </c>
      <c r="P86">
        <v>568.5</v>
      </c>
      <c r="Q86">
        <v>0</v>
      </c>
      <c r="R86">
        <v>506.5</v>
      </c>
      <c r="S86">
        <v>0</v>
      </c>
      <c r="T86">
        <v>31</v>
      </c>
    </row>
    <row r="87" spans="1:147">
      <c r="A87">
        <v>2009</v>
      </c>
      <c r="B87">
        <v>2</v>
      </c>
      <c r="C87" s="11">
        <v>-4.1464285714285714</v>
      </c>
      <c r="D87">
        <v>732.1</v>
      </c>
      <c r="E87">
        <v>0</v>
      </c>
      <c r="F87">
        <v>676.1</v>
      </c>
      <c r="G87">
        <v>0</v>
      </c>
      <c r="H87">
        <v>620.1</v>
      </c>
      <c r="I87">
        <v>0</v>
      </c>
      <c r="J87">
        <v>564.1</v>
      </c>
      <c r="K87">
        <v>0</v>
      </c>
      <c r="L87">
        <v>508.1</v>
      </c>
      <c r="M87">
        <v>0</v>
      </c>
      <c r="N87">
        <v>452.1</v>
      </c>
      <c r="O87">
        <v>0</v>
      </c>
      <c r="P87">
        <v>396.1</v>
      </c>
      <c r="Q87">
        <v>0</v>
      </c>
      <c r="R87">
        <v>340.1</v>
      </c>
      <c r="S87">
        <v>0</v>
      </c>
      <c r="T87">
        <v>21</v>
      </c>
    </row>
    <row r="88" spans="1:147">
      <c r="A88">
        <v>2009</v>
      </c>
      <c r="B88">
        <v>3</v>
      </c>
      <c r="C88" s="11">
        <v>4.8387096774193672E-2</v>
      </c>
      <c r="D88">
        <v>680.5</v>
      </c>
      <c r="E88">
        <v>0</v>
      </c>
      <c r="F88">
        <v>618.5</v>
      </c>
      <c r="G88">
        <v>0</v>
      </c>
      <c r="H88">
        <v>556.5</v>
      </c>
      <c r="I88">
        <v>0</v>
      </c>
      <c r="J88">
        <v>494.5</v>
      </c>
      <c r="K88">
        <v>0</v>
      </c>
      <c r="L88">
        <v>432.5</v>
      </c>
      <c r="M88">
        <v>0</v>
      </c>
      <c r="N88">
        <v>370.5</v>
      </c>
      <c r="O88">
        <v>0</v>
      </c>
      <c r="P88">
        <v>308.5</v>
      </c>
      <c r="Q88">
        <v>0</v>
      </c>
      <c r="R88">
        <v>248.4</v>
      </c>
      <c r="S88">
        <v>1.9</v>
      </c>
      <c r="T88">
        <v>14</v>
      </c>
    </row>
    <row r="89" spans="1:147">
      <c r="A89">
        <v>2009</v>
      </c>
      <c r="B89">
        <v>4</v>
      </c>
      <c r="C89" s="11">
        <v>6.2833333333333332</v>
      </c>
      <c r="D89">
        <v>471.5</v>
      </c>
      <c r="E89">
        <v>0</v>
      </c>
      <c r="F89">
        <v>411.5</v>
      </c>
      <c r="G89">
        <v>0</v>
      </c>
      <c r="H89">
        <v>352</v>
      </c>
      <c r="I89">
        <v>0.5</v>
      </c>
      <c r="J89">
        <v>294</v>
      </c>
      <c r="K89">
        <v>2.5</v>
      </c>
      <c r="L89">
        <v>239</v>
      </c>
      <c r="M89">
        <v>7.5</v>
      </c>
      <c r="N89">
        <v>187</v>
      </c>
      <c r="O89">
        <v>15.5</v>
      </c>
      <c r="P89">
        <v>136</v>
      </c>
      <c r="Q89">
        <v>24.5</v>
      </c>
      <c r="R89">
        <v>90.5</v>
      </c>
      <c r="S89">
        <v>39</v>
      </c>
      <c r="T89">
        <v>4</v>
      </c>
    </row>
    <row r="90" spans="1:147">
      <c r="A90">
        <v>2009</v>
      </c>
      <c r="B90">
        <v>5</v>
      </c>
      <c r="C90" s="11">
        <v>11.699987903913085</v>
      </c>
      <c r="D90">
        <v>320.89999999999998</v>
      </c>
      <c r="E90">
        <v>1.6</v>
      </c>
      <c r="F90">
        <v>260.89999999999998</v>
      </c>
      <c r="G90">
        <v>3.6</v>
      </c>
      <c r="H90">
        <v>202.8</v>
      </c>
      <c r="I90">
        <v>7.5</v>
      </c>
      <c r="J90">
        <v>146.19999999999999</v>
      </c>
      <c r="K90">
        <v>12.8</v>
      </c>
      <c r="L90">
        <v>93.3</v>
      </c>
      <c r="M90">
        <v>22</v>
      </c>
      <c r="N90">
        <v>52.1</v>
      </c>
      <c r="O90">
        <v>42.8</v>
      </c>
      <c r="P90">
        <v>26.6</v>
      </c>
      <c r="Q90">
        <v>79.3</v>
      </c>
      <c r="R90">
        <v>10.8</v>
      </c>
      <c r="S90">
        <v>125.5</v>
      </c>
      <c r="T90">
        <v>0</v>
      </c>
    </row>
    <row r="91" spans="1:147">
      <c r="A91">
        <v>2009</v>
      </c>
      <c r="B91">
        <v>6</v>
      </c>
      <c r="C91" s="11">
        <v>15.290000000000001</v>
      </c>
      <c r="D91">
        <v>201.3</v>
      </c>
      <c r="E91">
        <v>0</v>
      </c>
      <c r="F91">
        <v>145.1</v>
      </c>
      <c r="G91">
        <v>3.8</v>
      </c>
      <c r="H91">
        <v>98.2</v>
      </c>
      <c r="I91">
        <v>16.899999999999999</v>
      </c>
      <c r="J91">
        <v>61.4</v>
      </c>
      <c r="K91">
        <v>40.1</v>
      </c>
      <c r="L91">
        <v>30.8</v>
      </c>
      <c r="M91">
        <v>69.5</v>
      </c>
      <c r="N91">
        <v>11.2</v>
      </c>
      <c r="O91">
        <v>109.9</v>
      </c>
      <c r="P91">
        <v>3</v>
      </c>
      <c r="Q91">
        <v>161.69999999999999</v>
      </c>
      <c r="R91">
        <v>0</v>
      </c>
      <c r="S91">
        <v>218.7</v>
      </c>
      <c r="T91">
        <v>0</v>
      </c>
    </row>
    <row r="92" spans="1:147">
      <c r="A92">
        <v>2009</v>
      </c>
      <c r="B92">
        <v>7</v>
      </c>
      <c r="C92" s="11">
        <v>18.164516129032254</v>
      </c>
      <c r="D92">
        <v>121.2</v>
      </c>
      <c r="E92">
        <v>2.2999999999999998</v>
      </c>
      <c r="F92">
        <v>63.5</v>
      </c>
      <c r="G92">
        <v>6.6</v>
      </c>
      <c r="H92">
        <v>21.5</v>
      </c>
      <c r="I92">
        <v>26.6</v>
      </c>
      <c r="J92">
        <v>2.1</v>
      </c>
      <c r="K92">
        <v>69.2</v>
      </c>
      <c r="L92">
        <v>0</v>
      </c>
      <c r="M92">
        <v>129.1</v>
      </c>
      <c r="N92">
        <v>0</v>
      </c>
      <c r="O92">
        <v>191.1</v>
      </c>
      <c r="P92">
        <v>0</v>
      </c>
      <c r="Q92">
        <v>253.1</v>
      </c>
      <c r="R92">
        <v>0</v>
      </c>
      <c r="S92">
        <v>315.10000000000002</v>
      </c>
      <c r="T92">
        <v>0</v>
      </c>
      <c r="EL92" s="92" t="s">
        <v>189</v>
      </c>
      <c r="EM92" s="93"/>
      <c r="EN92" s="93"/>
      <c r="EO92" s="93"/>
      <c r="EP92" s="93"/>
      <c r="EQ92" s="94"/>
    </row>
    <row r="93" spans="1:147">
      <c r="A93">
        <v>2009</v>
      </c>
      <c r="B93">
        <v>8</v>
      </c>
      <c r="C93" s="11">
        <v>19.583870967741941</v>
      </c>
      <c r="D93">
        <v>91</v>
      </c>
      <c r="E93">
        <v>16.100000000000001</v>
      </c>
      <c r="F93">
        <v>47.4</v>
      </c>
      <c r="G93">
        <v>34.5</v>
      </c>
      <c r="H93">
        <v>20</v>
      </c>
      <c r="I93">
        <v>69.099999999999994</v>
      </c>
      <c r="J93">
        <v>6.8</v>
      </c>
      <c r="K93">
        <v>117.9</v>
      </c>
      <c r="L93">
        <v>0</v>
      </c>
      <c r="M93">
        <v>173.1</v>
      </c>
      <c r="N93">
        <v>0</v>
      </c>
      <c r="O93">
        <v>235.1</v>
      </c>
      <c r="P93">
        <v>0</v>
      </c>
      <c r="Q93">
        <v>297.10000000000002</v>
      </c>
      <c r="R93">
        <v>0</v>
      </c>
      <c r="S93">
        <v>359.1</v>
      </c>
      <c r="T93">
        <v>0</v>
      </c>
      <c r="EL93" s="95" t="s">
        <v>119</v>
      </c>
      <c r="EQ93" s="96"/>
    </row>
    <row r="94" spans="1:147">
      <c r="A94">
        <v>2009</v>
      </c>
      <c r="B94">
        <v>9</v>
      </c>
      <c r="C94" s="11">
        <v>15.829999999999997</v>
      </c>
      <c r="D94">
        <v>185.1</v>
      </c>
      <c r="E94">
        <v>0</v>
      </c>
      <c r="F94">
        <v>125.9</v>
      </c>
      <c r="G94">
        <v>0.8</v>
      </c>
      <c r="H94">
        <v>75.8</v>
      </c>
      <c r="I94">
        <v>10.7</v>
      </c>
      <c r="J94">
        <v>38.4</v>
      </c>
      <c r="K94">
        <v>33.299999999999997</v>
      </c>
      <c r="L94">
        <v>16.5</v>
      </c>
      <c r="M94">
        <v>71.400000000000006</v>
      </c>
      <c r="N94">
        <v>7.5</v>
      </c>
      <c r="O94">
        <v>122.4</v>
      </c>
      <c r="P94">
        <v>2.9</v>
      </c>
      <c r="Q94">
        <v>177.8</v>
      </c>
      <c r="R94">
        <v>0.9</v>
      </c>
      <c r="S94">
        <v>235.8</v>
      </c>
      <c r="T94">
        <v>0</v>
      </c>
      <c r="EL94" s="95" t="s">
        <v>190</v>
      </c>
      <c r="EQ94" s="96"/>
    </row>
    <row r="95" spans="1:147">
      <c r="A95">
        <v>2009</v>
      </c>
      <c r="B95">
        <v>10</v>
      </c>
      <c r="C95" s="11">
        <v>8.4354838709677402</v>
      </c>
      <c r="D95">
        <v>420.5</v>
      </c>
      <c r="E95">
        <v>0</v>
      </c>
      <c r="F95">
        <v>358.5</v>
      </c>
      <c r="G95">
        <v>0</v>
      </c>
      <c r="H95">
        <v>296.5</v>
      </c>
      <c r="I95">
        <v>0</v>
      </c>
      <c r="J95">
        <v>234.5</v>
      </c>
      <c r="K95">
        <v>0</v>
      </c>
      <c r="L95">
        <v>173.1</v>
      </c>
      <c r="M95">
        <v>0.6</v>
      </c>
      <c r="N95">
        <v>115.1</v>
      </c>
      <c r="O95">
        <v>4.5999999999999996</v>
      </c>
      <c r="P95">
        <v>69.599999999999994</v>
      </c>
      <c r="Q95">
        <v>21.1</v>
      </c>
      <c r="R95">
        <v>37.5</v>
      </c>
      <c r="S95">
        <v>51</v>
      </c>
      <c r="T95">
        <v>0</v>
      </c>
      <c r="EL95" s="95"/>
      <c r="EQ95" s="96"/>
    </row>
    <row r="96" spans="1:147">
      <c r="A96">
        <v>2009</v>
      </c>
      <c r="B96">
        <v>11</v>
      </c>
      <c r="C96" s="11">
        <v>6.2833333333333341</v>
      </c>
      <c r="D96">
        <v>471.5</v>
      </c>
      <c r="E96">
        <v>0</v>
      </c>
      <c r="F96">
        <v>411.5</v>
      </c>
      <c r="G96">
        <v>0</v>
      </c>
      <c r="H96">
        <v>351.5</v>
      </c>
      <c r="I96">
        <v>0</v>
      </c>
      <c r="J96">
        <v>291.5</v>
      </c>
      <c r="K96">
        <v>0</v>
      </c>
      <c r="L96">
        <v>231.5</v>
      </c>
      <c r="M96">
        <v>0</v>
      </c>
      <c r="N96">
        <v>173.7</v>
      </c>
      <c r="O96">
        <v>2.2000000000000002</v>
      </c>
      <c r="P96">
        <v>118.9</v>
      </c>
      <c r="Q96">
        <v>7.4</v>
      </c>
      <c r="R96">
        <v>70</v>
      </c>
      <c r="S96">
        <v>18.5</v>
      </c>
      <c r="T96">
        <v>0</v>
      </c>
      <c r="EL96" s="95"/>
      <c r="EM96" t="s">
        <v>120</v>
      </c>
      <c r="EN96" t="s">
        <v>121</v>
      </c>
      <c r="EO96" t="s">
        <v>122</v>
      </c>
      <c r="EP96" t="s">
        <v>123</v>
      </c>
      <c r="EQ96" s="96"/>
    </row>
    <row r="97" spans="1:153">
      <c r="A97">
        <v>2009</v>
      </c>
      <c r="B97">
        <v>12</v>
      </c>
      <c r="C97" s="11">
        <v>-2.4994633735986409</v>
      </c>
      <c r="D97">
        <v>759.5</v>
      </c>
      <c r="E97">
        <v>0</v>
      </c>
      <c r="F97">
        <v>697.5</v>
      </c>
      <c r="G97">
        <v>0</v>
      </c>
      <c r="H97">
        <v>635.5</v>
      </c>
      <c r="I97">
        <v>0</v>
      </c>
      <c r="J97">
        <v>573.5</v>
      </c>
      <c r="K97">
        <v>0</v>
      </c>
      <c r="L97">
        <v>511.5</v>
      </c>
      <c r="M97">
        <v>0</v>
      </c>
      <c r="N97">
        <v>449.5</v>
      </c>
      <c r="O97">
        <v>0</v>
      </c>
      <c r="P97">
        <v>387.5</v>
      </c>
      <c r="Q97">
        <v>0</v>
      </c>
      <c r="R97">
        <v>325.5</v>
      </c>
      <c r="S97">
        <v>0</v>
      </c>
      <c r="T97">
        <v>20</v>
      </c>
      <c r="EL97" s="95" t="s">
        <v>124</v>
      </c>
      <c r="EM97">
        <v>6831623.0055515897</v>
      </c>
      <c r="EN97">
        <v>207065.607140868</v>
      </c>
      <c r="EO97">
        <v>32.9925529395327</v>
      </c>
      <c r="EP97" s="90">
        <v>3.7352773301419298E-60</v>
      </c>
      <c r="EQ97" s="96"/>
    </row>
    <row r="98" spans="1:153">
      <c r="A98">
        <v>2010</v>
      </c>
      <c r="B98">
        <v>1</v>
      </c>
      <c r="C98" s="11">
        <v>-5.4129032258064518</v>
      </c>
      <c r="D98">
        <v>849.8</v>
      </c>
      <c r="E98">
        <v>0</v>
      </c>
      <c r="F98">
        <v>787.8</v>
      </c>
      <c r="G98">
        <v>0</v>
      </c>
      <c r="H98">
        <v>725.8</v>
      </c>
      <c r="I98">
        <v>0</v>
      </c>
      <c r="J98">
        <v>663.8</v>
      </c>
      <c r="K98">
        <v>0</v>
      </c>
      <c r="L98">
        <v>601.79999999999995</v>
      </c>
      <c r="M98">
        <v>0</v>
      </c>
      <c r="N98">
        <v>539.79999999999995</v>
      </c>
      <c r="O98">
        <v>0</v>
      </c>
      <c r="P98">
        <v>477.8</v>
      </c>
      <c r="Q98">
        <v>0</v>
      </c>
      <c r="R98">
        <v>415.8</v>
      </c>
      <c r="S98">
        <v>0</v>
      </c>
      <c r="T98">
        <v>27</v>
      </c>
      <c r="EL98" s="95" t="s">
        <v>28</v>
      </c>
      <c r="EM98">
        <v>9587.1973936290797</v>
      </c>
      <c r="EN98">
        <v>418.422218384921</v>
      </c>
      <c r="EO98">
        <v>22.912734965736199</v>
      </c>
      <c r="EP98" s="90">
        <v>1.7566272308654801E-44</v>
      </c>
      <c r="EQ98" s="96"/>
    </row>
    <row r="99" spans="1:153">
      <c r="A99">
        <v>2010</v>
      </c>
      <c r="B99">
        <v>2</v>
      </c>
      <c r="C99" s="11">
        <v>-4.3321428571428573</v>
      </c>
      <c r="D99">
        <v>737.3</v>
      </c>
      <c r="E99">
        <v>0</v>
      </c>
      <c r="F99">
        <v>681.3</v>
      </c>
      <c r="G99">
        <v>0</v>
      </c>
      <c r="H99">
        <v>625.29999999999995</v>
      </c>
      <c r="I99">
        <v>0</v>
      </c>
      <c r="J99">
        <v>569.29999999999995</v>
      </c>
      <c r="K99">
        <v>0</v>
      </c>
      <c r="L99">
        <v>513.29999999999995</v>
      </c>
      <c r="M99">
        <v>0</v>
      </c>
      <c r="N99">
        <v>457.3</v>
      </c>
      <c r="O99">
        <v>0</v>
      </c>
      <c r="P99">
        <v>401.3</v>
      </c>
      <c r="Q99">
        <v>0</v>
      </c>
      <c r="R99">
        <v>345.3</v>
      </c>
      <c r="S99">
        <v>0</v>
      </c>
      <c r="T99">
        <v>26</v>
      </c>
      <c r="EL99" s="95" t="s">
        <v>29</v>
      </c>
      <c r="EM99">
        <v>22163.638601719402</v>
      </c>
      <c r="EN99">
        <v>1409.1971466320399</v>
      </c>
      <c r="EO99">
        <v>15.7278480549653</v>
      </c>
      <c r="EP99" s="90">
        <v>2.4760861950287098E-30</v>
      </c>
      <c r="EQ99" s="96"/>
    </row>
    <row r="100" spans="1:153">
      <c r="A100">
        <v>2010</v>
      </c>
      <c r="B100">
        <v>3</v>
      </c>
      <c r="C100" s="11">
        <v>2.3548387096774195</v>
      </c>
      <c r="D100">
        <v>609</v>
      </c>
      <c r="E100">
        <v>0</v>
      </c>
      <c r="F100">
        <v>547</v>
      </c>
      <c r="G100">
        <v>0</v>
      </c>
      <c r="H100">
        <v>485</v>
      </c>
      <c r="I100">
        <v>0</v>
      </c>
      <c r="J100">
        <v>423</v>
      </c>
      <c r="K100">
        <v>0</v>
      </c>
      <c r="L100">
        <v>361</v>
      </c>
      <c r="M100">
        <v>0</v>
      </c>
      <c r="N100">
        <v>299</v>
      </c>
      <c r="O100">
        <v>0</v>
      </c>
      <c r="P100">
        <v>237</v>
      </c>
      <c r="Q100">
        <v>0</v>
      </c>
      <c r="R100">
        <v>179.1</v>
      </c>
      <c r="S100">
        <v>4.0999999999999996</v>
      </c>
      <c r="T100">
        <v>9</v>
      </c>
      <c r="EL100" s="95"/>
      <c r="EQ100" s="96"/>
    </row>
    <row r="101" spans="1:153">
      <c r="A101">
        <v>2010</v>
      </c>
      <c r="B101">
        <v>4</v>
      </c>
      <c r="C101" s="11">
        <v>9.2666666666666693</v>
      </c>
      <c r="D101">
        <v>382</v>
      </c>
      <c r="E101">
        <v>0</v>
      </c>
      <c r="F101">
        <v>322.10000000000002</v>
      </c>
      <c r="G101">
        <v>0.1</v>
      </c>
      <c r="H101">
        <v>265</v>
      </c>
      <c r="I101">
        <v>3</v>
      </c>
      <c r="J101">
        <v>211</v>
      </c>
      <c r="K101">
        <v>9</v>
      </c>
      <c r="L101">
        <v>162.19999999999999</v>
      </c>
      <c r="M101">
        <v>20.2</v>
      </c>
      <c r="N101">
        <v>116.3</v>
      </c>
      <c r="O101">
        <v>34.299999999999997</v>
      </c>
      <c r="P101">
        <v>73.8</v>
      </c>
      <c r="Q101">
        <v>51.8</v>
      </c>
      <c r="R101">
        <v>37</v>
      </c>
      <c r="S101">
        <v>75</v>
      </c>
      <c r="T101">
        <v>0</v>
      </c>
      <c r="EL101" s="95" t="s">
        <v>128</v>
      </c>
      <c r="EQ101" s="96"/>
    </row>
    <row r="102" spans="1:153">
      <c r="A102">
        <v>2010</v>
      </c>
      <c r="B102">
        <v>5</v>
      </c>
      <c r="C102" s="11">
        <v>14.183870967741937</v>
      </c>
      <c r="D102">
        <v>245.4</v>
      </c>
      <c r="E102">
        <v>3.1</v>
      </c>
      <c r="F102">
        <v>186.9</v>
      </c>
      <c r="G102">
        <v>6.6</v>
      </c>
      <c r="H102">
        <v>139</v>
      </c>
      <c r="I102">
        <v>20.7</v>
      </c>
      <c r="J102">
        <v>102</v>
      </c>
      <c r="K102">
        <v>45.7</v>
      </c>
      <c r="L102">
        <v>71.8</v>
      </c>
      <c r="M102">
        <v>77.5</v>
      </c>
      <c r="N102">
        <v>47.5</v>
      </c>
      <c r="O102">
        <v>115.2</v>
      </c>
      <c r="P102">
        <v>26.9</v>
      </c>
      <c r="Q102">
        <v>156.6</v>
      </c>
      <c r="R102">
        <v>12.6</v>
      </c>
      <c r="S102">
        <v>204.3</v>
      </c>
      <c r="T102">
        <v>0</v>
      </c>
      <c r="EL102" s="95" t="s">
        <v>129</v>
      </c>
      <c r="EM102">
        <v>10321895.181466199</v>
      </c>
      <c r="EN102" t="s">
        <v>130</v>
      </c>
      <c r="EO102">
        <v>1883507.46857908</v>
      </c>
      <c r="EQ102" s="96"/>
    </row>
    <row r="103" spans="1:153">
      <c r="A103">
        <v>2010</v>
      </c>
      <c r="B103">
        <v>6</v>
      </c>
      <c r="C103" s="11">
        <v>17.006666666666668</v>
      </c>
      <c r="D103">
        <v>150.30000000000001</v>
      </c>
      <c r="E103">
        <v>0.5</v>
      </c>
      <c r="F103">
        <v>95.1</v>
      </c>
      <c r="G103">
        <v>5.3</v>
      </c>
      <c r="H103">
        <v>51.7</v>
      </c>
      <c r="I103">
        <v>21.9</v>
      </c>
      <c r="J103">
        <v>20.8</v>
      </c>
      <c r="K103">
        <v>51</v>
      </c>
      <c r="L103">
        <v>6.2</v>
      </c>
      <c r="M103">
        <v>96.4</v>
      </c>
      <c r="N103">
        <v>1.2</v>
      </c>
      <c r="O103">
        <v>151.4</v>
      </c>
      <c r="P103">
        <v>0</v>
      </c>
      <c r="Q103">
        <v>210.2</v>
      </c>
      <c r="R103">
        <v>0</v>
      </c>
      <c r="S103">
        <v>270.2</v>
      </c>
      <c r="T103">
        <v>0</v>
      </c>
      <c r="EL103" s="95" t="s">
        <v>131</v>
      </c>
      <c r="EM103">
        <v>37133204941423</v>
      </c>
      <c r="EN103" t="s">
        <v>132</v>
      </c>
      <c r="EO103">
        <v>570727.49005739996</v>
      </c>
      <c r="EQ103" s="96"/>
    </row>
    <row r="104" spans="1:153">
      <c r="A104">
        <v>2010</v>
      </c>
      <c r="B104">
        <v>7</v>
      </c>
      <c r="C104" s="11">
        <v>22.138709677419353</v>
      </c>
      <c r="D104">
        <v>35.799999999999997</v>
      </c>
      <c r="E104">
        <v>40.1</v>
      </c>
      <c r="F104">
        <v>16.2</v>
      </c>
      <c r="G104">
        <v>82.5</v>
      </c>
      <c r="H104">
        <v>7.7</v>
      </c>
      <c r="I104">
        <v>136</v>
      </c>
      <c r="J104">
        <v>1.2</v>
      </c>
      <c r="K104">
        <v>191.5</v>
      </c>
      <c r="L104">
        <v>0</v>
      </c>
      <c r="M104">
        <v>252.3</v>
      </c>
      <c r="N104">
        <v>0</v>
      </c>
      <c r="O104">
        <v>314.3</v>
      </c>
      <c r="P104">
        <v>0</v>
      </c>
      <c r="Q104">
        <v>376.3</v>
      </c>
      <c r="R104">
        <v>0</v>
      </c>
      <c r="S104">
        <v>438.3</v>
      </c>
      <c r="T104">
        <v>0</v>
      </c>
      <c r="EL104" s="95" t="s">
        <v>133</v>
      </c>
      <c r="EM104">
        <v>0.90977893571436497</v>
      </c>
      <c r="EN104" t="s">
        <v>134</v>
      </c>
      <c r="EO104">
        <v>0.908196110025144</v>
      </c>
      <c r="EQ104" s="96"/>
    </row>
    <row r="105" spans="1:153">
      <c r="A105">
        <v>2010</v>
      </c>
      <c r="B105">
        <v>8</v>
      </c>
      <c r="C105" s="11">
        <v>21.993548387096773</v>
      </c>
      <c r="D105">
        <v>41.8</v>
      </c>
      <c r="E105">
        <v>41.6</v>
      </c>
      <c r="F105">
        <v>18.3</v>
      </c>
      <c r="G105">
        <v>80.099999999999994</v>
      </c>
      <c r="H105">
        <v>6</v>
      </c>
      <c r="I105">
        <v>129.80000000000001</v>
      </c>
      <c r="J105">
        <v>0.9</v>
      </c>
      <c r="K105">
        <v>186.7</v>
      </c>
      <c r="L105">
        <v>0</v>
      </c>
      <c r="M105">
        <v>247.8</v>
      </c>
      <c r="N105">
        <v>0</v>
      </c>
      <c r="O105">
        <v>309.8</v>
      </c>
      <c r="P105">
        <v>0</v>
      </c>
      <c r="Q105">
        <v>371.8</v>
      </c>
      <c r="R105">
        <v>0</v>
      </c>
      <c r="S105">
        <v>433.8</v>
      </c>
      <c r="T105">
        <v>0</v>
      </c>
      <c r="EL105" s="95" t="s">
        <v>188</v>
      </c>
      <c r="EM105">
        <v>331.96187032965298</v>
      </c>
      <c r="EN105" t="s">
        <v>135</v>
      </c>
      <c r="EO105" s="90">
        <v>2.8851345648656598E-48</v>
      </c>
      <c r="EQ105" s="96"/>
    </row>
    <row r="106" spans="1:153">
      <c r="A106">
        <v>2010</v>
      </c>
      <c r="B106">
        <v>9</v>
      </c>
      <c r="C106" s="11">
        <v>15.786666666666667</v>
      </c>
      <c r="D106">
        <v>194</v>
      </c>
      <c r="E106">
        <v>7.6</v>
      </c>
      <c r="F106">
        <v>142.30000000000001</v>
      </c>
      <c r="G106">
        <v>15.9</v>
      </c>
      <c r="H106">
        <v>93.2</v>
      </c>
      <c r="I106">
        <v>26.8</v>
      </c>
      <c r="J106">
        <v>49.2</v>
      </c>
      <c r="K106">
        <v>42.8</v>
      </c>
      <c r="L106">
        <v>17.399999999999999</v>
      </c>
      <c r="M106">
        <v>71</v>
      </c>
      <c r="N106">
        <v>1.7</v>
      </c>
      <c r="O106">
        <v>115.3</v>
      </c>
      <c r="P106">
        <v>0</v>
      </c>
      <c r="Q106">
        <v>173.6</v>
      </c>
      <c r="R106">
        <v>0</v>
      </c>
      <c r="S106">
        <v>233.6</v>
      </c>
      <c r="T106">
        <v>0</v>
      </c>
      <c r="EL106" s="97" t="s">
        <v>136</v>
      </c>
      <c r="EM106" s="98">
        <v>-0.16216818999784699</v>
      </c>
      <c r="EN106" s="98" t="s">
        <v>137</v>
      </c>
      <c r="EO106" s="98">
        <v>2.31875863646049</v>
      </c>
      <c r="EP106" s="98"/>
      <c r="EQ106" s="99"/>
    </row>
    <row r="107" spans="1:153">
      <c r="A107">
        <v>2010</v>
      </c>
      <c r="B107">
        <v>10</v>
      </c>
      <c r="C107" s="11">
        <v>10.296774193548387</v>
      </c>
      <c r="D107">
        <v>362.8</v>
      </c>
      <c r="E107">
        <v>0</v>
      </c>
      <c r="F107">
        <v>300.8</v>
      </c>
      <c r="G107">
        <v>0</v>
      </c>
      <c r="H107">
        <v>238.8</v>
      </c>
      <c r="I107">
        <v>0</v>
      </c>
      <c r="J107">
        <v>178</v>
      </c>
      <c r="K107">
        <v>1.2</v>
      </c>
      <c r="L107">
        <v>124.1</v>
      </c>
      <c r="M107">
        <v>9.3000000000000007</v>
      </c>
      <c r="N107">
        <v>75.400000000000006</v>
      </c>
      <c r="O107">
        <v>22.6</v>
      </c>
      <c r="P107">
        <v>37.1</v>
      </c>
      <c r="Q107">
        <v>46.3</v>
      </c>
      <c r="R107">
        <v>15.3</v>
      </c>
      <c r="S107">
        <v>86.5</v>
      </c>
      <c r="T107">
        <v>0</v>
      </c>
    </row>
    <row r="108" spans="1:153">
      <c r="A108">
        <v>2010</v>
      </c>
      <c r="B108">
        <v>11</v>
      </c>
      <c r="C108" s="11">
        <v>4.3333333333333339</v>
      </c>
      <c r="D108">
        <v>530</v>
      </c>
      <c r="E108">
        <v>0</v>
      </c>
      <c r="F108">
        <v>470</v>
      </c>
      <c r="G108">
        <v>0</v>
      </c>
      <c r="H108">
        <v>410</v>
      </c>
      <c r="I108">
        <v>0</v>
      </c>
      <c r="J108">
        <v>350</v>
      </c>
      <c r="K108">
        <v>0</v>
      </c>
      <c r="L108">
        <v>290</v>
      </c>
      <c r="M108">
        <v>0</v>
      </c>
      <c r="N108">
        <v>230</v>
      </c>
      <c r="O108">
        <v>0</v>
      </c>
      <c r="P108">
        <v>170.9</v>
      </c>
      <c r="Q108">
        <v>0.9</v>
      </c>
      <c r="R108">
        <v>112.9</v>
      </c>
      <c r="S108">
        <v>2.9</v>
      </c>
      <c r="T108">
        <v>1</v>
      </c>
    </row>
    <row r="109" spans="1:153">
      <c r="A109">
        <v>2010</v>
      </c>
      <c r="B109">
        <v>12</v>
      </c>
      <c r="C109" s="11">
        <v>-3.5709677419354842</v>
      </c>
      <c r="D109">
        <v>792.7</v>
      </c>
      <c r="E109">
        <v>0</v>
      </c>
      <c r="F109">
        <v>730.7</v>
      </c>
      <c r="G109">
        <v>0</v>
      </c>
      <c r="H109">
        <v>668.7</v>
      </c>
      <c r="I109">
        <v>0</v>
      </c>
      <c r="J109">
        <v>606.70000000000005</v>
      </c>
      <c r="K109">
        <v>0</v>
      </c>
      <c r="L109">
        <v>544.70000000000005</v>
      </c>
      <c r="M109">
        <v>0</v>
      </c>
      <c r="N109">
        <v>482.7</v>
      </c>
      <c r="O109">
        <v>0</v>
      </c>
      <c r="P109">
        <v>420.7</v>
      </c>
      <c r="Q109">
        <v>0</v>
      </c>
      <c r="R109">
        <v>358.7</v>
      </c>
      <c r="S109">
        <v>0</v>
      </c>
      <c r="T109">
        <v>27</v>
      </c>
      <c r="EL109" s="92" t="s">
        <v>194</v>
      </c>
      <c r="EM109" s="93"/>
      <c r="EN109" s="93"/>
      <c r="EO109" s="93"/>
      <c r="EP109" s="93"/>
      <c r="EQ109" s="94"/>
    </row>
    <row r="110" spans="1:153">
      <c r="A110">
        <v>2011</v>
      </c>
      <c r="B110">
        <v>1</v>
      </c>
      <c r="C110" s="11">
        <v>-7.0806451612903212</v>
      </c>
      <c r="D110">
        <v>901.5</v>
      </c>
      <c r="E110">
        <v>0</v>
      </c>
      <c r="F110">
        <v>839.5</v>
      </c>
      <c r="G110">
        <v>0</v>
      </c>
      <c r="H110">
        <v>777.5</v>
      </c>
      <c r="I110">
        <v>0</v>
      </c>
      <c r="J110">
        <v>715.5</v>
      </c>
      <c r="K110">
        <v>0</v>
      </c>
      <c r="L110">
        <v>653.5</v>
      </c>
      <c r="M110">
        <v>0</v>
      </c>
      <c r="N110">
        <v>591.5</v>
      </c>
      <c r="O110">
        <v>0</v>
      </c>
      <c r="P110">
        <v>529.5</v>
      </c>
      <c r="Q110">
        <v>0</v>
      </c>
      <c r="R110">
        <v>467.5</v>
      </c>
      <c r="S110">
        <v>0</v>
      </c>
      <c r="T110">
        <v>30</v>
      </c>
      <c r="EG110" s="8"/>
      <c r="EH110" s="8"/>
      <c r="EI110" s="8"/>
      <c r="EL110" s="95" t="s">
        <v>142</v>
      </c>
      <c r="EQ110" s="96"/>
      <c r="EU110" s="8"/>
      <c r="EV110" s="8"/>
      <c r="EW110" s="8"/>
    </row>
    <row r="111" spans="1:153">
      <c r="A111">
        <v>2011</v>
      </c>
      <c r="B111">
        <v>2</v>
      </c>
      <c r="C111" s="11">
        <v>-5.0464285714285708</v>
      </c>
      <c r="D111">
        <v>757.3</v>
      </c>
      <c r="E111">
        <v>0</v>
      </c>
      <c r="F111">
        <v>701.3</v>
      </c>
      <c r="G111">
        <v>0</v>
      </c>
      <c r="H111">
        <v>645.29999999999995</v>
      </c>
      <c r="I111">
        <v>0</v>
      </c>
      <c r="J111">
        <v>589.29999999999995</v>
      </c>
      <c r="K111">
        <v>0</v>
      </c>
      <c r="L111">
        <v>533.29999999999995</v>
      </c>
      <c r="M111">
        <v>0</v>
      </c>
      <c r="N111">
        <v>477.3</v>
      </c>
      <c r="O111">
        <v>0</v>
      </c>
      <c r="P111">
        <v>421.3</v>
      </c>
      <c r="Q111">
        <v>0</v>
      </c>
      <c r="R111">
        <v>365.3</v>
      </c>
      <c r="S111">
        <v>0</v>
      </c>
      <c r="T111">
        <v>25</v>
      </c>
      <c r="EG111" s="8"/>
      <c r="EH111" s="8"/>
      <c r="EI111" s="8"/>
      <c r="EL111" s="95" t="s">
        <v>191</v>
      </c>
      <c r="EQ111" s="96"/>
      <c r="EU111" s="8"/>
      <c r="EV111" s="8"/>
      <c r="EW111" s="8"/>
    </row>
    <row r="112" spans="1:153">
      <c r="A112">
        <v>2011</v>
      </c>
      <c r="B112">
        <v>3</v>
      </c>
      <c r="C112" s="11">
        <v>-1.7032258064516126</v>
      </c>
      <c r="D112">
        <v>734.8</v>
      </c>
      <c r="E112">
        <v>0</v>
      </c>
      <c r="F112">
        <v>672.8</v>
      </c>
      <c r="G112">
        <v>0</v>
      </c>
      <c r="H112">
        <v>610.79999999999995</v>
      </c>
      <c r="I112">
        <v>0</v>
      </c>
      <c r="J112">
        <v>548.79999999999995</v>
      </c>
      <c r="K112">
        <v>0</v>
      </c>
      <c r="L112">
        <v>486.8</v>
      </c>
      <c r="M112">
        <v>0</v>
      </c>
      <c r="N112">
        <v>424.8</v>
      </c>
      <c r="O112">
        <v>0</v>
      </c>
      <c r="P112">
        <v>362.9</v>
      </c>
      <c r="Q112">
        <v>0.1</v>
      </c>
      <c r="R112">
        <v>302.89999999999998</v>
      </c>
      <c r="S112">
        <v>2.1</v>
      </c>
      <c r="T112">
        <v>22</v>
      </c>
      <c r="EG112" s="8"/>
      <c r="EH112" s="8"/>
      <c r="EI112" s="8"/>
      <c r="EL112" s="95"/>
      <c r="EQ112" s="96"/>
      <c r="EU112" s="8"/>
      <c r="EV112" s="8"/>
      <c r="EW112" s="8"/>
    </row>
    <row r="113" spans="1:153">
      <c r="A113">
        <v>2011</v>
      </c>
      <c r="B113">
        <v>4</v>
      </c>
      <c r="C113" s="11">
        <v>5.5483302085108788</v>
      </c>
      <c r="D113">
        <v>493.6</v>
      </c>
      <c r="E113">
        <v>0</v>
      </c>
      <c r="F113">
        <v>433.6</v>
      </c>
      <c r="G113">
        <v>0</v>
      </c>
      <c r="H113">
        <v>373.6</v>
      </c>
      <c r="I113">
        <v>0</v>
      </c>
      <c r="J113">
        <v>313.60000000000002</v>
      </c>
      <c r="K113">
        <v>0</v>
      </c>
      <c r="L113">
        <v>254.9</v>
      </c>
      <c r="M113">
        <v>1.3</v>
      </c>
      <c r="N113">
        <v>197.6</v>
      </c>
      <c r="O113">
        <v>4</v>
      </c>
      <c r="P113">
        <v>144.30000000000001</v>
      </c>
      <c r="Q113">
        <v>10.7</v>
      </c>
      <c r="R113">
        <v>97.6</v>
      </c>
      <c r="S113">
        <v>24</v>
      </c>
      <c r="T113">
        <v>1</v>
      </c>
      <c r="EG113" s="8"/>
      <c r="EH113" s="8"/>
      <c r="EI113" s="8"/>
      <c r="EL113" s="95"/>
      <c r="EM113" t="s">
        <v>120</v>
      </c>
      <c r="EN113" t="s">
        <v>121</v>
      </c>
      <c r="EO113" t="s">
        <v>122</v>
      </c>
      <c r="EP113" t="s">
        <v>123</v>
      </c>
      <c r="EQ113" s="96"/>
      <c r="EU113" s="8"/>
      <c r="EV113" s="8"/>
      <c r="EW113" s="8"/>
    </row>
    <row r="114" spans="1:153">
      <c r="A114">
        <v>2011</v>
      </c>
      <c r="B114">
        <v>5</v>
      </c>
      <c r="C114" s="11">
        <v>12.790322580645162</v>
      </c>
      <c r="D114">
        <v>289.5</v>
      </c>
      <c r="E114">
        <v>4</v>
      </c>
      <c r="F114">
        <v>231.2</v>
      </c>
      <c r="G114">
        <v>7.7</v>
      </c>
      <c r="H114">
        <v>175.6</v>
      </c>
      <c r="I114">
        <v>14.1</v>
      </c>
      <c r="J114">
        <v>124.5</v>
      </c>
      <c r="K114">
        <v>25</v>
      </c>
      <c r="L114">
        <v>82.1</v>
      </c>
      <c r="M114">
        <v>44.6</v>
      </c>
      <c r="N114">
        <v>47.3</v>
      </c>
      <c r="O114">
        <v>71.8</v>
      </c>
      <c r="P114">
        <v>20.9</v>
      </c>
      <c r="Q114">
        <v>107.4</v>
      </c>
      <c r="R114">
        <v>5.2</v>
      </c>
      <c r="S114">
        <v>153.69999999999999</v>
      </c>
      <c r="T114">
        <v>0</v>
      </c>
      <c r="EG114" s="8"/>
      <c r="EH114" s="8"/>
      <c r="EI114" s="8"/>
      <c r="EL114" s="95" t="s">
        <v>124</v>
      </c>
      <c r="EM114">
        <v>3065446.4206743501</v>
      </c>
      <c r="EN114">
        <v>52118.422243738598</v>
      </c>
      <c r="EO114">
        <v>58.816945884094302</v>
      </c>
      <c r="EP114" s="90">
        <v>3.9549982867152201E-87</v>
      </c>
      <c r="EQ114" s="96"/>
      <c r="EU114" s="8"/>
      <c r="EV114" s="8"/>
      <c r="EW114" s="8"/>
    </row>
    <row r="115" spans="1:153">
      <c r="A115">
        <v>2011</v>
      </c>
      <c r="B115">
        <v>6</v>
      </c>
      <c r="C115" s="11">
        <v>16.743333333333332</v>
      </c>
      <c r="D115">
        <v>159.80000000000001</v>
      </c>
      <c r="E115">
        <v>2.1</v>
      </c>
      <c r="F115">
        <v>105.1</v>
      </c>
      <c r="G115">
        <v>7.4</v>
      </c>
      <c r="H115">
        <v>58.4</v>
      </c>
      <c r="I115">
        <v>20.7</v>
      </c>
      <c r="J115">
        <v>24.4</v>
      </c>
      <c r="K115">
        <v>46.7</v>
      </c>
      <c r="L115">
        <v>5.7</v>
      </c>
      <c r="M115">
        <v>88</v>
      </c>
      <c r="N115">
        <v>0.9</v>
      </c>
      <c r="O115">
        <v>143.19999999999999</v>
      </c>
      <c r="P115">
        <v>0</v>
      </c>
      <c r="Q115">
        <v>202.3</v>
      </c>
      <c r="R115">
        <v>0</v>
      </c>
      <c r="S115">
        <v>262.3</v>
      </c>
      <c r="T115">
        <v>0</v>
      </c>
      <c r="EG115" s="8"/>
      <c r="EH115" s="8"/>
      <c r="EI115" s="8"/>
      <c r="EL115" s="95" t="s">
        <v>30</v>
      </c>
      <c r="EM115">
        <v>2296.4205253342798</v>
      </c>
      <c r="EN115">
        <v>125.577565014112</v>
      </c>
      <c r="EO115">
        <v>18.286869355017402</v>
      </c>
      <c r="EP115" s="90">
        <v>1.07912989198348E-35</v>
      </c>
      <c r="EQ115" s="96"/>
      <c r="EU115" s="8"/>
      <c r="EV115" s="8"/>
      <c r="EW115" s="8"/>
    </row>
    <row r="116" spans="1:153">
      <c r="A116">
        <v>2011</v>
      </c>
      <c r="B116">
        <v>7</v>
      </c>
      <c r="C116" s="11">
        <v>22.490322580645163</v>
      </c>
      <c r="D116">
        <v>29.2</v>
      </c>
      <c r="E116">
        <v>44.4</v>
      </c>
      <c r="F116">
        <v>8.6</v>
      </c>
      <c r="G116">
        <v>85.8</v>
      </c>
      <c r="H116">
        <v>0.7</v>
      </c>
      <c r="I116">
        <v>139.9</v>
      </c>
      <c r="J116">
        <v>0</v>
      </c>
      <c r="K116">
        <v>201.2</v>
      </c>
      <c r="L116">
        <v>0</v>
      </c>
      <c r="M116">
        <v>263.2</v>
      </c>
      <c r="N116">
        <v>0</v>
      </c>
      <c r="O116">
        <v>325.2</v>
      </c>
      <c r="P116">
        <v>0</v>
      </c>
      <c r="Q116">
        <v>387.2</v>
      </c>
      <c r="R116">
        <v>0</v>
      </c>
      <c r="S116">
        <v>449.2</v>
      </c>
      <c r="T116">
        <v>0</v>
      </c>
      <c r="EG116" s="8"/>
      <c r="EH116" s="8"/>
      <c r="EI116" s="8"/>
      <c r="EL116" s="95" t="s">
        <v>31</v>
      </c>
      <c r="EM116">
        <v>4120.2546125174104</v>
      </c>
      <c r="EN116">
        <v>315.34899818393899</v>
      </c>
      <c r="EO116">
        <v>13.065697485153001</v>
      </c>
      <c r="EP116" s="90">
        <v>2.10643651190788E-24</v>
      </c>
      <c r="EQ116" s="96"/>
      <c r="EU116" s="8"/>
      <c r="EV116" s="8"/>
      <c r="EW116" s="8"/>
    </row>
    <row r="117" spans="1:153">
      <c r="A117">
        <v>2011</v>
      </c>
      <c r="B117">
        <v>8</v>
      </c>
      <c r="C117" s="11">
        <v>20.758064516129028</v>
      </c>
      <c r="D117">
        <v>46.6</v>
      </c>
      <c r="E117">
        <v>8.1</v>
      </c>
      <c r="F117">
        <v>14.6</v>
      </c>
      <c r="G117">
        <v>38.1</v>
      </c>
      <c r="H117">
        <v>2.7</v>
      </c>
      <c r="I117">
        <v>88.2</v>
      </c>
      <c r="J117">
        <v>0</v>
      </c>
      <c r="K117">
        <v>147.5</v>
      </c>
      <c r="L117">
        <v>0</v>
      </c>
      <c r="M117">
        <v>209.5</v>
      </c>
      <c r="N117">
        <v>0</v>
      </c>
      <c r="O117">
        <v>271.5</v>
      </c>
      <c r="P117">
        <v>0</v>
      </c>
      <c r="Q117">
        <v>333.5</v>
      </c>
      <c r="R117">
        <v>0</v>
      </c>
      <c r="S117">
        <v>395.5</v>
      </c>
      <c r="T117">
        <v>0</v>
      </c>
      <c r="EG117" s="8"/>
      <c r="EH117" s="8"/>
      <c r="EI117" s="8"/>
      <c r="EL117" s="95"/>
      <c r="EQ117" s="96"/>
      <c r="EU117" s="8"/>
      <c r="EV117" s="8"/>
      <c r="EW117" s="8"/>
    </row>
    <row r="118" spans="1:153">
      <c r="A118">
        <v>2011</v>
      </c>
      <c r="B118">
        <v>9</v>
      </c>
      <c r="C118" s="11">
        <v>16.507221180614739</v>
      </c>
      <c r="D118">
        <v>171.1</v>
      </c>
      <c r="E118">
        <v>6.3</v>
      </c>
      <c r="F118">
        <v>119.3</v>
      </c>
      <c r="G118">
        <v>14.5</v>
      </c>
      <c r="H118">
        <v>72.3</v>
      </c>
      <c r="I118">
        <v>27.5</v>
      </c>
      <c r="J118">
        <v>38</v>
      </c>
      <c r="K118">
        <v>53.2</v>
      </c>
      <c r="L118">
        <v>16.100000000000001</v>
      </c>
      <c r="M118">
        <v>91.3</v>
      </c>
      <c r="N118">
        <v>6.8</v>
      </c>
      <c r="O118">
        <v>142</v>
      </c>
      <c r="P118">
        <v>1.4</v>
      </c>
      <c r="Q118">
        <v>196.6</v>
      </c>
      <c r="R118">
        <v>0</v>
      </c>
      <c r="S118">
        <v>255.2</v>
      </c>
      <c r="T118">
        <v>0</v>
      </c>
      <c r="EG118" s="8"/>
      <c r="EH118" s="8"/>
      <c r="EI118" s="8"/>
      <c r="EL118" s="95" t="s">
        <v>128</v>
      </c>
      <c r="EQ118" s="96"/>
      <c r="EU118" s="8"/>
      <c r="EV118" s="8"/>
      <c r="EW118" s="8"/>
    </row>
    <row r="119" spans="1:153">
      <c r="A119">
        <v>2011</v>
      </c>
      <c r="B119">
        <v>10</v>
      </c>
      <c r="C119" s="11">
        <v>10.648923723175548</v>
      </c>
      <c r="D119">
        <v>351.9</v>
      </c>
      <c r="E119">
        <v>0</v>
      </c>
      <c r="F119">
        <v>289.89999999999998</v>
      </c>
      <c r="G119">
        <v>0</v>
      </c>
      <c r="H119">
        <v>230.7</v>
      </c>
      <c r="I119">
        <v>2.8</v>
      </c>
      <c r="J119">
        <v>175.6</v>
      </c>
      <c r="K119">
        <v>9.6999999999999993</v>
      </c>
      <c r="L119">
        <v>126.7</v>
      </c>
      <c r="M119">
        <v>22.8</v>
      </c>
      <c r="N119">
        <v>80.7</v>
      </c>
      <c r="O119">
        <v>38.799999999999997</v>
      </c>
      <c r="P119">
        <v>41.2</v>
      </c>
      <c r="Q119">
        <v>61.3</v>
      </c>
      <c r="R119">
        <v>17.899999999999999</v>
      </c>
      <c r="S119">
        <v>100</v>
      </c>
      <c r="T119">
        <v>0</v>
      </c>
      <c r="EG119" s="8"/>
      <c r="EH119" s="8"/>
      <c r="EI119" s="8"/>
      <c r="EL119" s="95" t="s">
        <v>129</v>
      </c>
      <c r="EM119">
        <v>3846467.9798530801</v>
      </c>
      <c r="EN119" t="s">
        <v>130</v>
      </c>
      <c r="EO119">
        <v>407218.99633702397</v>
      </c>
      <c r="EQ119" s="96"/>
      <c r="EU119" s="8"/>
      <c r="EV119" s="8"/>
      <c r="EW119" s="8"/>
    </row>
    <row r="120" spans="1:153">
      <c r="A120">
        <v>2011</v>
      </c>
      <c r="B120">
        <v>11</v>
      </c>
      <c r="C120" s="11">
        <v>6.793333333333333</v>
      </c>
      <c r="D120">
        <v>456.2</v>
      </c>
      <c r="E120">
        <v>0</v>
      </c>
      <c r="F120">
        <v>396.2</v>
      </c>
      <c r="G120">
        <v>0</v>
      </c>
      <c r="H120">
        <v>336.2</v>
      </c>
      <c r="I120">
        <v>0</v>
      </c>
      <c r="J120">
        <v>276.2</v>
      </c>
      <c r="K120">
        <v>0</v>
      </c>
      <c r="L120">
        <v>216.3</v>
      </c>
      <c r="M120">
        <v>0.1</v>
      </c>
      <c r="N120">
        <v>162.30000000000001</v>
      </c>
      <c r="O120">
        <v>6.1</v>
      </c>
      <c r="P120">
        <v>113.8</v>
      </c>
      <c r="Q120">
        <v>17.600000000000001</v>
      </c>
      <c r="R120">
        <v>74.7</v>
      </c>
      <c r="S120">
        <v>38.5</v>
      </c>
      <c r="T120">
        <v>2</v>
      </c>
      <c r="EG120" s="8"/>
      <c r="EH120" s="8"/>
      <c r="EI120" s="8"/>
      <c r="EL120" s="95" t="s">
        <v>131</v>
      </c>
      <c r="EM120">
        <v>3083992493416</v>
      </c>
      <c r="EN120" t="s">
        <v>132</v>
      </c>
      <c r="EO120">
        <v>164476.641903096</v>
      </c>
      <c r="EQ120" s="96"/>
      <c r="EU120" s="8"/>
      <c r="EV120" s="8"/>
      <c r="EW120" s="8"/>
    </row>
    <row r="121" spans="1:153">
      <c r="A121">
        <v>2011</v>
      </c>
      <c r="B121">
        <v>12</v>
      </c>
      <c r="C121" s="11">
        <v>8.7096774193548193E-2</v>
      </c>
      <c r="D121">
        <v>679.3</v>
      </c>
      <c r="E121">
        <v>0</v>
      </c>
      <c r="F121">
        <v>617.29999999999995</v>
      </c>
      <c r="G121">
        <v>0</v>
      </c>
      <c r="H121">
        <v>555.29999999999995</v>
      </c>
      <c r="I121">
        <v>0</v>
      </c>
      <c r="J121">
        <v>493.3</v>
      </c>
      <c r="K121">
        <v>0</v>
      </c>
      <c r="L121">
        <v>431.3</v>
      </c>
      <c r="M121">
        <v>0</v>
      </c>
      <c r="N121">
        <v>369.3</v>
      </c>
      <c r="O121">
        <v>0</v>
      </c>
      <c r="P121">
        <v>307.3</v>
      </c>
      <c r="Q121">
        <v>0</v>
      </c>
      <c r="R121">
        <v>246</v>
      </c>
      <c r="S121">
        <v>0.7</v>
      </c>
      <c r="T121">
        <v>13</v>
      </c>
      <c r="EG121" s="8"/>
      <c r="EH121" s="8"/>
      <c r="EI121" s="8"/>
      <c r="EL121" s="95" t="s">
        <v>133</v>
      </c>
      <c r="EM121">
        <v>0.83974661265430195</v>
      </c>
      <c r="EN121" t="s">
        <v>134</v>
      </c>
      <c r="EO121">
        <v>0.83693514971841199</v>
      </c>
      <c r="EQ121" s="96"/>
      <c r="EU121" s="8"/>
      <c r="EV121" s="8"/>
      <c r="EW121" s="8"/>
    </row>
    <row r="122" spans="1:153">
      <c r="A122">
        <v>2012</v>
      </c>
      <c r="B122">
        <v>1</v>
      </c>
      <c r="C122" s="11">
        <v>-2.4419354838709673</v>
      </c>
      <c r="D122">
        <v>757.7</v>
      </c>
      <c r="E122">
        <v>0</v>
      </c>
      <c r="F122">
        <v>695.7</v>
      </c>
      <c r="G122">
        <v>0</v>
      </c>
      <c r="H122">
        <v>633.70000000000005</v>
      </c>
      <c r="I122">
        <v>0</v>
      </c>
      <c r="J122">
        <v>571.70000000000005</v>
      </c>
      <c r="K122">
        <v>0</v>
      </c>
      <c r="L122">
        <v>509.7</v>
      </c>
      <c r="M122">
        <v>0</v>
      </c>
      <c r="N122">
        <v>447.7</v>
      </c>
      <c r="O122">
        <v>0</v>
      </c>
      <c r="P122">
        <v>385.7</v>
      </c>
      <c r="Q122">
        <v>0</v>
      </c>
      <c r="R122">
        <v>323.7</v>
      </c>
      <c r="S122">
        <v>0</v>
      </c>
      <c r="T122">
        <v>20</v>
      </c>
      <c r="EG122" s="8">
        <f>Dataset!D2</f>
        <v>12827420.298623217</v>
      </c>
      <c r="EH122" s="8">
        <f>Dataset!G2</f>
        <v>4478351.0672541764</v>
      </c>
      <c r="EI122" s="8">
        <f>Dataset!J2</f>
        <v>12990962.837961996</v>
      </c>
      <c r="EL122" s="95" t="s">
        <v>188</v>
      </c>
      <c r="EM122">
        <v>237.751179261099</v>
      </c>
      <c r="EN122" t="s">
        <v>135</v>
      </c>
      <c r="EO122" s="90">
        <v>2.11787511647574E-41</v>
      </c>
      <c r="EQ122" s="96"/>
      <c r="EU122" s="8">
        <f>$EM$97+J122*$EM$98+K122*$EM$99</f>
        <v>12312623.755489334</v>
      </c>
      <c r="EV122" s="8">
        <f>$EM$114+L122*$EM$115+M122*$EM$116</f>
        <v>4235931.962437233</v>
      </c>
      <c r="EW122" s="8">
        <f>$EM$131+J122*$EM$132+I122*$EM$133</f>
        <v>10768811.220676798</v>
      </c>
    </row>
    <row r="123" spans="1:153">
      <c r="A123">
        <v>2012</v>
      </c>
      <c r="B123">
        <v>2</v>
      </c>
      <c r="C123" s="11">
        <v>-1.0206896551724136</v>
      </c>
      <c r="D123">
        <v>667.6</v>
      </c>
      <c r="E123">
        <v>0</v>
      </c>
      <c r="F123">
        <v>609.6</v>
      </c>
      <c r="G123">
        <v>0</v>
      </c>
      <c r="H123">
        <v>551.6</v>
      </c>
      <c r="I123">
        <v>0</v>
      </c>
      <c r="J123">
        <v>493.6</v>
      </c>
      <c r="K123">
        <v>0</v>
      </c>
      <c r="L123">
        <v>435.6</v>
      </c>
      <c r="M123">
        <v>0</v>
      </c>
      <c r="N123">
        <v>377.6</v>
      </c>
      <c r="O123">
        <v>0</v>
      </c>
      <c r="P123">
        <v>319.60000000000002</v>
      </c>
      <c r="Q123">
        <v>0</v>
      </c>
      <c r="R123">
        <v>261.60000000000002</v>
      </c>
      <c r="S123">
        <v>0</v>
      </c>
      <c r="T123">
        <v>15</v>
      </c>
      <c r="EG123" s="8">
        <f>Dataset!D3</f>
        <v>11197440.04167104</v>
      </c>
      <c r="EH123" s="8">
        <f>Dataset!G3</f>
        <v>4065707.5581034366</v>
      </c>
      <c r="EI123" s="8">
        <f>Dataset!J3</f>
        <v>12511988.18141382</v>
      </c>
      <c r="EL123" s="97" t="s">
        <v>136</v>
      </c>
      <c r="EM123" s="98">
        <v>-0.15409177894287199</v>
      </c>
      <c r="EN123" s="98" t="s">
        <v>137</v>
      </c>
      <c r="EO123" s="98">
        <v>2.2928719322868401</v>
      </c>
      <c r="EP123" s="98"/>
      <c r="EQ123" s="99"/>
      <c r="EU123" s="8">
        <f t="shared" ref="EU123:EU186" si="224">$EM$97+J123*$EM$98+K123*$EM$99</f>
        <v>11563863.639046904</v>
      </c>
      <c r="EV123" s="8">
        <f t="shared" ref="EV123:EV186" si="225">$EM$114+L123*$EM$115+M123*$EM$116</f>
        <v>4065767.2015099623</v>
      </c>
      <c r="EW123" s="8">
        <f t="shared" ref="EW123:EW186" si="226">$EM$131+J123*$EM$132+I123*$EM$133</f>
        <v>10623717.584548179</v>
      </c>
    </row>
    <row r="124" spans="1:153">
      <c r="A124">
        <v>2012</v>
      </c>
      <c r="B124">
        <v>3</v>
      </c>
      <c r="C124" s="11">
        <v>6.4</v>
      </c>
      <c r="D124">
        <v>483.6</v>
      </c>
      <c r="E124">
        <v>0</v>
      </c>
      <c r="F124">
        <v>421.6</v>
      </c>
      <c r="G124">
        <v>0</v>
      </c>
      <c r="H124">
        <v>362.4</v>
      </c>
      <c r="I124">
        <v>2.8</v>
      </c>
      <c r="J124">
        <v>304.39999999999998</v>
      </c>
      <c r="K124">
        <v>6.8</v>
      </c>
      <c r="L124">
        <v>247.9</v>
      </c>
      <c r="M124">
        <v>12.3</v>
      </c>
      <c r="N124">
        <v>198.9</v>
      </c>
      <c r="O124">
        <v>25.3</v>
      </c>
      <c r="P124">
        <v>158.69999999999999</v>
      </c>
      <c r="Q124">
        <v>47.1</v>
      </c>
      <c r="R124">
        <v>123.7</v>
      </c>
      <c r="S124">
        <v>74.099999999999994</v>
      </c>
      <c r="T124">
        <v>8</v>
      </c>
      <c r="EG124" s="8">
        <f>Dataset!D4</f>
        <v>10111651.608718148</v>
      </c>
      <c r="EH124" s="8">
        <f>Dataset!G4</f>
        <v>3961602.6327651269</v>
      </c>
      <c r="EI124" s="8">
        <f>Dataset!J4</f>
        <v>12515628.791895019</v>
      </c>
      <c r="EU124" s="8">
        <f t="shared" si="224"/>
        <v>9900678.634663973</v>
      </c>
      <c r="EV124" s="8">
        <f t="shared" si="225"/>
        <v>3685408.2006386821</v>
      </c>
      <c r="EW124" s="8">
        <f t="shared" si="226"/>
        <v>10294864.81190527</v>
      </c>
    </row>
    <row r="125" spans="1:153">
      <c r="A125">
        <v>2012</v>
      </c>
      <c r="B125">
        <v>4</v>
      </c>
      <c r="C125" s="11">
        <v>5.4033333333333333</v>
      </c>
      <c r="D125">
        <v>497.9</v>
      </c>
      <c r="E125">
        <v>0</v>
      </c>
      <c r="F125">
        <v>437.9</v>
      </c>
      <c r="G125">
        <v>0</v>
      </c>
      <c r="H125">
        <v>377.9</v>
      </c>
      <c r="I125">
        <v>0</v>
      </c>
      <c r="J125">
        <v>318.7</v>
      </c>
      <c r="K125">
        <v>0.8</v>
      </c>
      <c r="L125">
        <v>262</v>
      </c>
      <c r="M125">
        <v>4.0999999999999996</v>
      </c>
      <c r="N125">
        <v>206.9</v>
      </c>
      <c r="O125">
        <v>9</v>
      </c>
      <c r="P125">
        <v>153.5</v>
      </c>
      <c r="Q125">
        <v>15.6</v>
      </c>
      <c r="R125">
        <v>102.4</v>
      </c>
      <c r="S125">
        <v>24.5</v>
      </c>
      <c r="T125">
        <v>0</v>
      </c>
      <c r="EG125" s="8">
        <f>Dataset!D5</f>
        <v>8478796.54526967</v>
      </c>
      <c r="EH125" s="8">
        <f>Dataset!G5</f>
        <v>3489558.9725733865</v>
      </c>
      <c r="EI125" s="8">
        <f>Dataset!J5</f>
        <v>11581560.752751157</v>
      </c>
      <c r="EU125" s="8">
        <f t="shared" si="224"/>
        <v>9904793.7257825527</v>
      </c>
      <c r="EV125" s="8">
        <f t="shared" si="225"/>
        <v>3684001.6422232529</v>
      </c>
      <c r="EW125" s="8">
        <f t="shared" si="226"/>
        <v>10298789.582513668</v>
      </c>
    </row>
    <row r="126" spans="1:153">
      <c r="A126">
        <v>2012</v>
      </c>
      <c r="B126">
        <v>5</v>
      </c>
      <c r="C126" s="11">
        <v>14.480645161290326</v>
      </c>
      <c r="D126">
        <v>235.9</v>
      </c>
      <c r="E126">
        <v>2.8</v>
      </c>
      <c r="F126">
        <v>183.3</v>
      </c>
      <c r="G126">
        <v>12.2</v>
      </c>
      <c r="H126">
        <v>133.5</v>
      </c>
      <c r="I126">
        <v>24.4</v>
      </c>
      <c r="J126">
        <v>89.2</v>
      </c>
      <c r="K126">
        <v>42.1</v>
      </c>
      <c r="L126">
        <v>52.1</v>
      </c>
      <c r="M126">
        <v>67</v>
      </c>
      <c r="N126">
        <v>22.5</v>
      </c>
      <c r="O126">
        <v>99.4</v>
      </c>
      <c r="P126">
        <v>7.3</v>
      </c>
      <c r="Q126">
        <v>146.19999999999999</v>
      </c>
      <c r="R126">
        <v>1.3</v>
      </c>
      <c r="S126">
        <v>202.2</v>
      </c>
      <c r="T126">
        <v>0</v>
      </c>
      <c r="EG126" s="8">
        <f>Dataset!D6</f>
        <v>7926945.9205015553</v>
      </c>
      <c r="EH126" s="8">
        <f>Dataset!G6</f>
        <v>3594919.6695303437</v>
      </c>
      <c r="EI126" s="8">
        <f>Dataset!J6</f>
        <v>12251017.851641623</v>
      </c>
      <c r="EL126" s="92" t="s">
        <v>243</v>
      </c>
      <c r="EM126" s="93"/>
      <c r="EN126" s="93"/>
      <c r="EO126" s="93"/>
      <c r="EP126" s="93"/>
      <c r="EQ126" s="94"/>
      <c r="EU126" s="8">
        <f t="shared" si="224"/>
        <v>8619890.1981956903</v>
      </c>
      <c r="EV126" s="8">
        <f t="shared" si="225"/>
        <v>3461146.9890829325</v>
      </c>
      <c r="EW126" s="8">
        <f t="shared" si="226"/>
        <v>10069732.060470333</v>
      </c>
    </row>
    <row r="127" spans="1:153">
      <c r="A127">
        <v>2012</v>
      </c>
      <c r="B127">
        <v>6</v>
      </c>
      <c r="C127" s="11">
        <v>19.233333333333331</v>
      </c>
      <c r="D127">
        <v>108.7</v>
      </c>
      <c r="E127">
        <v>25.7</v>
      </c>
      <c r="F127">
        <v>71.2</v>
      </c>
      <c r="G127">
        <v>48.2</v>
      </c>
      <c r="H127">
        <v>40.799999999999997</v>
      </c>
      <c r="I127">
        <v>77.8</v>
      </c>
      <c r="J127">
        <v>21.6</v>
      </c>
      <c r="K127">
        <v>118.6</v>
      </c>
      <c r="L127">
        <v>7.5</v>
      </c>
      <c r="M127">
        <v>164.5</v>
      </c>
      <c r="N127">
        <v>0.5</v>
      </c>
      <c r="O127">
        <v>217.5</v>
      </c>
      <c r="P127">
        <v>0</v>
      </c>
      <c r="Q127">
        <v>277</v>
      </c>
      <c r="R127">
        <v>0</v>
      </c>
      <c r="S127">
        <v>337</v>
      </c>
      <c r="T127">
        <v>0</v>
      </c>
      <c r="EG127" s="8">
        <f>Dataset!D7</f>
        <v>8454655.5354389474</v>
      </c>
      <c r="EH127" s="8">
        <f>Dataset!G7</f>
        <v>3781481.9837417374</v>
      </c>
      <c r="EI127" s="8">
        <f>Dataset!J7</f>
        <v>12310028.390929945</v>
      </c>
      <c r="EL127" s="95" t="s">
        <v>144</v>
      </c>
      <c r="EQ127" s="96"/>
      <c r="EU127" s="8">
        <f t="shared" si="224"/>
        <v>9667314.0074178986</v>
      </c>
      <c r="EV127" s="8">
        <f t="shared" si="225"/>
        <v>3760451.4583734712</v>
      </c>
      <c r="EW127" s="8">
        <f t="shared" si="226"/>
        <v>10375954.239732143</v>
      </c>
    </row>
    <row r="128" spans="1:153">
      <c r="A128">
        <v>2012</v>
      </c>
      <c r="B128">
        <v>7</v>
      </c>
      <c r="C128" s="11">
        <v>22.048387096774196</v>
      </c>
      <c r="D128">
        <v>34.799999999999997</v>
      </c>
      <c r="E128">
        <v>36.299999999999997</v>
      </c>
      <c r="F128">
        <v>8.5</v>
      </c>
      <c r="G128">
        <v>72</v>
      </c>
      <c r="H128">
        <v>0.2</v>
      </c>
      <c r="I128">
        <v>125.7</v>
      </c>
      <c r="J128">
        <v>0</v>
      </c>
      <c r="K128">
        <v>187.5</v>
      </c>
      <c r="L128">
        <v>0</v>
      </c>
      <c r="M128">
        <v>249.5</v>
      </c>
      <c r="N128">
        <v>0</v>
      </c>
      <c r="O128">
        <v>311.5</v>
      </c>
      <c r="P128">
        <v>0</v>
      </c>
      <c r="Q128">
        <v>373.5</v>
      </c>
      <c r="R128">
        <v>0</v>
      </c>
      <c r="S128">
        <v>435.5</v>
      </c>
      <c r="T128">
        <v>0</v>
      </c>
      <c r="EG128" s="8">
        <f>Dataset!D8</f>
        <v>9826603.0632330216</v>
      </c>
      <c r="EH128" s="8">
        <f>Dataset!G8</f>
        <v>4207305.3270734232</v>
      </c>
      <c r="EI128" s="8">
        <f>Dataset!J8</f>
        <v>11300716.156588657</v>
      </c>
      <c r="EL128" s="95" t="s">
        <v>192</v>
      </c>
      <c r="EQ128" s="96"/>
      <c r="EU128" s="8">
        <f t="shared" si="224"/>
        <v>10987305.243373977</v>
      </c>
      <c r="EV128" s="8">
        <f t="shared" si="225"/>
        <v>4093449.9464974441</v>
      </c>
      <c r="EW128" s="8">
        <f t="shared" si="226"/>
        <v>10723160.190105557</v>
      </c>
    </row>
    <row r="129" spans="1:153">
      <c r="A129">
        <v>2012</v>
      </c>
      <c r="B129">
        <v>8</v>
      </c>
      <c r="C129" s="11">
        <v>20.743008736673687</v>
      </c>
      <c r="D129">
        <v>58.3</v>
      </c>
      <c r="E129">
        <v>19.3</v>
      </c>
      <c r="F129">
        <v>24.4</v>
      </c>
      <c r="G129">
        <v>47.4</v>
      </c>
      <c r="H129">
        <v>4.7</v>
      </c>
      <c r="I129">
        <v>89.7</v>
      </c>
      <c r="J129">
        <v>0</v>
      </c>
      <c r="K129">
        <v>147</v>
      </c>
      <c r="L129">
        <v>0</v>
      </c>
      <c r="M129">
        <v>209</v>
      </c>
      <c r="N129">
        <v>0</v>
      </c>
      <c r="O129">
        <v>271</v>
      </c>
      <c r="P129">
        <v>0</v>
      </c>
      <c r="Q129">
        <v>333</v>
      </c>
      <c r="R129">
        <v>0</v>
      </c>
      <c r="S129">
        <v>395</v>
      </c>
      <c r="T129">
        <v>0</v>
      </c>
      <c r="EG129" s="8">
        <f>Dataset!D9</f>
        <v>9147834.0091446079</v>
      </c>
      <c r="EH129" s="8">
        <f>Dataset!G9</f>
        <v>4030620.2912917547</v>
      </c>
      <c r="EI129" s="8">
        <f>Dataset!J9</f>
        <v>10221475.762723412</v>
      </c>
      <c r="EL129" s="95"/>
      <c r="EQ129" s="96"/>
      <c r="EU129" s="8">
        <f t="shared" si="224"/>
        <v>10089677.880004343</v>
      </c>
      <c r="EV129" s="8">
        <f t="shared" si="225"/>
        <v>3926579.6346904887</v>
      </c>
      <c r="EW129" s="8">
        <f t="shared" si="226"/>
        <v>10432053.006840296</v>
      </c>
    </row>
    <row r="130" spans="1:153">
      <c r="A130">
        <v>2012</v>
      </c>
      <c r="B130">
        <v>9</v>
      </c>
      <c r="C130" s="11">
        <v>15.806666666666667</v>
      </c>
      <c r="D130">
        <v>187.6</v>
      </c>
      <c r="E130">
        <v>1.8</v>
      </c>
      <c r="F130">
        <v>133.9</v>
      </c>
      <c r="G130">
        <v>8.1</v>
      </c>
      <c r="H130">
        <v>90.2</v>
      </c>
      <c r="I130">
        <v>24.4</v>
      </c>
      <c r="J130">
        <v>53.8</v>
      </c>
      <c r="K130">
        <v>48</v>
      </c>
      <c r="L130">
        <v>24.4</v>
      </c>
      <c r="M130">
        <v>78.599999999999994</v>
      </c>
      <c r="N130">
        <v>5.5</v>
      </c>
      <c r="O130">
        <v>119.7</v>
      </c>
      <c r="P130">
        <v>0</v>
      </c>
      <c r="Q130">
        <v>174.2</v>
      </c>
      <c r="R130">
        <v>0</v>
      </c>
      <c r="S130">
        <v>234.2</v>
      </c>
      <c r="T130">
        <v>0</v>
      </c>
      <c r="EG130" s="8">
        <f>Dataset!D10</f>
        <v>7812356.94077376</v>
      </c>
      <c r="EH130" s="8">
        <f>Dataset!G10</f>
        <v>3577087.4095730796</v>
      </c>
      <c r="EI130" s="8">
        <f>Dataset!J10</f>
        <v>9495774.282707544</v>
      </c>
      <c r="EL130" s="95"/>
      <c r="EM130" t="s">
        <v>120</v>
      </c>
      <c r="EN130" t="s">
        <v>121</v>
      </c>
      <c r="EO130" t="s">
        <v>122</v>
      </c>
      <c r="EP130" t="s">
        <v>123</v>
      </c>
      <c r="EQ130" s="96"/>
      <c r="EU130" s="8">
        <f t="shared" si="224"/>
        <v>8411268.8782113642</v>
      </c>
      <c r="EV130" s="8">
        <f t="shared" si="225"/>
        <v>3445331.0940363747</v>
      </c>
      <c r="EW130" s="8">
        <f t="shared" si="226"/>
        <v>10003966.18698822</v>
      </c>
    </row>
    <row r="131" spans="1:153">
      <c r="A131">
        <v>2012</v>
      </c>
      <c r="B131">
        <v>10</v>
      </c>
      <c r="C131" s="11">
        <v>10.384944220544654</v>
      </c>
      <c r="D131">
        <v>360.1</v>
      </c>
      <c r="E131">
        <v>0</v>
      </c>
      <c r="F131">
        <v>298.10000000000002</v>
      </c>
      <c r="G131">
        <v>0</v>
      </c>
      <c r="H131">
        <v>237.6</v>
      </c>
      <c r="I131">
        <v>1.5</v>
      </c>
      <c r="J131">
        <v>179.6</v>
      </c>
      <c r="K131">
        <v>5.5</v>
      </c>
      <c r="L131">
        <v>124.7</v>
      </c>
      <c r="M131">
        <v>12.6</v>
      </c>
      <c r="N131">
        <v>79.400000000000006</v>
      </c>
      <c r="O131">
        <v>29.3</v>
      </c>
      <c r="P131">
        <v>45.3</v>
      </c>
      <c r="Q131">
        <v>57.2</v>
      </c>
      <c r="R131">
        <v>19.100000000000001</v>
      </c>
      <c r="S131">
        <v>93</v>
      </c>
      <c r="T131">
        <v>0</v>
      </c>
      <c r="EG131" s="8">
        <f>Dataset!D11</f>
        <v>8482688.6504607759</v>
      </c>
      <c r="EH131" s="8">
        <f>Dataset!G11</f>
        <v>3583266.3542476725</v>
      </c>
      <c r="EI131" s="8">
        <f>Dataset!J11</f>
        <v>10069244.846842447</v>
      </c>
      <c r="EL131" s="95" t="s">
        <v>124</v>
      </c>
      <c r="EM131">
        <v>9706710.9418710191</v>
      </c>
      <c r="EN131">
        <v>201666.11533179099</v>
      </c>
      <c r="EO131">
        <v>48.132582540706103</v>
      </c>
      <c r="EP131" s="90">
        <v>1.3778671448584101E-77</v>
      </c>
      <c r="EQ131" s="96"/>
      <c r="EU131" s="8">
        <f t="shared" si="224"/>
        <v>8675383.6697568279</v>
      </c>
      <c r="EV131" s="8">
        <f t="shared" si="225"/>
        <v>3403725.2683012541</v>
      </c>
      <c r="EW131" s="8">
        <f t="shared" si="226"/>
        <v>10052500.037145142</v>
      </c>
    </row>
    <row r="132" spans="1:153">
      <c r="A132">
        <v>2012</v>
      </c>
      <c r="B132">
        <v>11</v>
      </c>
      <c r="C132" s="11">
        <v>3.1333333333333337</v>
      </c>
      <c r="D132">
        <v>566</v>
      </c>
      <c r="E132">
        <v>0</v>
      </c>
      <c r="F132">
        <v>506</v>
      </c>
      <c r="G132">
        <v>0</v>
      </c>
      <c r="H132">
        <v>446</v>
      </c>
      <c r="I132">
        <v>0</v>
      </c>
      <c r="J132">
        <v>386</v>
      </c>
      <c r="K132">
        <v>0</v>
      </c>
      <c r="L132">
        <v>326</v>
      </c>
      <c r="M132">
        <v>0</v>
      </c>
      <c r="N132">
        <v>266.60000000000002</v>
      </c>
      <c r="O132">
        <v>0.6</v>
      </c>
      <c r="P132">
        <v>210.2</v>
      </c>
      <c r="Q132">
        <v>4.2</v>
      </c>
      <c r="R132">
        <v>156</v>
      </c>
      <c r="S132">
        <v>10</v>
      </c>
      <c r="T132">
        <v>5</v>
      </c>
      <c r="EG132" s="8">
        <f>Dataset!D12</f>
        <v>9857148.4128671885</v>
      </c>
      <c r="EH132" s="8">
        <f>Dataset!G12</f>
        <v>3885581.043925914</v>
      </c>
      <c r="EI132" s="8">
        <f>Dataset!J12</f>
        <v>9879832.7372840885</v>
      </c>
      <c r="EL132" s="95" t="s">
        <v>28</v>
      </c>
      <c r="EM132">
        <v>1857.79303621791</v>
      </c>
      <c r="EN132">
        <v>413.56540463391502</v>
      </c>
      <c r="EO132">
        <v>4.4921384027815598</v>
      </c>
      <c r="EP132" s="90">
        <v>1.6996191457777402E-5</v>
      </c>
      <c r="EQ132" s="96"/>
      <c r="EU132" s="8">
        <f t="shared" si="224"/>
        <v>10532281.199492414</v>
      </c>
      <c r="EV132" s="8">
        <f t="shared" si="225"/>
        <v>3814079.5119333253</v>
      </c>
      <c r="EW132" s="8">
        <f t="shared" si="226"/>
        <v>10423819.053851131</v>
      </c>
    </row>
    <row r="133" spans="1:153">
      <c r="A133">
        <v>2012</v>
      </c>
      <c r="B133">
        <v>12</v>
      </c>
      <c r="C133" s="11">
        <v>0.47096774193548407</v>
      </c>
      <c r="D133">
        <v>667.4</v>
      </c>
      <c r="E133">
        <v>0</v>
      </c>
      <c r="F133">
        <v>605.4</v>
      </c>
      <c r="G133">
        <v>0</v>
      </c>
      <c r="H133">
        <v>543.4</v>
      </c>
      <c r="I133">
        <v>0</v>
      </c>
      <c r="J133">
        <v>481.4</v>
      </c>
      <c r="K133">
        <v>0</v>
      </c>
      <c r="L133">
        <v>419.4</v>
      </c>
      <c r="M133">
        <v>0</v>
      </c>
      <c r="N133">
        <v>357.4</v>
      </c>
      <c r="O133">
        <v>0</v>
      </c>
      <c r="P133">
        <v>295.39999999999998</v>
      </c>
      <c r="Q133">
        <v>0</v>
      </c>
      <c r="R133">
        <v>235.5</v>
      </c>
      <c r="S133">
        <v>2.1</v>
      </c>
      <c r="T133">
        <v>16</v>
      </c>
      <c r="EG133" s="8">
        <f>Dataset!D13</f>
        <v>12044245.788790239</v>
      </c>
      <c r="EH133" s="8">
        <f>Dataset!G13</f>
        <v>4326765.4926572656</v>
      </c>
      <c r="EI133" s="8">
        <f>Dataset!J13</f>
        <v>9921360.8879205063</v>
      </c>
      <c r="EL133" s="95" t="s">
        <v>27</v>
      </c>
      <c r="EM133">
        <v>8086.3106462572696</v>
      </c>
      <c r="EN133">
        <v>2033.0442101286999</v>
      </c>
      <c r="EO133">
        <v>3.9774396473873801</v>
      </c>
      <c r="EP133" s="90">
        <v>1.22731712539816E-4</v>
      </c>
      <c r="EQ133" s="96"/>
      <c r="EU133" s="8">
        <f t="shared" si="224"/>
        <v>11446899.83084463</v>
      </c>
      <c r="EV133" s="8">
        <f t="shared" si="225"/>
        <v>4028565.1889995472</v>
      </c>
      <c r="EW133" s="8">
        <f t="shared" si="226"/>
        <v>10601052.509506321</v>
      </c>
    </row>
    <row r="134" spans="1:153">
      <c r="A134">
        <v>2013</v>
      </c>
      <c r="B134">
        <v>1</v>
      </c>
      <c r="C134" s="11">
        <v>-2.6096774193548389</v>
      </c>
      <c r="D134">
        <v>762.9</v>
      </c>
      <c r="E134">
        <v>0</v>
      </c>
      <c r="F134">
        <v>700.9</v>
      </c>
      <c r="G134">
        <v>0</v>
      </c>
      <c r="H134">
        <v>638.9</v>
      </c>
      <c r="I134">
        <v>0</v>
      </c>
      <c r="J134">
        <v>576.9</v>
      </c>
      <c r="K134">
        <v>0</v>
      </c>
      <c r="L134">
        <v>514.9</v>
      </c>
      <c r="M134">
        <v>0</v>
      </c>
      <c r="N134">
        <v>452.9</v>
      </c>
      <c r="O134">
        <v>0</v>
      </c>
      <c r="P134">
        <v>390.9</v>
      </c>
      <c r="Q134">
        <v>0</v>
      </c>
      <c r="R134">
        <v>331.1</v>
      </c>
      <c r="S134">
        <v>2.2000000000000002</v>
      </c>
      <c r="T134">
        <v>20</v>
      </c>
      <c r="EG134" s="8">
        <f>Dataset!D14</f>
        <v>13215525.720835192</v>
      </c>
      <c r="EH134" s="8">
        <f>Dataset!G14</f>
        <v>4635815.4090870637</v>
      </c>
      <c r="EI134" s="8">
        <f>Dataset!J14</f>
        <v>10592340.05771707</v>
      </c>
      <c r="EL134" s="95"/>
      <c r="EQ134" s="96"/>
      <c r="EU134" s="8">
        <f t="shared" si="224"/>
        <v>12362477.181936204</v>
      </c>
      <c r="EV134" s="8">
        <f t="shared" si="225"/>
        <v>4247873.3491689712</v>
      </c>
      <c r="EW134" s="8">
        <f t="shared" si="226"/>
        <v>10778471.744465131</v>
      </c>
    </row>
    <row r="135" spans="1:153">
      <c r="A135">
        <v>2013</v>
      </c>
      <c r="B135">
        <v>2</v>
      </c>
      <c r="C135" s="11">
        <v>-5.135714285714287</v>
      </c>
      <c r="D135">
        <v>759.8</v>
      </c>
      <c r="E135">
        <v>0</v>
      </c>
      <c r="F135">
        <v>703.8</v>
      </c>
      <c r="G135">
        <v>0</v>
      </c>
      <c r="H135">
        <v>647.79999999999995</v>
      </c>
      <c r="I135">
        <v>0</v>
      </c>
      <c r="J135">
        <v>591.79999999999995</v>
      </c>
      <c r="K135">
        <v>0</v>
      </c>
      <c r="L135">
        <v>535.79999999999995</v>
      </c>
      <c r="M135">
        <v>0</v>
      </c>
      <c r="N135">
        <v>479.8</v>
      </c>
      <c r="O135">
        <v>0</v>
      </c>
      <c r="P135">
        <v>423.8</v>
      </c>
      <c r="Q135">
        <v>0</v>
      </c>
      <c r="R135">
        <v>367.8</v>
      </c>
      <c r="S135">
        <v>0</v>
      </c>
      <c r="T135">
        <v>23</v>
      </c>
      <c r="EG135" s="8">
        <f>Dataset!D15</f>
        <v>11933004.618414706</v>
      </c>
      <c r="EH135" s="8">
        <f>Dataset!G15</f>
        <v>4293515.4118769756</v>
      </c>
      <c r="EI135" s="8">
        <f>Dataset!J15</f>
        <v>10066435.971520996</v>
      </c>
      <c r="EL135" s="95" t="s">
        <v>128</v>
      </c>
      <c r="EQ135" s="96"/>
      <c r="EU135" s="8">
        <f t="shared" si="224"/>
        <v>12505326.42310128</v>
      </c>
      <c r="EV135" s="8">
        <f t="shared" si="225"/>
        <v>4295868.5381484572</v>
      </c>
      <c r="EW135" s="8">
        <f t="shared" si="226"/>
        <v>10806152.860704778</v>
      </c>
    </row>
    <row r="136" spans="1:153">
      <c r="A136">
        <v>2013</v>
      </c>
      <c r="B136">
        <v>3</v>
      </c>
      <c r="C136" s="11">
        <v>-0.78064516129032269</v>
      </c>
      <c r="D136">
        <v>706.2</v>
      </c>
      <c r="E136">
        <v>0</v>
      </c>
      <c r="F136">
        <v>644.20000000000005</v>
      </c>
      <c r="G136">
        <v>0</v>
      </c>
      <c r="H136">
        <v>582.20000000000005</v>
      </c>
      <c r="I136">
        <v>0</v>
      </c>
      <c r="J136">
        <v>520.20000000000005</v>
      </c>
      <c r="K136">
        <v>0</v>
      </c>
      <c r="L136">
        <v>458.2</v>
      </c>
      <c r="M136">
        <v>0</v>
      </c>
      <c r="N136">
        <v>396.2</v>
      </c>
      <c r="O136">
        <v>0</v>
      </c>
      <c r="P136">
        <v>334.2</v>
      </c>
      <c r="Q136">
        <v>0</v>
      </c>
      <c r="R136">
        <v>272.7</v>
      </c>
      <c r="S136">
        <v>0.5</v>
      </c>
      <c r="T136">
        <v>18</v>
      </c>
      <c r="EG136" s="8">
        <f>Dataset!D16</f>
        <v>11808394.102076609</v>
      </c>
      <c r="EH136" s="8">
        <f>Dataset!G16</f>
        <v>4374623.3602313511</v>
      </c>
      <c r="EI136" s="8">
        <f>Dataset!J16</f>
        <v>10688896.11731804</v>
      </c>
      <c r="EL136" s="95" t="s">
        <v>129</v>
      </c>
      <c r="EM136">
        <v>10382218.777244201</v>
      </c>
      <c r="EN136" t="s">
        <v>130</v>
      </c>
      <c r="EO136">
        <v>833469.22405481304</v>
      </c>
      <c r="EQ136" s="96"/>
      <c r="EU136" s="8">
        <f t="shared" si="224"/>
        <v>11818883.089717437</v>
      </c>
      <c r="EV136" s="8">
        <f t="shared" si="225"/>
        <v>4117666.3053825172</v>
      </c>
      <c r="EW136" s="8">
        <f t="shared" si="226"/>
        <v>10673134.879311576</v>
      </c>
    </row>
    <row r="137" spans="1:153">
      <c r="A137">
        <v>2013</v>
      </c>
      <c r="B137">
        <v>4</v>
      </c>
      <c r="C137" s="11">
        <v>5.7099999999999991</v>
      </c>
      <c r="D137">
        <v>488.7</v>
      </c>
      <c r="E137">
        <v>0</v>
      </c>
      <c r="F137">
        <v>428.7</v>
      </c>
      <c r="G137">
        <v>0</v>
      </c>
      <c r="H137">
        <v>368.7</v>
      </c>
      <c r="I137">
        <v>0</v>
      </c>
      <c r="J137">
        <v>309.39999999999998</v>
      </c>
      <c r="K137">
        <v>0.7</v>
      </c>
      <c r="L137">
        <v>252.8</v>
      </c>
      <c r="M137">
        <v>4.0999999999999996</v>
      </c>
      <c r="N137">
        <v>200.1</v>
      </c>
      <c r="O137">
        <v>11.4</v>
      </c>
      <c r="P137">
        <v>151.4</v>
      </c>
      <c r="Q137">
        <v>22.7</v>
      </c>
      <c r="R137">
        <v>108.1</v>
      </c>
      <c r="S137">
        <v>39.4</v>
      </c>
      <c r="T137">
        <v>3</v>
      </c>
      <c r="EG137" s="8">
        <f>Dataset!D17</f>
        <v>9226248.1237747781</v>
      </c>
      <c r="EH137" s="8">
        <f>Dataset!G17</f>
        <v>3746140.2054161387</v>
      </c>
      <c r="EI137" s="8">
        <f>Dataset!J17</f>
        <v>9803120.9883631151</v>
      </c>
      <c r="EL137" s="95" t="s">
        <v>131</v>
      </c>
      <c r="EM137">
        <v>38839230201037.797</v>
      </c>
      <c r="EN137" t="s">
        <v>132</v>
      </c>
      <c r="EO137">
        <v>583690.84433755605</v>
      </c>
      <c r="EQ137" s="96"/>
      <c r="EU137" s="8">
        <f t="shared" si="224"/>
        <v>9813416.4261616301</v>
      </c>
      <c r="EV137" s="8">
        <f t="shared" si="225"/>
        <v>3662874.5733901775</v>
      </c>
      <c r="EW137" s="8">
        <f t="shared" si="226"/>
        <v>10281512.10727684</v>
      </c>
    </row>
    <row r="138" spans="1:153">
      <c r="A138">
        <v>2013</v>
      </c>
      <c r="B138">
        <v>5</v>
      </c>
      <c r="C138" s="11">
        <v>13.2258064516129</v>
      </c>
      <c r="D138">
        <v>275.2</v>
      </c>
      <c r="E138">
        <v>3.2</v>
      </c>
      <c r="F138">
        <v>215.9</v>
      </c>
      <c r="G138">
        <v>5.9</v>
      </c>
      <c r="H138">
        <v>163.69999999999999</v>
      </c>
      <c r="I138">
        <v>15.7</v>
      </c>
      <c r="J138">
        <v>120.1</v>
      </c>
      <c r="K138">
        <v>34.1</v>
      </c>
      <c r="L138">
        <v>80.2</v>
      </c>
      <c r="M138">
        <v>56.2</v>
      </c>
      <c r="N138">
        <v>48.9</v>
      </c>
      <c r="O138">
        <v>86.9</v>
      </c>
      <c r="P138">
        <v>26.1</v>
      </c>
      <c r="Q138">
        <v>126.1</v>
      </c>
      <c r="R138">
        <v>10.7</v>
      </c>
      <c r="S138">
        <v>172.7</v>
      </c>
      <c r="T138">
        <v>0</v>
      </c>
      <c r="EG138" s="8">
        <f>Dataset!D18</f>
        <v>8145944.877643276</v>
      </c>
      <c r="EH138" s="8">
        <f>Dataset!G18</f>
        <v>3595184.8228466981</v>
      </c>
      <c r="EI138" s="8">
        <f>Dataset!J18</f>
        <v>9546584.7656909451</v>
      </c>
      <c r="EL138" s="95" t="s">
        <v>133</v>
      </c>
      <c r="EM138">
        <v>0.51849041723026801</v>
      </c>
      <c r="EN138" t="s">
        <v>134</v>
      </c>
      <c r="EO138">
        <v>0.51004288069044801</v>
      </c>
      <c r="EQ138" s="96"/>
      <c r="EU138" s="8">
        <f t="shared" si="224"/>
        <v>8738825.4888450727</v>
      </c>
      <c r="EV138" s="8">
        <f t="shared" si="225"/>
        <v>3481177.6560296379</v>
      </c>
      <c r="EW138" s="8">
        <f t="shared" si="226"/>
        <v>10056786.962667029</v>
      </c>
    </row>
    <row r="139" spans="1:153">
      <c r="A139">
        <v>2013</v>
      </c>
      <c r="B139">
        <v>6</v>
      </c>
      <c r="C139" s="11">
        <v>16.883887847281404</v>
      </c>
      <c r="D139">
        <v>162.1</v>
      </c>
      <c r="E139">
        <v>8.6</v>
      </c>
      <c r="F139">
        <v>115.1</v>
      </c>
      <c r="G139">
        <v>21.6</v>
      </c>
      <c r="H139">
        <v>74.5</v>
      </c>
      <c r="I139">
        <v>41</v>
      </c>
      <c r="J139">
        <v>39.4</v>
      </c>
      <c r="K139">
        <v>65.900000000000006</v>
      </c>
      <c r="L139">
        <v>14.4</v>
      </c>
      <c r="M139">
        <v>100.9</v>
      </c>
      <c r="N139">
        <v>3.4</v>
      </c>
      <c r="O139">
        <v>149.9</v>
      </c>
      <c r="P139">
        <v>0</v>
      </c>
      <c r="Q139">
        <v>206.5</v>
      </c>
      <c r="R139">
        <v>0</v>
      </c>
      <c r="S139">
        <v>266.5</v>
      </c>
      <c r="T139">
        <v>0</v>
      </c>
      <c r="EG139" s="8">
        <f>Dataset!D19</f>
        <v>8158035.0975392917</v>
      </c>
      <c r="EH139" s="8">
        <f>Dataset!G19</f>
        <v>3650453.6258274256</v>
      </c>
      <c r="EI139" s="8">
        <f>Dataset!J19</f>
        <v>9600861.3503311947</v>
      </c>
      <c r="EL139" s="95" t="s">
        <v>188</v>
      </c>
      <c r="EM139">
        <v>64.130975710214003</v>
      </c>
      <c r="EN139" t="s">
        <v>135</v>
      </c>
      <c r="EO139" s="90">
        <v>2.1843362395579702E-19</v>
      </c>
      <c r="EQ139" s="96"/>
      <c r="EU139" s="8">
        <f t="shared" si="224"/>
        <v>8669942.3667138834</v>
      </c>
      <c r="EV139" s="8">
        <f t="shared" si="225"/>
        <v>3514248.5666421708</v>
      </c>
      <c r="EW139" s="8">
        <f t="shared" si="226"/>
        <v>10111446.723994551</v>
      </c>
    </row>
    <row r="140" spans="1:153">
      <c r="A140">
        <v>2013</v>
      </c>
      <c r="B140">
        <v>7</v>
      </c>
      <c r="C140" s="11">
        <v>20.958064516129028</v>
      </c>
      <c r="D140">
        <v>62.2</v>
      </c>
      <c r="E140">
        <v>29.9</v>
      </c>
      <c r="F140">
        <v>28.6</v>
      </c>
      <c r="G140">
        <v>58.3</v>
      </c>
      <c r="H140">
        <v>6.3</v>
      </c>
      <c r="I140">
        <v>98</v>
      </c>
      <c r="J140">
        <v>0.2</v>
      </c>
      <c r="K140">
        <v>153.9</v>
      </c>
      <c r="L140">
        <v>0</v>
      </c>
      <c r="M140">
        <v>215.7</v>
      </c>
      <c r="N140">
        <v>0</v>
      </c>
      <c r="O140">
        <v>277.7</v>
      </c>
      <c r="P140">
        <v>0</v>
      </c>
      <c r="Q140">
        <v>339.7</v>
      </c>
      <c r="R140">
        <v>0</v>
      </c>
      <c r="S140">
        <v>401.7</v>
      </c>
      <c r="T140">
        <v>0</v>
      </c>
      <c r="EG140" s="8">
        <f>Dataset!D20</f>
        <v>9381527.0858831536</v>
      </c>
      <c r="EH140" s="8">
        <f>Dataset!G20</f>
        <v>4069837.8484544731</v>
      </c>
      <c r="EI140" s="8">
        <f>Dataset!J20</f>
        <v>9700292.7916630208</v>
      </c>
      <c r="EL140" s="97" t="s">
        <v>136</v>
      </c>
      <c r="EM140" s="98">
        <v>-0.19316947004654</v>
      </c>
      <c r="EN140" s="98" t="s">
        <v>137</v>
      </c>
      <c r="EO140" s="98">
        <v>2.3038106683337598</v>
      </c>
      <c r="EP140" s="98"/>
      <c r="EQ140" s="99"/>
      <c r="EU140" s="8">
        <f t="shared" si="224"/>
        <v>10244524.425834931</v>
      </c>
      <c r="EV140" s="8">
        <f t="shared" si="225"/>
        <v>3954185.3405943555</v>
      </c>
      <c r="EW140" s="8">
        <f t="shared" si="226"/>
        <v>10499540.943811474</v>
      </c>
    </row>
    <row r="141" spans="1:153">
      <c r="A141">
        <v>2013</v>
      </c>
      <c r="B141">
        <v>8</v>
      </c>
      <c r="C141" s="11">
        <v>19.616129032258069</v>
      </c>
      <c r="D141">
        <v>84.9</v>
      </c>
      <c r="E141">
        <v>11</v>
      </c>
      <c r="F141">
        <v>42.5</v>
      </c>
      <c r="G141">
        <v>30.6</v>
      </c>
      <c r="H141">
        <v>13.8</v>
      </c>
      <c r="I141">
        <v>63.9</v>
      </c>
      <c r="J141">
        <v>1.8</v>
      </c>
      <c r="K141">
        <v>113.9</v>
      </c>
      <c r="L141">
        <v>0</v>
      </c>
      <c r="M141">
        <v>174.1</v>
      </c>
      <c r="N141">
        <v>0</v>
      </c>
      <c r="O141">
        <v>236.1</v>
      </c>
      <c r="P141">
        <v>0</v>
      </c>
      <c r="Q141">
        <v>298.10000000000002</v>
      </c>
      <c r="R141">
        <v>0</v>
      </c>
      <c r="S141">
        <v>360.1</v>
      </c>
      <c r="T141">
        <v>0</v>
      </c>
      <c r="EG141" s="8">
        <f>Dataset!D21</f>
        <v>8900086.9413107354</v>
      </c>
      <c r="EH141" s="8">
        <f>Dataset!G21</f>
        <v>3921872.9498774898</v>
      </c>
      <c r="EI141" s="8">
        <f>Dataset!J21</f>
        <v>9644399.6486493591</v>
      </c>
      <c r="EU141" s="8">
        <f t="shared" si="224"/>
        <v>9373318.3975959625</v>
      </c>
      <c r="EV141" s="8">
        <f t="shared" si="225"/>
        <v>3782782.7487136312</v>
      </c>
      <c r="EW141" s="8">
        <f t="shared" si="226"/>
        <v>10226770.219632052</v>
      </c>
    </row>
    <row r="142" spans="1:153">
      <c r="A142">
        <v>2013</v>
      </c>
      <c r="B142">
        <v>9</v>
      </c>
      <c r="C142" s="11">
        <v>15.35333333333333</v>
      </c>
      <c r="D142">
        <v>205.2</v>
      </c>
      <c r="E142">
        <v>5.8</v>
      </c>
      <c r="F142">
        <v>152.30000000000001</v>
      </c>
      <c r="G142">
        <v>12.9</v>
      </c>
      <c r="H142">
        <v>103.5</v>
      </c>
      <c r="I142">
        <v>24.1</v>
      </c>
      <c r="J142">
        <v>63.2</v>
      </c>
      <c r="K142">
        <v>43.8</v>
      </c>
      <c r="L142">
        <v>32.4</v>
      </c>
      <c r="M142">
        <v>73</v>
      </c>
      <c r="N142">
        <v>13.8</v>
      </c>
      <c r="O142">
        <v>114.4</v>
      </c>
      <c r="P142">
        <v>2.9</v>
      </c>
      <c r="Q142">
        <v>163.5</v>
      </c>
      <c r="R142">
        <v>0</v>
      </c>
      <c r="S142">
        <v>220.6</v>
      </c>
      <c r="T142">
        <v>0</v>
      </c>
      <c r="EG142" s="8">
        <f>Dataset!D22</f>
        <v>7939283.2786467914</v>
      </c>
      <c r="EH142" s="8">
        <f>Dataset!G22</f>
        <v>3601551.1249350826</v>
      </c>
      <c r="EI142" s="8">
        <f>Dataset!J22</f>
        <v>9357221.2777383216</v>
      </c>
      <c r="EU142" s="8">
        <f t="shared" si="224"/>
        <v>8408301.2515842579</v>
      </c>
      <c r="EV142" s="8">
        <f t="shared" si="225"/>
        <v>3440629.0324089518</v>
      </c>
      <c r="EW142" s="8">
        <f t="shared" si="226"/>
        <v>10019003.54833479</v>
      </c>
    </row>
    <row r="143" spans="1:153">
      <c r="A143">
        <v>2013</v>
      </c>
      <c r="B143">
        <v>10</v>
      </c>
      <c r="C143" s="11">
        <v>10.427416330816985</v>
      </c>
      <c r="D143">
        <v>358.8</v>
      </c>
      <c r="E143">
        <v>0</v>
      </c>
      <c r="F143">
        <v>296.8</v>
      </c>
      <c r="G143">
        <v>0</v>
      </c>
      <c r="H143">
        <v>234.9</v>
      </c>
      <c r="I143">
        <v>0.1</v>
      </c>
      <c r="J143">
        <v>175.4</v>
      </c>
      <c r="K143">
        <v>2.6</v>
      </c>
      <c r="L143">
        <v>126</v>
      </c>
      <c r="M143">
        <v>15.2</v>
      </c>
      <c r="N143">
        <v>86.9</v>
      </c>
      <c r="O143">
        <v>38.1</v>
      </c>
      <c r="P143">
        <v>55.6</v>
      </c>
      <c r="Q143">
        <v>68.8</v>
      </c>
      <c r="R143">
        <v>33.9</v>
      </c>
      <c r="S143">
        <v>109.1</v>
      </c>
      <c r="T143">
        <v>0</v>
      </c>
      <c r="EG143" s="8">
        <f>Dataset!D23</f>
        <v>8433400.4425314926</v>
      </c>
      <c r="EH143" s="8">
        <f>Dataset!G23</f>
        <v>3638006.1988442158</v>
      </c>
      <c r="EI143" s="8">
        <f>Dataset!J23</f>
        <v>9397512.7869254183</v>
      </c>
      <c r="EU143" s="8">
        <f t="shared" si="224"/>
        <v>8570842.8887585998</v>
      </c>
      <c r="EV143" s="8">
        <f t="shared" si="225"/>
        <v>3417423.2769767339</v>
      </c>
      <c r="EW143" s="8">
        <f t="shared" si="226"/>
        <v>10033376.471488265</v>
      </c>
    </row>
    <row r="144" spans="1:153">
      <c r="A144">
        <v>2013</v>
      </c>
      <c r="B144">
        <v>11</v>
      </c>
      <c r="C144" s="11">
        <v>2.1099999999999985</v>
      </c>
      <c r="D144">
        <v>596.70000000000005</v>
      </c>
      <c r="E144">
        <v>0</v>
      </c>
      <c r="F144">
        <v>536.70000000000005</v>
      </c>
      <c r="G144">
        <v>0</v>
      </c>
      <c r="H144">
        <v>476.7</v>
      </c>
      <c r="I144">
        <v>0</v>
      </c>
      <c r="J144">
        <v>416.7</v>
      </c>
      <c r="K144">
        <v>0</v>
      </c>
      <c r="L144">
        <v>356.7</v>
      </c>
      <c r="M144">
        <v>0</v>
      </c>
      <c r="N144">
        <v>298.39999999999998</v>
      </c>
      <c r="O144">
        <v>1.7</v>
      </c>
      <c r="P144">
        <v>243.3</v>
      </c>
      <c r="Q144">
        <v>6.6</v>
      </c>
      <c r="R144">
        <v>190.4</v>
      </c>
      <c r="S144">
        <v>13.7</v>
      </c>
      <c r="T144">
        <v>11</v>
      </c>
      <c r="EG144" s="8">
        <f>Dataset!D24</f>
        <v>10562999.854916623</v>
      </c>
      <c r="EH144" s="8">
        <f>Dataset!G24</f>
        <v>3996946.5825713533</v>
      </c>
      <c r="EI144" s="8">
        <f>Dataset!J24</f>
        <v>9866184.0170310847</v>
      </c>
      <c r="EU144" s="8">
        <f t="shared" si="224"/>
        <v>10826608.159476828</v>
      </c>
      <c r="EV144" s="8">
        <f t="shared" si="225"/>
        <v>3884579.6220610877</v>
      </c>
      <c r="EW144" s="8">
        <f t="shared" si="226"/>
        <v>10480853.300063021</v>
      </c>
    </row>
    <row r="145" spans="1:153">
      <c r="A145">
        <v>2013</v>
      </c>
      <c r="B145">
        <v>12</v>
      </c>
      <c r="C145" s="11">
        <v>-5.1451612903225827</v>
      </c>
      <c r="D145">
        <v>841.5</v>
      </c>
      <c r="E145">
        <v>0</v>
      </c>
      <c r="F145">
        <v>779.5</v>
      </c>
      <c r="G145">
        <v>0</v>
      </c>
      <c r="H145">
        <v>717.5</v>
      </c>
      <c r="I145">
        <v>0</v>
      </c>
      <c r="J145">
        <v>655.5</v>
      </c>
      <c r="K145">
        <v>0</v>
      </c>
      <c r="L145">
        <v>593.5</v>
      </c>
      <c r="M145">
        <v>0</v>
      </c>
      <c r="N145">
        <v>531.5</v>
      </c>
      <c r="O145">
        <v>0</v>
      </c>
      <c r="P145">
        <v>469.5</v>
      </c>
      <c r="Q145">
        <v>0</v>
      </c>
      <c r="R145">
        <v>407.5</v>
      </c>
      <c r="S145">
        <v>0</v>
      </c>
      <c r="T145">
        <v>27</v>
      </c>
      <c r="EG145" s="8">
        <f>Dataset!D25</f>
        <v>13687777.934921203</v>
      </c>
      <c r="EH145" s="8">
        <f>Dataset!G25</f>
        <v>4631276.4678350054</v>
      </c>
      <c r="EI145" s="8">
        <f>Dataset!J25</f>
        <v>9592904.3171253409</v>
      </c>
      <c r="EU145" s="8">
        <f t="shared" si="224"/>
        <v>13116030.897075452</v>
      </c>
      <c r="EV145" s="8">
        <f t="shared" si="225"/>
        <v>4428372.002460245</v>
      </c>
      <c r="EW145" s="8">
        <f t="shared" si="226"/>
        <v>10924494.277111858</v>
      </c>
    </row>
    <row r="146" spans="1:153">
      <c r="A146">
        <v>2014</v>
      </c>
      <c r="B146">
        <v>1</v>
      </c>
      <c r="C146" s="11">
        <v>-8.6483870967741936</v>
      </c>
      <c r="D146">
        <v>950.1</v>
      </c>
      <c r="E146">
        <v>0</v>
      </c>
      <c r="F146">
        <v>888.1</v>
      </c>
      <c r="G146">
        <v>0</v>
      </c>
      <c r="H146">
        <v>826.1</v>
      </c>
      <c r="I146">
        <v>0</v>
      </c>
      <c r="J146">
        <v>764.1</v>
      </c>
      <c r="K146">
        <v>0</v>
      </c>
      <c r="L146">
        <v>702.1</v>
      </c>
      <c r="M146">
        <v>0</v>
      </c>
      <c r="N146">
        <v>640.1</v>
      </c>
      <c r="O146">
        <v>0</v>
      </c>
      <c r="P146">
        <v>578.1</v>
      </c>
      <c r="Q146">
        <v>0</v>
      </c>
      <c r="R146">
        <v>516.1</v>
      </c>
      <c r="S146">
        <v>0</v>
      </c>
      <c r="T146">
        <v>27</v>
      </c>
      <c r="EG146" s="8">
        <f>Dataset!D26</f>
        <v>14704397.908763388</v>
      </c>
      <c r="EH146" s="8">
        <f>Dataset!G26</f>
        <v>4934336.5870424351</v>
      </c>
      <c r="EI146" s="8">
        <f>Dataset!J26</f>
        <v>10681837.157593889</v>
      </c>
      <c r="EU146" s="8">
        <f t="shared" si="224"/>
        <v>14157200.53402357</v>
      </c>
      <c r="EV146" s="8">
        <f t="shared" si="225"/>
        <v>4677763.2715115482</v>
      </c>
      <c r="EW146" s="8">
        <f t="shared" si="226"/>
        <v>11126250.600845125</v>
      </c>
    </row>
    <row r="147" spans="1:153">
      <c r="A147">
        <v>2014</v>
      </c>
      <c r="B147">
        <v>2</v>
      </c>
      <c r="C147" s="11">
        <v>-8.4321428571428552</v>
      </c>
      <c r="D147">
        <v>852.1</v>
      </c>
      <c r="E147">
        <v>0</v>
      </c>
      <c r="F147">
        <v>796.1</v>
      </c>
      <c r="G147">
        <v>0</v>
      </c>
      <c r="H147">
        <v>740.1</v>
      </c>
      <c r="I147">
        <v>0</v>
      </c>
      <c r="J147">
        <v>684.1</v>
      </c>
      <c r="K147">
        <v>0</v>
      </c>
      <c r="L147">
        <v>628.1</v>
      </c>
      <c r="M147">
        <v>0</v>
      </c>
      <c r="N147">
        <v>572.1</v>
      </c>
      <c r="O147">
        <v>0</v>
      </c>
      <c r="P147">
        <v>516.1</v>
      </c>
      <c r="Q147">
        <v>0</v>
      </c>
      <c r="R147">
        <v>460.1</v>
      </c>
      <c r="S147">
        <v>0</v>
      </c>
      <c r="T147">
        <v>25</v>
      </c>
      <c r="EG147" s="8">
        <f>Dataset!D27</f>
        <v>12967153.882261178</v>
      </c>
      <c r="EH147" s="8">
        <f>Dataset!G27</f>
        <v>4526857.3424909981</v>
      </c>
      <c r="EI147" s="8">
        <f>Dataset!J27</f>
        <v>9655716.0824489109</v>
      </c>
      <c r="EU147" s="8">
        <f t="shared" si="224"/>
        <v>13390224.742533244</v>
      </c>
      <c r="EV147" s="8">
        <f t="shared" si="225"/>
        <v>4507828.1526368111</v>
      </c>
      <c r="EW147" s="8">
        <f t="shared" si="226"/>
        <v>10977627.157947691</v>
      </c>
    </row>
    <row r="148" spans="1:153">
      <c r="A148">
        <v>2014</v>
      </c>
      <c r="B148">
        <v>3</v>
      </c>
      <c r="C148" s="11">
        <v>-5.5483870967741913</v>
      </c>
      <c r="D148">
        <v>854</v>
      </c>
      <c r="E148">
        <v>0</v>
      </c>
      <c r="F148">
        <v>792</v>
      </c>
      <c r="G148">
        <v>0</v>
      </c>
      <c r="H148">
        <v>730</v>
      </c>
      <c r="I148">
        <v>0</v>
      </c>
      <c r="J148">
        <v>668</v>
      </c>
      <c r="K148">
        <v>0</v>
      </c>
      <c r="L148">
        <v>606</v>
      </c>
      <c r="M148">
        <v>0</v>
      </c>
      <c r="N148">
        <v>544</v>
      </c>
      <c r="O148">
        <v>0</v>
      </c>
      <c r="P148">
        <v>482</v>
      </c>
      <c r="Q148">
        <v>0</v>
      </c>
      <c r="R148">
        <v>420</v>
      </c>
      <c r="S148">
        <v>0</v>
      </c>
      <c r="T148">
        <v>24</v>
      </c>
      <c r="EG148" s="8">
        <f>Dataset!D28</f>
        <v>12728700.391282</v>
      </c>
      <c r="EH148" s="8">
        <f>Dataset!G28</f>
        <v>4605272.0758394049</v>
      </c>
      <c r="EI148" s="8">
        <f>Dataset!J28</f>
        <v>10469185.0488049</v>
      </c>
      <c r="EU148" s="8">
        <f t="shared" si="224"/>
        <v>13235870.864495814</v>
      </c>
      <c r="EV148" s="8">
        <f t="shared" si="225"/>
        <v>4457077.2590269241</v>
      </c>
      <c r="EW148" s="8">
        <f t="shared" si="226"/>
        <v>10947716.690064583</v>
      </c>
    </row>
    <row r="149" spans="1:153">
      <c r="A149">
        <v>2014</v>
      </c>
      <c r="B149">
        <v>4</v>
      </c>
      <c r="C149" s="11">
        <v>5.0100000000000007</v>
      </c>
      <c r="D149">
        <v>509.7</v>
      </c>
      <c r="E149">
        <v>0</v>
      </c>
      <c r="F149">
        <v>449.7</v>
      </c>
      <c r="G149">
        <v>0</v>
      </c>
      <c r="H149">
        <v>389.7</v>
      </c>
      <c r="I149">
        <v>0</v>
      </c>
      <c r="J149">
        <v>329.7</v>
      </c>
      <c r="K149">
        <v>0</v>
      </c>
      <c r="L149">
        <v>269.7</v>
      </c>
      <c r="M149">
        <v>0</v>
      </c>
      <c r="N149">
        <v>210.8</v>
      </c>
      <c r="O149">
        <v>1.1000000000000001</v>
      </c>
      <c r="P149">
        <v>155.30000000000001</v>
      </c>
      <c r="Q149">
        <v>5.6</v>
      </c>
      <c r="R149">
        <v>105.1</v>
      </c>
      <c r="S149">
        <v>15.4</v>
      </c>
      <c r="T149">
        <v>2</v>
      </c>
      <c r="EG149" s="8">
        <f>Dataset!D29</f>
        <v>9846452.6827491652</v>
      </c>
      <c r="EH149" s="8">
        <f>Dataset!G29</f>
        <v>3814954.5675877719</v>
      </c>
      <c r="EI149" s="8">
        <f>Dataset!J29</f>
        <v>9607017.8016199935</v>
      </c>
      <c r="EU149" s="8">
        <f t="shared" si="224"/>
        <v>9992521.9862310961</v>
      </c>
      <c r="EV149" s="8">
        <f t="shared" si="225"/>
        <v>3684791.0363570051</v>
      </c>
      <c r="EW149" s="8">
        <f t="shared" si="226"/>
        <v>10319225.305912064</v>
      </c>
    </row>
    <row r="150" spans="1:153">
      <c r="A150">
        <v>2014</v>
      </c>
      <c r="B150">
        <v>5</v>
      </c>
      <c r="C150" s="11">
        <v>12.404299059254333</v>
      </c>
      <c r="D150">
        <v>297.5</v>
      </c>
      <c r="E150">
        <v>0</v>
      </c>
      <c r="F150">
        <v>236.8</v>
      </c>
      <c r="G150">
        <v>1.3</v>
      </c>
      <c r="H150">
        <v>180.7</v>
      </c>
      <c r="I150">
        <v>7.2</v>
      </c>
      <c r="J150">
        <v>125.5</v>
      </c>
      <c r="K150">
        <v>14</v>
      </c>
      <c r="L150">
        <v>78.3</v>
      </c>
      <c r="M150">
        <v>28.8</v>
      </c>
      <c r="N150">
        <v>46</v>
      </c>
      <c r="O150">
        <v>58.5</v>
      </c>
      <c r="P150">
        <v>25.4</v>
      </c>
      <c r="Q150">
        <v>99.9</v>
      </c>
      <c r="R150">
        <v>9.8000000000000007</v>
      </c>
      <c r="S150">
        <v>146.30000000000001</v>
      </c>
      <c r="T150">
        <v>0</v>
      </c>
      <c r="EG150" s="8">
        <f>Dataset!D30</f>
        <v>8148601.8313937848</v>
      </c>
      <c r="EH150" s="8">
        <f>Dataset!G30</f>
        <v>3559502.1545901899</v>
      </c>
      <c r="EI150" s="8">
        <f>Dataset!J30</f>
        <v>9541194.3539682645</v>
      </c>
      <c r="EU150" s="8">
        <f t="shared" si="224"/>
        <v>8345107.2188761104</v>
      </c>
      <c r="EV150" s="8">
        <f t="shared" si="225"/>
        <v>3363919.4806485255</v>
      </c>
      <c r="EW150" s="8">
        <f t="shared" si="226"/>
        <v>9998085.4045694191</v>
      </c>
    </row>
    <row r="151" spans="1:153">
      <c r="A151">
        <v>2014</v>
      </c>
      <c r="B151">
        <v>6</v>
      </c>
      <c r="C151" s="11">
        <v>17.47666666666667</v>
      </c>
      <c r="D151">
        <v>144.6</v>
      </c>
      <c r="E151">
        <v>8.9</v>
      </c>
      <c r="F151">
        <v>95.4</v>
      </c>
      <c r="G151">
        <v>19.7</v>
      </c>
      <c r="H151">
        <v>57.2</v>
      </c>
      <c r="I151">
        <v>41.5</v>
      </c>
      <c r="J151">
        <v>24.3</v>
      </c>
      <c r="K151">
        <v>68.599999999999994</v>
      </c>
      <c r="L151">
        <v>8.3000000000000007</v>
      </c>
      <c r="M151">
        <v>112.6</v>
      </c>
      <c r="N151">
        <v>1.6</v>
      </c>
      <c r="O151">
        <v>165.9</v>
      </c>
      <c r="P151">
        <v>0</v>
      </c>
      <c r="Q151">
        <v>224.3</v>
      </c>
      <c r="R151">
        <v>0</v>
      </c>
      <c r="S151">
        <v>284.3</v>
      </c>
      <c r="T151">
        <v>0</v>
      </c>
      <c r="EG151" s="8">
        <f>Dataset!D31</f>
        <v>7885359.6153971031</v>
      </c>
      <c r="EH151" s="8">
        <f>Dataset!G31</f>
        <v>3502908.2119836737</v>
      </c>
      <c r="EI151" s="8">
        <f>Dataset!J31</f>
        <v>9642768.5336195827</v>
      </c>
      <c r="EU151" s="8">
        <f t="shared" si="224"/>
        <v>8585017.510294728</v>
      </c>
      <c r="EV151" s="8">
        <f t="shared" si="225"/>
        <v>3548447.3804040854</v>
      </c>
      <c r="EW151" s="8">
        <f t="shared" si="226"/>
        <v>10087437.204470791</v>
      </c>
    </row>
    <row r="152" spans="1:153">
      <c r="A152">
        <v>2014</v>
      </c>
      <c r="B152">
        <v>7</v>
      </c>
      <c r="C152" s="11">
        <v>18.664516129032254</v>
      </c>
      <c r="D152">
        <v>110</v>
      </c>
      <c r="E152">
        <v>6.6</v>
      </c>
      <c r="F152">
        <v>63.7</v>
      </c>
      <c r="G152">
        <v>22.3</v>
      </c>
      <c r="H152">
        <v>29.7</v>
      </c>
      <c r="I152">
        <v>50.3</v>
      </c>
      <c r="J152">
        <v>6.3</v>
      </c>
      <c r="K152">
        <v>88.9</v>
      </c>
      <c r="L152">
        <v>0</v>
      </c>
      <c r="M152">
        <v>144.6</v>
      </c>
      <c r="N152">
        <v>0</v>
      </c>
      <c r="O152">
        <v>206.6</v>
      </c>
      <c r="P152">
        <v>0</v>
      </c>
      <c r="Q152">
        <v>268.60000000000002</v>
      </c>
      <c r="R152">
        <v>0</v>
      </c>
      <c r="S152">
        <v>330.6</v>
      </c>
      <c r="T152">
        <v>0</v>
      </c>
      <c r="EG152" s="8">
        <f>Dataset!D32</f>
        <v>8590753.1089520808</v>
      </c>
      <c r="EH152" s="8">
        <f>Dataset!G32</f>
        <v>3728634.3077657744</v>
      </c>
      <c r="EI152" s="8">
        <f>Dataset!J32</f>
        <v>9404652.669062797</v>
      </c>
      <c r="EU152" s="8">
        <f t="shared" si="224"/>
        <v>8862369.8208243083</v>
      </c>
      <c r="EV152" s="8">
        <f t="shared" si="225"/>
        <v>3661235.2376443679</v>
      </c>
      <c r="EW152" s="8">
        <f t="shared" si="226"/>
        <v>10125156.463505933</v>
      </c>
    </row>
    <row r="153" spans="1:153">
      <c r="A153">
        <v>2014</v>
      </c>
      <c r="B153">
        <v>8</v>
      </c>
      <c r="C153" s="11">
        <v>18.703225806451613</v>
      </c>
      <c r="D153">
        <v>106.7</v>
      </c>
      <c r="E153">
        <v>4.5</v>
      </c>
      <c r="F153">
        <v>58.1</v>
      </c>
      <c r="G153">
        <v>17.899999999999999</v>
      </c>
      <c r="H153">
        <v>24.1</v>
      </c>
      <c r="I153">
        <v>45.9</v>
      </c>
      <c r="J153">
        <v>7.6</v>
      </c>
      <c r="K153">
        <v>91.4</v>
      </c>
      <c r="L153">
        <v>1.3</v>
      </c>
      <c r="M153">
        <v>147.1</v>
      </c>
      <c r="N153">
        <v>0</v>
      </c>
      <c r="O153">
        <v>207.8</v>
      </c>
      <c r="P153">
        <v>0</v>
      </c>
      <c r="Q153">
        <v>269.8</v>
      </c>
      <c r="R153">
        <v>0</v>
      </c>
      <c r="S153">
        <v>331.8</v>
      </c>
      <c r="T153">
        <v>0</v>
      </c>
      <c r="EG153" s="8">
        <f>Dataset!D33</f>
        <v>8488281.9783843793</v>
      </c>
      <c r="EH153" s="8">
        <f>Dataset!G33</f>
        <v>3693949.5644368851</v>
      </c>
      <c r="EI153" s="8">
        <f>Dataset!J33</f>
        <v>9443378.8379370309</v>
      </c>
      <c r="EU153" s="8">
        <f t="shared" si="224"/>
        <v>8930242.2739403248</v>
      </c>
      <c r="EV153" s="8">
        <f t="shared" si="225"/>
        <v>3674521.2208585958</v>
      </c>
      <c r="EW153" s="8">
        <f t="shared" si="226"/>
        <v>10091991.827609485</v>
      </c>
    </row>
    <row r="154" spans="1:153">
      <c r="A154">
        <v>2014</v>
      </c>
      <c r="B154">
        <v>9</v>
      </c>
      <c r="C154" s="11">
        <v>15.836666666666668</v>
      </c>
      <c r="D154">
        <v>188.5</v>
      </c>
      <c r="E154">
        <v>3.6</v>
      </c>
      <c r="F154">
        <v>134.9</v>
      </c>
      <c r="G154">
        <v>10</v>
      </c>
      <c r="H154">
        <v>86.3</v>
      </c>
      <c r="I154">
        <v>21.4</v>
      </c>
      <c r="J154">
        <v>46</v>
      </c>
      <c r="K154">
        <v>41.1</v>
      </c>
      <c r="L154">
        <v>25</v>
      </c>
      <c r="M154">
        <v>80.099999999999994</v>
      </c>
      <c r="N154">
        <v>10.9</v>
      </c>
      <c r="O154">
        <v>126</v>
      </c>
      <c r="P154">
        <v>2.9</v>
      </c>
      <c r="Q154">
        <v>178</v>
      </c>
      <c r="R154">
        <v>0</v>
      </c>
      <c r="S154">
        <v>235.1</v>
      </c>
      <c r="T154">
        <v>0</v>
      </c>
      <c r="EG154" s="8">
        <f>Dataset!D34</f>
        <v>7873770.8945107814</v>
      </c>
      <c r="EH154" s="8">
        <f>Dataset!G34</f>
        <v>3459435.1614624569</v>
      </c>
      <c r="EI154" s="8">
        <f>Dataset!J34</f>
        <v>9519586.1219706144</v>
      </c>
      <c r="EU154" s="8">
        <f t="shared" si="224"/>
        <v>8183559.6321891947</v>
      </c>
      <c r="EV154" s="8">
        <f t="shared" si="225"/>
        <v>3452889.3282703515</v>
      </c>
      <c r="EW154" s="8">
        <f t="shared" si="226"/>
        <v>9965216.4693669491</v>
      </c>
    </row>
    <row r="155" spans="1:153">
      <c r="A155">
        <v>2014</v>
      </c>
      <c r="B155">
        <v>10</v>
      </c>
      <c r="C155" s="11">
        <v>10.335483870967741</v>
      </c>
      <c r="D155">
        <v>361.6</v>
      </c>
      <c r="E155">
        <v>0</v>
      </c>
      <c r="F155">
        <v>299.60000000000002</v>
      </c>
      <c r="G155">
        <v>0</v>
      </c>
      <c r="H155">
        <v>238.8</v>
      </c>
      <c r="I155">
        <v>1.2</v>
      </c>
      <c r="J155">
        <v>181.9</v>
      </c>
      <c r="K155">
        <v>6.3</v>
      </c>
      <c r="L155">
        <v>128.9</v>
      </c>
      <c r="M155">
        <v>15.3</v>
      </c>
      <c r="N155">
        <v>85.3</v>
      </c>
      <c r="O155">
        <v>33.700000000000003</v>
      </c>
      <c r="P155">
        <v>47.3</v>
      </c>
      <c r="Q155">
        <v>57.7</v>
      </c>
      <c r="R155">
        <v>15.4</v>
      </c>
      <c r="S155">
        <v>87.8</v>
      </c>
      <c r="T155">
        <v>0</v>
      </c>
      <c r="EG155" s="8">
        <f>Dataset!D35</f>
        <v>8547840.0610966906</v>
      </c>
      <c r="EH155" s="8">
        <f>Dataset!G35</f>
        <v>3530281.7067659004</v>
      </c>
      <c r="EI155" s="8">
        <f>Dataset!J35</f>
        <v>9907377.3413100634</v>
      </c>
      <c r="EU155" s="8">
        <f t="shared" si="224"/>
        <v>8715165.134643551</v>
      </c>
      <c r="EV155" s="8">
        <f t="shared" si="225"/>
        <v>3424494.9219614551</v>
      </c>
      <c r="EW155" s="8">
        <f t="shared" si="226"/>
        <v>10054347.067934565</v>
      </c>
    </row>
    <row r="156" spans="1:153">
      <c r="A156">
        <v>2014</v>
      </c>
      <c r="B156">
        <v>11</v>
      </c>
      <c r="C156" s="11">
        <v>2.057221180614738</v>
      </c>
      <c r="D156">
        <v>598.29999999999995</v>
      </c>
      <c r="E156">
        <v>0</v>
      </c>
      <c r="F156">
        <v>538.29999999999995</v>
      </c>
      <c r="G156">
        <v>0</v>
      </c>
      <c r="H156">
        <v>478.3</v>
      </c>
      <c r="I156">
        <v>0</v>
      </c>
      <c r="J156">
        <v>418.3</v>
      </c>
      <c r="K156">
        <v>0</v>
      </c>
      <c r="L156">
        <v>358.3</v>
      </c>
      <c r="M156">
        <v>0</v>
      </c>
      <c r="N156">
        <v>298.3</v>
      </c>
      <c r="O156">
        <v>0</v>
      </c>
      <c r="P156">
        <v>240.6</v>
      </c>
      <c r="Q156">
        <v>2.2999999999999998</v>
      </c>
      <c r="R156">
        <v>187.8</v>
      </c>
      <c r="S156">
        <v>9.5</v>
      </c>
      <c r="T156">
        <v>10</v>
      </c>
      <c r="EG156" s="8">
        <f>Dataset!D36</f>
        <v>10325715.434604436</v>
      </c>
      <c r="EH156" s="8">
        <f>Dataset!G36</f>
        <v>3852411.9955413882</v>
      </c>
      <c r="EI156" s="8">
        <f>Dataset!J36</f>
        <v>9984378.5274509564</v>
      </c>
      <c r="EU156" s="8">
        <f t="shared" si="224"/>
        <v>10841947.675306633</v>
      </c>
      <c r="EV156" s="8">
        <f t="shared" si="225"/>
        <v>3888253.8949016226</v>
      </c>
      <c r="EW156" s="8">
        <f t="shared" si="226"/>
        <v>10483825.768920971</v>
      </c>
    </row>
    <row r="157" spans="1:153">
      <c r="A157">
        <v>2014</v>
      </c>
      <c r="B157">
        <v>12</v>
      </c>
      <c r="C157" s="11">
        <v>-0.7118299730037333</v>
      </c>
      <c r="D157">
        <v>704.1</v>
      </c>
      <c r="E157">
        <v>0</v>
      </c>
      <c r="F157">
        <v>642.1</v>
      </c>
      <c r="G157">
        <v>0</v>
      </c>
      <c r="H157">
        <v>580.1</v>
      </c>
      <c r="I157">
        <v>0</v>
      </c>
      <c r="J157">
        <v>518.1</v>
      </c>
      <c r="K157">
        <v>0</v>
      </c>
      <c r="L157">
        <v>456.1</v>
      </c>
      <c r="M157">
        <v>0</v>
      </c>
      <c r="N157">
        <v>394.1</v>
      </c>
      <c r="O157">
        <v>0</v>
      </c>
      <c r="P157">
        <v>332.1</v>
      </c>
      <c r="Q157">
        <v>0</v>
      </c>
      <c r="R157">
        <v>270.10000000000002</v>
      </c>
      <c r="S157">
        <v>0</v>
      </c>
      <c r="T157">
        <v>16</v>
      </c>
      <c r="EG157" s="8">
        <f>Dataset!D37</f>
        <v>12627538.647057986</v>
      </c>
      <c r="EH157" s="8">
        <f>Dataset!G37</f>
        <v>4331408.3686589152</v>
      </c>
      <c r="EI157" s="8">
        <f>Dataset!J37</f>
        <v>10635777.259713342</v>
      </c>
      <c r="EU157" s="8">
        <f t="shared" si="224"/>
        <v>11798749.975190816</v>
      </c>
      <c r="EV157" s="8">
        <f t="shared" si="225"/>
        <v>4112843.8222793154</v>
      </c>
      <c r="EW157" s="8">
        <f t="shared" si="226"/>
        <v>10669233.513935518</v>
      </c>
    </row>
    <row r="158" spans="1:153">
      <c r="A158">
        <v>2015</v>
      </c>
      <c r="B158">
        <v>1</v>
      </c>
      <c r="C158" s="11">
        <v>-8.6026891800502554</v>
      </c>
      <c r="D158">
        <v>948.7</v>
      </c>
      <c r="E158">
        <v>0</v>
      </c>
      <c r="F158">
        <v>886.7</v>
      </c>
      <c r="G158">
        <v>0</v>
      </c>
      <c r="H158">
        <v>824.7</v>
      </c>
      <c r="I158">
        <v>0</v>
      </c>
      <c r="J158">
        <v>762.7</v>
      </c>
      <c r="K158">
        <v>0</v>
      </c>
      <c r="L158">
        <v>700.7</v>
      </c>
      <c r="M158">
        <v>0</v>
      </c>
      <c r="N158">
        <v>638.70000000000005</v>
      </c>
      <c r="O158">
        <v>0</v>
      </c>
      <c r="P158">
        <v>576.70000000000005</v>
      </c>
      <c r="Q158">
        <v>0</v>
      </c>
      <c r="R158">
        <v>514.70000000000005</v>
      </c>
      <c r="S158">
        <v>0</v>
      </c>
      <c r="T158">
        <v>30</v>
      </c>
      <c r="EG158" s="8">
        <f>Dataset!D38</f>
        <v>14310997.558754904</v>
      </c>
      <c r="EH158" s="8">
        <f>Dataset!G38</f>
        <v>4747575.1332602715</v>
      </c>
      <c r="EI158" s="8">
        <f>Dataset!J38</f>
        <v>11168744.574688978</v>
      </c>
      <c r="EU158" s="8">
        <f t="shared" si="224"/>
        <v>14143778.457672488</v>
      </c>
      <c r="EV158" s="8">
        <f t="shared" si="225"/>
        <v>4674548.2827760801</v>
      </c>
      <c r="EW158" s="8">
        <f t="shared" si="226"/>
        <v>11123649.69059442</v>
      </c>
    </row>
    <row r="159" spans="1:153">
      <c r="A159">
        <v>2015</v>
      </c>
      <c r="B159">
        <v>2</v>
      </c>
      <c r="C159" s="11">
        <v>-12.739285714285716</v>
      </c>
      <c r="D159">
        <v>972.7</v>
      </c>
      <c r="E159">
        <v>0</v>
      </c>
      <c r="F159">
        <v>916.7</v>
      </c>
      <c r="G159">
        <v>0</v>
      </c>
      <c r="H159">
        <v>860.7</v>
      </c>
      <c r="I159">
        <v>0</v>
      </c>
      <c r="J159">
        <v>804.7</v>
      </c>
      <c r="K159">
        <v>0</v>
      </c>
      <c r="L159">
        <v>748.7</v>
      </c>
      <c r="M159">
        <v>0</v>
      </c>
      <c r="N159">
        <v>692.7</v>
      </c>
      <c r="O159">
        <v>0</v>
      </c>
      <c r="P159">
        <v>636.70000000000005</v>
      </c>
      <c r="Q159">
        <v>0</v>
      </c>
      <c r="R159">
        <v>580.70000000000005</v>
      </c>
      <c r="S159">
        <v>0</v>
      </c>
      <c r="T159">
        <v>28</v>
      </c>
      <c r="EG159" s="8">
        <f>Dataset!D39</f>
        <v>13534834.082463285</v>
      </c>
      <c r="EH159" s="8">
        <f>Dataset!G39</f>
        <v>4458878.8390508816</v>
      </c>
      <c r="EI159" s="8">
        <f>Dataset!J39</f>
        <v>10648933.92287242</v>
      </c>
      <c r="EU159" s="8">
        <f t="shared" si="224"/>
        <v>14546440.748204909</v>
      </c>
      <c r="EV159" s="8">
        <f t="shared" si="225"/>
        <v>4784776.4679921251</v>
      </c>
      <c r="EW159" s="8">
        <f t="shared" si="226"/>
        <v>11201676.998115571</v>
      </c>
    </row>
    <row r="160" spans="1:153">
      <c r="A160">
        <v>2015</v>
      </c>
      <c r="B160">
        <v>3</v>
      </c>
      <c r="C160" s="11">
        <v>-2.8612903225806448</v>
      </c>
      <c r="D160">
        <v>770.7</v>
      </c>
      <c r="E160">
        <v>0</v>
      </c>
      <c r="F160">
        <v>708.7</v>
      </c>
      <c r="G160">
        <v>0</v>
      </c>
      <c r="H160">
        <v>646.70000000000005</v>
      </c>
      <c r="I160">
        <v>0</v>
      </c>
      <c r="J160">
        <v>584.70000000000005</v>
      </c>
      <c r="K160">
        <v>0</v>
      </c>
      <c r="L160">
        <v>522.70000000000005</v>
      </c>
      <c r="M160">
        <v>0</v>
      </c>
      <c r="N160">
        <v>460.7</v>
      </c>
      <c r="O160">
        <v>0</v>
      </c>
      <c r="P160">
        <v>398.7</v>
      </c>
      <c r="Q160">
        <v>0</v>
      </c>
      <c r="R160">
        <v>336.7</v>
      </c>
      <c r="S160">
        <v>0</v>
      </c>
      <c r="T160">
        <v>20</v>
      </c>
      <c r="EG160" s="8">
        <f>Dataset!D40</f>
        <v>12423634.157129707</v>
      </c>
      <c r="EH160" s="8">
        <f>Dataset!G40</f>
        <v>4415788.6061008582</v>
      </c>
      <c r="EI160" s="8">
        <f>Dataset!J40</f>
        <v>11290607.310703058</v>
      </c>
      <c r="EU160" s="8">
        <f t="shared" si="224"/>
        <v>12437257.321606513</v>
      </c>
      <c r="EV160" s="8">
        <f t="shared" si="225"/>
        <v>4265785.4292665785</v>
      </c>
      <c r="EW160" s="8">
        <f t="shared" si="226"/>
        <v>10792962.530147631</v>
      </c>
    </row>
    <row r="161" spans="1:153">
      <c r="A161">
        <v>2015</v>
      </c>
      <c r="B161">
        <v>4</v>
      </c>
      <c r="C161" s="11">
        <v>5.7733333333333325</v>
      </c>
      <c r="D161">
        <v>486.8</v>
      </c>
      <c r="E161">
        <v>0</v>
      </c>
      <c r="F161">
        <v>426.8</v>
      </c>
      <c r="G161">
        <v>0</v>
      </c>
      <c r="H161">
        <v>366.8</v>
      </c>
      <c r="I161">
        <v>0</v>
      </c>
      <c r="J161">
        <v>306.8</v>
      </c>
      <c r="K161">
        <v>0</v>
      </c>
      <c r="L161">
        <v>246.8</v>
      </c>
      <c r="M161">
        <v>0</v>
      </c>
      <c r="N161">
        <v>189</v>
      </c>
      <c r="O161">
        <v>2.2000000000000002</v>
      </c>
      <c r="P161">
        <v>134.6</v>
      </c>
      <c r="Q161">
        <v>7.8</v>
      </c>
      <c r="R161">
        <v>86</v>
      </c>
      <c r="S161">
        <v>19.2</v>
      </c>
      <c r="T161">
        <v>3</v>
      </c>
      <c r="EG161" s="8">
        <f>Dataset!D41</f>
        <v>9170383.7196450848</v>
      </c>
      <c r="EH161" s="8">
        <f>Dataset!G41</f>
        <v>3591413.2612323491</v>
      </c>
      <c r="EI161" s="8">
        <f>Dataset!J41</f>
        <v>10090976.863627547</v>
      </c>
      <c r="EU161" s="8">
        <f t="shared" si="224"/>
        <v>9772975.1659169905</v>
      </c>
      <c r="EV161" s="8">
        <f t="shared" si="225"/>
        <v>3632203.0063268505</v>
      </c>
      <c r="EW161" s="8">
        <f t="shared" si="226"/>
        <v>10276681.845382674</v>
      </c>
    </row>
    <row r="162" spans="1:153">
      <c r="A162">
        <v>2015</v>
      </c>
      <c r="B162">
        <v>5</v>
      </c>
      <c r="C162" s="11">
        <v>13.774730174788454</v>
      </c>
      <c r="D162">
        <v>258.7</v>
      </c>
      <c r="E162">
        <v>3.7</v>
      </c>
      <c r="F162">
        <v>204</v>
      </c>
      <c r="G162">
        <v>11</v>
      </c>
      <c r="H162">
        <v>156</v>
      </c>
      <c r="I162">
        <v>25</v>
      </c>
      <c r="J162">
        <v>111.5</v>
      </c>
      <c r="K162">
        <v>42.5</v>
      </c>
      <c r="L162">
        <v>75.8</v>
      </c>
      <c r="M162">
        <v>68.8</v>
      </c>
      <c r="N162">
        <v>43</v>
      </c>
      <c r="O162">
        <v>98</v>
      </c>
      <c r="P162">
        <v>19.8</v>
      </c>
      <c r="Q162">
        <v>136.80000000000001</v>
      </c>
      <c r="R162">
        <v>7</v>
      </c>
      <c r="S162">
        <v>186</v>
      </c>
      <c r="T162">
        <v>0</v>
      </c>
      <c r="EG162" s="8">
        <f>Dataset!D42</f>
        <v>7979071.440675417</v>
      </c>
      <c r="EH162" s="8">
        <f>Dataset!G42</f>
        <v>3494942.4666425884</v>
      </c>
      <c r="EI162" s="8">
        <f>Dataset!J42</f>
        <v>10181971.20838315</v>
      </c>
      <c r="EU162" s="8">
        <f t="shared" si="224"/>
        <v>8842550.1555143073</v>
      </c>
      <c r="EV162" s="8">
        <f t="shared" si="225"/>
        <v>3522988.6138358866</v>
      </c>
      <c r="EW162" s="8">
        <f t="shared" si="226"/>
        <v>10116012.631565748</v>
      </c>
    </row>
    <row r="163" spans="1:153">
      <c r="A163">
        <v>2015</v>
      </c>
      <c r="B163">
        <v>6</v>
      </c>
      <c r="C163" s="11">
        <v>15.873333333333333</v>
      </c>
      <c r="D163">
        <v>183.8</v>
      </c>
      <c r="E163">
        <v>0</v>
      </c>
      <c r="F163">
        <v>124.5</v>
      </c>
      <c r="G163">
        <v>0.7</v>
      </c>
      <c r="H163">
        <v>69.8</v>
      </c>
      <c r="I163">
        <v>6</v>
      </c>
      <c r="J163">
        <v>29.1</v>
      </c>
      <c r="K163">
        <v>25.3</v>
      </c>
      <c r="L163">
        <v>14.7</v>
      </c>
      <c r="M163">
        <v>70.900000000000006</v>
      </c>
      <c r="N163">
        <v>6.3</v>
      </c>
      <c r="O163">
        <v>122.5</v>
      </c>
      <c r="P163">
        <v>1.4</v>
      </c>
      <c r="Q163">
        <v>177.6</v>
      </c>
      <c r="R163">
        <v>0</v>
      </c>
      <c r="S163">
        <v>236.2</v>
      </c>
      <c r="T163">
        <v>0</v>
      </c>
      <c r="EG163" s="8">
        <f>Dataset!D43</f>
        <v>7688038.7902676361</v>
      </c>
      <c r="EH163" s="8">
        <f>Dataset!G43</f>
        <v>3453507.4561756663</v>
      </c>
      <c r="EI163" s="8">
        <f>Dataset!J43</f>
        <v>10080433.895753382</v>
      </c>
      <c r="EU163" s="8">
        <f t="shared" si="224"/>
        <v>7671350.5063296966</v>
      </c>
      <c r="EV163" s="8">
        <f t="shared" si="225"/>
        <v>3391329.8544242484</v>
      </c>
      <c r="EW163" s="8">
        <f t="shared" si="226"/>
        <v>9809290.5831025038</v>
      </c>
    </row>
    <row r="164" spans="1:153">
      <c r="A164">
        <v>2015</v>
      </c>
      <c r="B164">
        <v>7</v>
      </c>
      <c r="C164" s="11">
        <v>20.013439852207814</v>
      </c>
      <c r="D164">
        <v>77.8</v>
      </c>
      <c r="E164">
        <v>16.2</v>
      </c>
      <c r="F164">
        <v>43.1</v>
      </c>
      <c r="G164">
        <v>43.5</v>
      </c>
      <c r="H164">
        <v>17.399999999999999</v>
      </c>
      <c r="I164">
        <v>79.8</v>
      </c>
      <c r="J164">
        <v>4.8</v>
      </c>
      <c r="K164">
        <v>129.19999999999999</v>
      </c>
      <c r="L164">
        <v>0</v>
      </c>
      <c r="M164">
        <v>186.4</v>
      </c>
      <c r="N164">
        <v>0</v>
      </c>
      <c r="O164">
        <v>248.4</v>
      </c>
      <c r="P164">
        <v>0</v>
      </c>
      <c r="Q164">
        <v>310.39999999999998</v>
      </c>
      <c r="R164">
        <v>0</v>
      </c>
      <c r="S164">
        <v>372.4</v>
      </c>
      <c r="T164">
        <v>0</v>
      </c>
      <c r="EG164" s="8">
        <f>Dataset!D44</f>
        <v>9081583.0670188833</v>
      </c>
      <c r="EH164" s="8">
        <f>Dataset!G44</f>
        <v>3795705.2883885819</v>
      </c>
      <c r="EI164" s="8">
        <f>Dataset!J44</f>
        <v>10316241.169859968</v>
      </c>
      <c r="EU164" s="8">
        <f t="shared" si="224"/>
        <v>9741183.6603831556</v>
      </c>
      <c r="EV164" s="8">
        <f t="shared" si="225"/>
        <v>3833461.8804475954</v>
      </c>
      <c r="EW164" s="8">
        <f t="shared" si="226"/>
        <v>10360915.938016195</v>
      </c>
    </row>
    <row r="165" spans="1:153">
      <c r="A165">
        <v>2015</v>
      </c>
      <c r="B165">
        <v>8</v>
      </c>
      <c r="C165" s="11">
        <v>19.72258064516129</v>
      </c>
      <c r="D165">
        <v>84.2</v>
      </c>
      <c r="E165">
        <v>13.6</v>
      </c>
      <c r="F165">
        <v>41.4</v>
      </c>
      <c r="G165">
        <v>32.799999999999997</v>
      </c>
      <c r="H165">
        <v>12.2</v>
      </c>
      <c r="I165">
        <v>65.599999999999994</v>
      </c>
      <c r="J165">
        <v>0.4</v>
      </c>
      <c r="K165">
        <v>115.8</v>
      </c>
      <c r="L165">
        <v>0</v>
      </c>
      <c r="M165">
        <v>177.4</v>
      </c>
      <c r="N165">
        <v>0</v>
      </c>
      <c r="O165">
        <v>239.4</v>
      </c>
      <c r="P165">
        <v>0</v>
      </c>
      <c r="Q165">
        <v>301.39999999999998</v>
      </c>
      <c r="R165">
        <v>0</v>
      </c>
      <c r="S165">
        <v>363.4</v>
      </c>
      <c r="T165">
        <v>0</v>
      </c>
      <c r="EG165" s="8">
        <f>Dataset!D45</f>
        <v>9402564.3072489761</v>
      </c>
      <c r="EH165" s="8">
        <f>Dataset!G45</f>
        <v>3871441.4692591028</v>
      </c>
      <c r="EI165" s="8">
        <f>Dataset!J45</f>
        <v>10245247.731799951</v>
      </c>
      <c r="EU165" s="8">
        <f t="shared" si="224"/>
        <v>9402007.2345881481</v>
      </c>
      <c r="EV165" s="8">
        <f t="shared" si="225"/>
        <v>3796379.5889349389</v>
      </c>
      <c r="EW165" s="8">
        <f t="shared" si="226"/>
        <v>10237916.037479984</v>
      </c>
    </row>
    <row r="166" spans="1:153">
      <c r="A166">
        <v>2015</v>
      </c>
      <c r="B166">
        <v>9</v>
      </c>
      <c r="C166" s="11">
        <v>19.413887847281398</v>
      </c>
      <c r="D166">
        <v>95.3</v>
      </c>
      <c r="E166">
        <v>17.7</v>
      </c>
      <c r="F166">
        <v>58.5</v>
      </c>
      <c r="G166">
        <v>40.9</v>
      </c>
      <c r="H166">
        <v>27.6</v>
      </c>
      <c r="I166">
        <v>70</v>
      </c>
      <c r="J166">
        <v>11.3</v>
      </c>
      <c r="K166">
        <v>113.7</v>
      </c>
      <c r="L166">
        <v>2.5</v>
      </c>
      <c r="M166">
        <v>164.9</v>
      </c>
      <c r="N166">
        <v>0</v>
      </c>
      <c r="O166">
        <v>222.4</v>
      </c>
      <c r="P166">
        <v>0</v>
      </c>
      <c r="Q166">
        <v>282.39999999999998</v>
      </c>
      <c r="R166">
        <v>0</v>
      </c>
      <c r="S166">
        <v>342.4</v>
      </c>
      <c r="T166">
        <v>0</v>
      </c>
      <c r="EG166" s="8">
        <f>Dataset!D46</f>
        <v>8349296.8423407869</v>
      </c>
      <c r="EH166" s="8">
        <f>Dataset!G46</f>
        <v>3542652.7940073246</v>
      </c>
      <c r="EI166" s="8">
        <f>Dataset!J46</f>
        <v>10545472.108495729</v>
      </c>
      <c r="EU166" s="8">
        <f t="shared" si="224"/>
        <v>9459964.0451150946</v>
      </c>
      <c r="EV166" s="8">
        <f t="shared" si="225"/>
        <v>3750617.4575918065</v>
      </c>
      <c r="EW166" s="8">
        <f t="shared" si="226"/>
        <v>10293745.74841829</v>
      </c>
    </row>
    <row r="167" spans="1:153">
      <c r="A167">
        <v>2015</v>
      </c>
      <c r="B167">
        <v>10</v>
      </c>
      <c r="C167" s="11">
        <v>9.7967741935483872</v>
      </c>
      <c r="D167">
        <v>378.3</v>
      </c>
      <c r="E167">
        <v>0</v>
      </c>
      <c r="F167">
        <v>316.8</v>
      </c>
      <c r="G167">
        <v>0.5</v>
      </c>
      <c r="H167">
        <v>257.10000000000002</v>
      </c>
      <c r="I167">
        <v>2.8</v>
      </c>
      <c r="J167">
        <v>199.1</v>
      </c>
      <c r="K167">
        <v>6.8</v>
      </c>
      <c r="L167">
        <v>141.1</v>
      </c>
      <c r="M167">
        <v>10.8</v>
      </c>
      <c r="N167">
        <v>90.9</v>
      </c>
      <c r="O167">
        <v>22.6</v>
      </c>
      <c r="P167">
        <v>51.4</v>
      </c>
      <c r="Q167">
        <v>45.1</v>
      </c>
      <c r="R167">
        <v>26.6</v>
      </c>
      <c r="S167">
        <v>82.3</v>
      </c>
      <c r="T167">
        <v>0</v>
      </c>
      <c r="EG167" s="8">
        <f>Dataset!D47</f>
        <v>8336110.0678547379</v>
      </c>
      <c r="EH167" s="8">
        <f>Dataset!G47</f>
        <v>3362242.4135304871</v>
      </c>
      <c r="EI167" s="8">
        <f>Dataset!J47</f>
        <v>10479372.680286597</v>
      </c>
      <c r="EU167" s="8">
        <f t="shared" si="224"/>
        <v>8891146.7491148319</v>
      </c>
      <c r="EV167" s="8">
        <f t="shared" si="225"/>
        <v>3433970.1066142051</v>
      </c>
      <c r="EW167" s="8">
        <f t="shared" si="226"/>
        <v>10099239.205191525</v>
      </c>
    </row>
    <row r="168" spans="1:153">
      <c r="A168">
        <v>2015</v>
      </c>
      <c r="B168">
        <v>11</v>
      </c>
      <c r="C168" s="11">
        <v>6.7472211806147362</v>
      </c>
      <c r="D168">
        <v>457.6</v>
      </c>
      <c r="E168">
        <v>0</v>
      </c>
      <c r="F168">
        <v>397.6</v>
      </c>
      <c r="G168">
        <v>0</v>
      </c>
      <c r="H168">
        <v>339.1</v>
      </c>
      <c r="I168">
        <v>1.5</v>
      </c>
      <c r="J168">
        <v>281.10000000000002</v>
      </c>
      <c r="K168">
        <v>3.5</v>
      </c>
      <c r="L168">
        <v>225</v>
      </c>
      <c r="M168">
        <v>7.4</v>
      </c>
      <c r="N168">
        <v>171.9</v>
      </c>
      <c r="O168">
        <v>14.3</v>
      </c>
      <c r="P168">
        <v>124.6</v>
      </c>
      <c r="Q168">
        <v>27</v>
      </c>
      <c r="R168">
        <v>82.9</v>
      </c>
      <c r="S168">
        <v>45.3</v>
      </c>
      <c r="T168">
        <v>2</v>
      </c>
      <c r="EG168" s="8">
        <f>Dataset!D48</f>
        <v>8980827.0355639309</v>
      </c>
      <c r="EH168" s="8">
        <f>Dataset!G48</f>
        <v>3419201.7465737243</v>
      </c>
      <c r="EI168" s="8">
        <f>Dataset!J48</f>
        <v>10130386.734693833</v>
      </c>
      <c r="EU168" s="8">
        <f t="shared" si="224"/>
        <v>9604156.9280067421</v>
      </c>
      <c r="EV168" s="8">
        <f t="shared" si="225"/>
        <v>3612630.9230071916</v>
      </c>
      <c r="EW168" s="8">
        <f t="shared" si="226"/>
        <v>10241066.030321259</v>
      </c>
    </row>
    <row r="169" spans="1:153">
      <c r="A169">
        <v>2015</v>
      </c>
      <c r="B169">
        <v>12</v>
      </c>
      <c r="C169" s="11">
        <v>3.9166656586594231</v>
      </c>
      <c r="D169">
        <v>560.6</v>
      </c>
      <c r="E169">
        <v>0</v>
      </c>
      <c r="F169">
        <v>498.6</v>
      </c>
      <c r="G169">
        <v>0</v>
      </c>
      <c r="H169">
        <v>436.6</v>
      </c>
      <c r="I169">
        <v>0</v>
      </c>
      <c r="J169">
        <v>374.6</v>
      </c>
      <c r="K169">
        <v>0</v>
      </c>
      <c r="L169">
        <v>312.60000000000002</v>
      </c>
      <c r="M169">
        <v>0</v>
      </c>
      <c r="N169">
        <v>250.6</v>
      </c>
      <c r="O169">
        <v>0</v>
      </c>
      <c r="P169">
        <v>190.4</v>
      </c>
      <c r="Q169">
        <v>1.8</v>
      </c>
      <c r="R169">
        <v>133.69999999999999</v>
      </c>
      <c r="S169">
        <v>7.1</v>
      </c>
      <c r="T169">
        <v>4</v>
      </c>
      <c r="EG169" s="8">
        <f>Dataset!D49</f>
        <v>11013126.286381325</v>
      </c>
      <c r="EH169" s="8">
        <f>Dataset!G49</f>
        <v>3821023.3920277664</v>
      </c>
      <c r="EI169" s="8">
        <f>Dataset!J49</f>
        <v>10183472.099666435</v>
      </c>
      <c r="EU169" s="8">
        <f t="shared" si="224"/>
        <v>10422987.149205044</v>
      </c>
      <c r="EV169" s="8">
        <f t="shared" si="225"/>
        <v>3783307.4768938459</v>
      </c>
      <c r="EW169" s="8">
        <f t="shared" si="226"/>
        <v>10402640.213238249</v>
      </c>
    </row>
    <row r="170" spans="1:153">
      <c r="A170">
        <v>2016</v>
      </c>
      <c r="B170">
        <v>1</v>
      </c>
      <c r="C170" s="11">
        <v>-4.0102200937996555</v>
      </c>
      <c r="D170">
        <v>806.3</v>
      </c>
      <c r="E170">
        <v>0</v>
      </c>
      <c r="F170">
        <v>744.3</v>
      </c>
      <c r="G170">
        <v>0</v>
      </c>
      <c r="H170">
        <v>682.3</v>
      </c>
      <c r="I170">
        <v>0</v>
      </c>
      <c r="J170">
        <v>620.29999999999995</v>
      </c>
      <c r="K170">
        <v>0</v>
      </c>
      <c r="L170">
        <v>558.29999999999995</v>
      </c>
      <c r="M170">
        <v>0</v>
      </c>
      <c r="N170">
        <v>496.3</v>
      </c>
      <c r="O170">
        <v>0</v>
      </c>
      <c r="P170">
        <v>434.3</v>
      </c>
      <c r="Q170">
        <v>0</v>
      </c>
      <c r="R170">
        <v>372.3</v>
      </c>
      <c r="S170">
        <v>0</v>
      </c>
      <c r="T170">
        <v>25</v>
      </c>
      <c r="EG170" s="8">
        <f>Dataset!D50</f>
        <v>12387821.568398194</v>
      </c>
      <c r="EH170" s="8">
        <f>Dataset!G50</f>
        <v>4269798.7353650993</v>
      </c>
      <c r="EI170" s="8">
        <f>Dataset!J50</f>
        <v>11266540.085255619</v>
      </c>
      <c r="EU170" s="8">
        <f t="shared" si="224"/>
        <v>12778561.548819708</v>
      </c>
      <c r="EV170" s="8">
        <f t="shared" si="225"/>
        <v>4347537.9999684785</v>
      </c>
      <c r="EW170" s="8">
        <f t="shared" si="226"/>
        <v>10859099.962236989</v>
      </c>
    </row>
    <row r="171" spans="1:153">
      <c r="A171">
        <v>2016</v>
      </c>
      <c r="B171">
        <v>2</v>
      </c>
      <c r="C171" s="11">
        <v>-3.5</v>
      </c>
      <c r="D171">
        <v>739.5</v>
      </c>
      <c r="E171">
        <v>0</v>
      </c>
      <c r="F171">
        <v>681.5</v>
      </c>
      <c r="G171">
        <v>0</v>
      </c>
      <c r="H171">
        <v>623.5</v>
      </c>
      <c r="I171">
        <v>0</v>
      </c>
      <c r="J171">
        <v>565.5</v>
      </c>
      <c r="K171">
        <v>0</v>
      </c>
      <c r="L171">
        <v>507.5</v>
      </c>
      <c r="M171">
        <v>0</v>
      </c>
      <c r="N171">
        <v>449.5</v>
      </c>
      <c r="O171">
        <v>0</v>
      </c>
      <c r="P171">
        <v>391.5</v>
      </c>
      <c r="Q171">
        <v>0</v>
      </c>
      <c r="R171">
        <v>333.5</v>
      </c>
      <c r="S171">
        <v>0</v>
      </c>
      <c r="T171">
        <v>20</v>
      </c>
      <c r="EG171" s="8">
        <f>Dataset!D51</f>
        <v>11677569.979080239</v>
      </c>
      <c r="EH171" s="8">
        <f>Dataset!G51</f>
        <v>4152083.7733572423</v>
      </c>
      <c r="EI171" s="8">
        <f>Dataset!J51</f>
        <v>11106545.541198021</v>
      </c>
      <c r="EU171" s="8">
        <f t="shared" si="224"/>
        <v>12253183.131648835</v>
      </c>
      <c r="EV171" s="8">
        <f t="shared" si="225"/>
        <v>4230879.8372814972</v>
      </c>
      <c r="EW171" s="8">
        <f t="shared" si="226"/>
        <v>10757292.903852247</v>
      </c>
    </row>
    <row r="172" spans="1:153">
      <c r="A172">
        <v>2016</v>
      </c>
      <c r="B172">
        <v>3</v>
      </c>
      <c r="C172" s="11">
        <v>1.442472110272327</v>
      </c>
      <c r="D172">
        <v>637.29999999999995</v>
      </c>
      <c r="E172">
        <v>0</v>
      </c>
      <c r="F172">
        <v>575.29999999999995</v>
      </c>
      <c r="G172">
        <v>0</v>
      </c>
      <c r="H172">
        <v>513.29999999999995</v>
      </c>
      <c r="I172">
        <v>0</v>
      </c>
      <c r="J172">
        <v>451.3</v>
      </c>
      <c r="K172">
        <v>0</v>
      </c>
      <c r="L172">
        <v>389.3</v>
      </c>
      <c r="M172">
        <v>0</v>
      </c>
      <c r="N172">
        <v>327.8</v>
      </c>
      <c r="O172">
        <v>0.5</v>
      </c>
      <c r="P172">
        <v>268.7</v>
      </c>
      <c r="Q172">
        <v>3.4</v>
      </c>
      <c r="R172">
        <v>210.7</v>
      </c>
      <c r="S172">
        <v>7.4</v>
      </c>
      <c r="T172">
        <v>13</v>
      </c>
      <c r="EG172" s="8">
        <f>Dataset!D52</f>
        <v>11211169.235502606</v>
      </c>
      <c r="EH172" s="8">
        <f>Dataset!G52</f>
        <v>4135689.9597290251</v>
      </c>
      <c r="EI172" s="8">
        <f>Dataset!J52</f>
        <v>11187739.524963889</v>
      </c>
      <c r="EU172" s="8">
        <f t="shared" si="224"/>
        <v>11158325.189296395</v>
      </c>
      <c r="EV172" s="8">
        <f t="shared" si="225"/>
        <v>3959442.9311869852</v>
      </c>
      <c r="EW172" s="8">
        <f t="shared" si="226"/>
        <v>10545132.939116161</v>
      </c>
    </row>
    <row r="173" spans="1:153">
      <c r="A173">
        <v>2016</v>
      </c>
      <c r="B173">
        <v>4</v>
      </c>
      <c r="C173" s="11">
        <v>3.3416635418442127</v>
      </c>
      <c r="D173">
        <v>559.79999999999995</v>
      </c>
      <c r="E173">
        <v>0</v>
      </c>
      <c r="F173">
        <v>499.8</v>
      </c>
      <c r="G173">
        <v>0</v>
      </c>
      <c r="H173">
        <v>439.8</v>
      </c>
      <c r="I173">
        <v>0</v>
      </c>
      <c r="J173">
        <v>379.8</v>
      </c>
      <c r="K173">
        <v>0</v>
      </c>
      <c r="L173">
        <v>319.8</v>
      </c>
      <c r="M173">
        <v>0</v>
      </c>
      <c r="N173">
        <v>261.7</v>
      </c>
      <c r="O173">
        <v>1.9</v>
      </c>
      <c r="P173">
        <v>206.3</v>
      </c>
      <c r="Q173">
        <v>6.5</v>
      </c>
      <c r="R173">
        <v>155.19999999999999</v>
      </c>
      <c r="S173">
        <v>15.4</v>
      </c>
      <c r="T173">
        <v>8</v>
      </c>
      <c r="EG173" s="8">
        <f>Dataset!D53</f>
        <v>9324741.16342129</v>
      </c>
      <c r="EH173" s="8">
        <f>Dataset!G53</f>
        <v>3689399.7142583006</v>
      </c>
      <c r="EI173" s="8">
        <f>Dataset!J53</f>
        <v>10070952.854873979</v>
      </c>
      <c r="EU173" s="8">
        <f t="shared" si="224"/>
        <v>10472840.575651914</v>
      </c>
      <c r="EV173" s="8">
        <f t="shared" si="225"/>
        <v>3799841.7046762528</v>
      </c>
      <c r="EW173" s="8">
        <f t="shared" si="226"/>
        <v>10412300.737026582</v>
      </c>
    </row>
    <row r="174" spans="1:153">
      <c r="A174">
        <v>2016</v>
      </c>
      <c r="B174">
        <v>5</v>
      </c>
      <c r="C174" s="11">
        <v>11.948387096774194</v>
      </c>
      <c r="D174">
        <v>318</v>
      </c>
      <c r="E174">
        <v>6.4</v>
      </c>
      <c r="F174">
        <v>260.7</v>
      </c>
      <c r="G174">
        <v>11.1</v>
      </c>
      <c r="H174">
        <v>206</v>
      </c>
      <c r="I174">
        <v>18.399999999999999</v>
      </c>
      <c r="J174">
        <v>156.19999999999999</v>
      </c>
      <c r="K174">
        <v>30.6</v>
      </c>
      <c r="L174">
        <v>108.8</v>
      </c>
      <c r="M174">
        <v>45.2</v>
      </c>
      <c r="N174">
        <v>68.8</v>
      </c>
      <c r="O174">
        <v>67.2</v>
      </c>
      <c r="P174">
        <v>41.7</v>
      </c>
      <c r="Q174">
        <v>102.1</v>
      </c>
      <c r="R174">
        <v>18.5</v>
      </c>
      <c r="S174">
        <v>140.9</v>
      </c>
      <c r="T174">
        <v>0</v>
      </c>
      <c r="EG174" s="8">
        <f>Dataset!D54</f>
        <v>8202425.032766467</v>
      </c>
      <c r="EH174" s="8">
        <f>Dataset!G54</f>
        <v>3635237.4133716091</v>
      </c>
      <c r="EI174" s="8">
        <f>Dataset!J54</f>
        <v>10734126.733036427</v>
      </c>
      <c r="EU174" s="8">
        <f t="shared" si="224"/>
        <v>9007350.5796490666</v>
      </c>
      <c r="EV174" s="8">
        <f t="shared" si="225"/>
        <v>3501532.482316507</v>
      </c>
      <c r="EW174" s="8">
        <f t="shared" si="226"/>
        <v>10145686.33001939</v>
      </c>
    </row>
    <row r="175" spans="1:153">
      <c r="A175">
        <v>2016</v>
      </c>
      <c r="B175">
        <v>6</v>
      </c>
      <c r="C175" s="11">
        <v>17.300554513948068</v>
      </c>
      <c r="D175">
        <v>149.30000000000001</v>
      </c>
      <c r="E175">
        <v>8.3000000000000007</v>
      </c>
      <c r="F175">
        <v>101.2</v>
      </c>
      <c r="G175">
        <v>20.2</v>
      </c>
      <c r="H175">
        <v>58.3</v>
      </c>
      <c r="I175">
        <v>37.299999999999997</v>
      </c>
      <c r="J175">
        <v>28.5</v>
      </c>
      <c r="K175">
        <v>67.5</v>
      </c>
      <c r="L175">
        <v>10.199999999999999</v>
      </c>
      <c r="M175">
        <v>109.2</v>
      </c>
      <c r="N175">
        <v>2</v>
      </c>
      <c r="O175">
        <v>161</v>
      </c>
      <c r="P175">
        <v>0</v>
      </c>
      <c r="Q175">
        <v>219</v>
      </c>
      <c r="R175">
        <v>0</v>
      </c>
      <c r="S175">
        <v>279</v>
      </c>
      <c r="T175">
        <v>0</v>
      </c>
      <c r="EG175" s="8">
        <f>Dataset!D55</f>
        <v>8210837.070834836</v>
      </c>
      <c r="EH175" s="8">
        <f>Dataset!G55</f>
        <v>3724923.8132245392</v>
      </c>
      <c r="EI175" s="8">
        <f>Dataset!J55</f>
        <v>10682680.940668745</v>
      </c>
      <c r="EU175" s="8">
        <f t="shared" si="224"/>
        <v>8600903.7368860785</v>
      </c>
      <c r="EV175" s="8">
        <f t="shared" si="225"/>
        <v>3538801.7137196613</v>
      </c>
      <c r="EW175" s="8">
        <f t="shared" si="226"/>
        <v>10061277.430508625</v>
      </c>
    </row>
    <row r="176" spans="1:153">
      <c r="A176">
        <v>2016</v>
      </c>
      <c r="B176">
        <v>7</v>
      </c>
      <c r="C176" s="11">
        <v>21.884407594143298</v>
      </c>
      <c r="D176">
        <v>39.299999999999997</v>
      </c>
      <c r="E176">
        <v>35.700000000000003</v>
      </c>
      <c r="F176">
        <v>14.5</v>
      </c>
      <c r="G176">
        <v>72.900000000000006</v>
      </c>
      <c r="H176">
        <v>2.9</v>
      </c>
      <c r="I176">
        <v>123.3</v>
      </c>
      <c r="J176">
        <v>0</v>
      </c>
      <c r="K176">
        <v>182.4</v>
      </c>
      <c r="L176">
        <v>0</v>
      </c>
      <c r="M176">
        <v>244.4</v>
      </c>
      <c r="N176">
        <v>0</v>
      </c>
      <c r="O176">
        <v>306.39999999999998</v>
      </c>
      <c r="P176">
        <v>0</v>
      </c>
      <c r="Q176">
        <v>368.4</v>
      </c>
      <c r="R176">
        <v>0</v>
      </c>
      <c r="S176">
        <v>430.4</v>
      </c>
      <c r="T176">
        <v>0</v>
      </c>
      <c r="EG176" s="8">
        <f>Dataset!D56</f>
        <v>10177405.283162512</v>
      </c>
      <c r="EH176" s="8">
        <f>Dataset!G56</f>
        <v>4130566.7417025785</v>
      </c>
      <c r="EI176" s="8">
        <f>Dataset!J56</f>
        <v>10785755.642805133</v>
      </c>
      <c r="EU176" s="8">
        <f t="shared" si="224"/>
        <v>10874270.68650521</v>
      </c>
      <c r="EV176" s="8">
        <f t="shared" si="225"/>
        <v>4072436.6479736054</v>
      </c>
      <c r="EW176" s="8">
        <f t="shared" si="226"/>
        <v>10703753.044554541</v>
      </c>
    </row>
    <row r="177" spans="1:153">
      <c r="A177">
        <v>2016</v>
      </c>
      <c r="B177">
        <v>8</v>
      </c>
      <c r="C177" s="11">
        <v>22.391932459849244</v>
      </c>
      <c r="D177">
        <v>20.5</v>
      </c>
      <c r="E177">
        <v>32.6</v>
      </c>
      <c r="F177">
        <v>4.4000000000000004</v>
      </c>
      <c r="G177">
        <v>78.5</v>
      </c>
      <c r="H177">
        <v>0.4</v>
      </c>
      <c r="I177">
        <v>136.5</v>
      </c>
      <c r="J177">
        <v>0</v>
      </c>
      <c r="K177">
        <v>198.1</v>
      </c>
      <c r="L177">
        <v>0</v>
      </c>
      <c r="M177">
        <v>260.10000000000002</v>
      </c>
      <c r="N177">
        <v>0</v>
      </c>
      <c r="O177">
        <v>322.10000000000002</v>
      </c>
      <c r="P177">
        <v>0</v>
      </c>
      <c r="Q177">
        <v>384.1</v>
      </c>
      <c r="R177">
        <v>0</v>
      </c>
      <c r="S177">
        <v>446.1</v>
      </c>
      <c r="T177">
        <v>0</v>
      </c>
      <c r="EG177" s="8">
        <f>Dataset!D57</f>
        <v>10526912.745510558</v>
      </c>
      <c r="EH177" s="8">
        <f>Dataset!G57</f>
        <v>4169701.2309280368</v>
      </c>
      <c r="EI177" s="8">
        <f>Dataset!J57</f>
        <v>11225991.63333085</v>
      </c>
      <c r="EU177" s="8">
        <f t="shared" si="224"/>
        <v>11222239.812552202</v>
      </c>
      <c r="EV177" s="8">
        <f t="shared" si="225"/>
        <v>4137124.6453901287</v>
      </c>
      <c r="EW177" s="8">
        <f t="shared" si="226"/>
        <v>10810492.345085137</v>
      </c>
    </row>
    <row r="178" spans="1:153">
      <c r="A178">
        <v>2016</v>
      </c>
      <c r="B178">
        <v>9</v>
      </c>
      <c r="C178" s="11">
        <v>17.866666666666667</v>
      </c>
      <c r="D178">
        <v>131.1</v>
      </c>
      <c r="E178">
        <v>7.1</v>
      </c>
      <c r="F178">
        <v>80.599999999999994</v>
      </c>
      <c r="G178">
        <v>16.600000000000001</v>
      </c>
      <c r="H178">
        <v>45.4</v>
      </c>
      <c r="I178">
        <v>41.4</v>
      </c>
      <c r="J178">
        <v>19.5</v>
      </c>
      <c r="K178">
        <v>75.5</v>
      </c>
      <c r="L178">
        <v>4.4000000000000004</v>
      </c>
      <c r="M178">
        <v>120.4</v>
      </c>
      <c r="N178">
        <v>0.2</v>
      </c>
      <c r="O178">
        <v>176.2</v>
      </c>
      <c r="P178">
        <v>0</v>
      </c>
      <c r="Q178">
        <v>236</v>
      </c>
      <c r="R178">
        <v>0</v>
      </c>
      <c r="S178">
        <v>296</v>
      </c>
      <c r="T178">
        <v>0</v>
      </c>
      <c r="EG178" s="8">
        <f>Dataset!D58</f>
        <v>8416839.4938610476</v>
      </c>
      <c r="EH178" s="8">
        <f>Dataset!G58</f>
        <v>3609723.9205128388</v>
      </c>
      <c r="EI178" s="8">
        <f>Dataset!J58</f>
        <v>10573681.34794176</v>
      </c>
      <c r="EU178" s="8">
        <f t="shared" si="224"/>
        <v>8691928.069157172</v>
      </c>
      <c r="EV178" s="8">
        <f t="shared" si="225"/>
        <v>3571629.3263329174</v>
      </c>
      <c r="EW178" s="8">
        <f t="shared" si="226"/>
        <v>10077711.166832319</v>
      </c>
    </row>
    <row r="179" spans="1:153">
      <c r="A179">
        <v>2016</v>
      </c>
      <c r="B179">
        <v>10</v>
      </c>
      <c r="C179" s="11">
        <v>11.748387096774195</v>
      </c>
      <c r="D179">
        <v>317.8</v>
      </c>
      <c r="E179">
        <v>0</v>
      </c>
      <c r="F179">
        <v>256.2</v>
      </c>
      <c r="G179">
        <v>0.4</v>
      </c>
      <c r="H179">
        <v>198.3</v>
      </c>
      <c r="I179">
        <v>4.5</v>
      </c>
      <c r="J179">
        <v>147.6</v>
      </c>
      <c r="K179">
        <v>15.8</v>
      </c>
      <c r="L179">
        <v>104.9</v>
      </c>
      <c r="M179">
        <v>35.1</v>
      </c>
      <c r="N179">
        <v>71.099999999999994</v>
      </c>
      <c r="O179">
        <v>63.3</v>
      </c>
      <c r="P179">
        <v>43.4</v>
      </c>
      <c r="Q179">
        <v>97.6</v>
      </c>
      <c r="R179">
        <v>22</v>
      </c>
      <c r="S179">
        <v>138.19999999999999</v>
      </c>
      <c r="T179">
        <v>0</v>
      </c>
      <c r="EG179" s="8">
        <f>Dataset!D59</f>
        <v>8058372.0394760324</v>
      </c>
      <c r="EH179" s="8">
        <f>Dataset!G59</f>
        <v>3420216.3146130797</v>
      </c>
      <c r="EI179" s="8">
        <f>Dataset!J59</f>
        <v>10860702.399528233</v>
      </c>
      <c r="EU179" s="8">
        <f t="shared" si="224"/>
        <v>8596878.8307584077</v>
      </c>
      <c r="EV179" s="8">
        <f t="shared" si="225"/>
        <v>3450961.8706812775</v>
      </c>
      <c r="EW179" s="8">
        <f t="shared" si="226"/>
        <v>10017309.591924941</v>
      </c>
    </row>
    <row r="180" spans="1:153">
      <c r="A180">
        <v>2016</v>
      </c>
      <c r="B180">
        <v>11</v>
      </c>
      <c r="C180" s="11">
        <v>7.4361059030736874</v>
      </c>
      <c r="D180">
        <v>436.9</v>
      </c>
      <c r="E180">
        <v>0</v>
      </c>
      <c r="F180">
        <v>376.9</v>
      </c>
      <c r="G180">
        <v>0</v>
      </c>
      <c r="H180">
        <v>316.89999999999998</v>
      </c>
      <c r="I180">
        <v>0</v>
      </c>
      <c r="J180">
        <v>257</v>
      </c>
      <c r="K180">
        <v>0.1</v>
      </c>
      <c r="L180">
        <v>199</v>
      </c>
      <c r="M180">
        <v>2.1</v>
      </c>
      <c r="N180">
        <v>143</v>
      </c>
      <c r="O180">
        <v>6.1</v>
      </c>
      <c r="P180">
        <v>97</v>
      </c>
      <c r="Q180">
        <v>20.100000000000001</v>
      </c>
      <c r="R180">
        <v>63.4</v>
      </c>
      <c r="S180">
        <v>46.5</v>
      </c>
      <c r="T180">
        <v>1</v>
      </c>
      <c r="EG180" s="8">
        <f>Dataset!D60</f>
        <v>9135930.7174679395</v>
      </c>
      <c r="EH180" s="8">
        <f>Dataset!G60</f>
        <v>3591797.4753896496</v>
      </c>
      <c r="EI180" s="8">
        <f>Dataset!J60</f>
        <v>10718526.344199492</v>
      </c>
      <c r="EU180" s="8">
        <f t="shared" si="224"/>
        <v>9297749.0995744355</v>
      </c>
      <c r="EV180" s="8">
        <f t="shared" si="225"/>
        <v>3531086.6399021582</v>
      </c>
      <c r="EW180" s="8">
        <f t="shared" si="226"/>
        <v>10184163.752179023</v>
      </c>
    </row>
    <row r="181" spans="1:153">
      <c r="A181">
        <v>2016</v>
      </c>
      <c r="B181">
        <v>12</v>
      </c>
      <c r="C181" s="11">
        <v>-1.2387096774193549</v>
      </c>
      <c r="D181">
        <v>720.4</v>
      </c>
      <c r="E181">
        <v>0</v>
      </c>
      <c r="F181">
        <v>658.4</v>
      </c>
      <c r="G181">
        <v>0</v>
      </c>
      <c r="H181">
        <v>596.4</v>
      </c>
      <c r="I181">
        <v>0</v>
      </c>
      <c r="J181">
        <v>534.4</v>
      </c>
      <c r="K181">
        <v>0</v>
      </c>
      <c r="L181">
        <v>472.4</v>
      </c>
      <c r="M181">
        <v>0</v>
      </c>
      <c r="N181">
        <v>410.4</v>
      </c>
      <c r="O181">
        <v>0</v>
      </c>
      <c r="P181">
        <v>348.4</v>
      </c>
      <c r="Q181">
        <v>0</v>
      </c>
      <c r="R181">
        <v>286.39999999999998</v>
      </c>
      <c r="S181">
        <v>0</v>
      </c>
      <c r="T181">
        <v>16</v>
      </c>
      <c r="EG181" s="8">
        <f>Dataset!D61</f>
        <v>12042494.786609141</v>
      </c>
      <c r="EH181" s="8">
        <f>Dataset!G61</f>
        <v>4193924.0553414854</v>
      </c>
      <c r="EI181" s="8">
        <f>Dataset!J61</f>
        <v>10221670.924776817</v>
      </c>
      <c r="EU181" s="8">
        <f t="shared" si="224"/>
        <v>11955021.29270697</v>
      </c>
      <c r="EV181" s="8">
        <f t="shared" si="225"/>
        <v>4150275.4768422637</v>
      </c>
      <c r="EW181" s="8">
        <f t="shared" si="226"/>
        <v>10699515.540425871</v>
      </c>
    </row>
    <row r="182" spans="1:153">
      <c r="A182">
        <v>2017</v>
      </c>
      <c r="B182">
        <v>1</v>
      </c>
      <c r="C182" s="11">
        <v>-1.8064516129032251</v>
      </c>
      <c r="D182">
        <v>738</v>
      </c>
      <c r="E182">
        <v>0</v>
      </c>
      <c r="F182">
        <v>676</v>
      </c>
      <c r="G182">
        <v>0</v>
      </c>
      <c r="H182">
        <v>614</v>
      </c>
      <c r="I182">
        <v>0</v>
      </c>
      <c r="J182">
        <v>552</v>
      </c>
      <c r="K182">
        <v>0</v>
      </c>
      <c r="L182">
        <v>490</v>
      </c>
      <c r="M182">
        <v>0</v>
      </c>
      <c r="N182">
        <v>428</v>
      </c>
      <c r="O182">
        <v>0</v>
      </c>
      <c r="P182">
        <v>366</v>
      </c>
      <c r="Q182">
        <v>0</v>
      </c>
      <c r="R182">
        <v>304</v>
      </c>
      <c r="S182">
        <v>0</v>
      </c>
      <c r="T182">
        <v>15</v>
      </c>
      <c r="EG182" s="8">
        <f>Dataset!D62</f>
        <v>12402016.336484401</v>
      </c>
      <c r="EH182" s="8">
        <f>Dataset!G62</f>
        <v>4320040.4514866741</v>
      </c>
      <c r="EI182" s="8">
        <f>Dataset!J62</f>
        <v>11262659.046966342</v>
      </c>
      <c r="EU182" s="8">
        <f t="shared" si="224"/>
        <v>12123755.966834841</v>
      </c>
      <c r="EV182" s="8">
        <f t="shared" si="225"/>
        <v>4190692.478088147</v>
      </c>
      <c r="EW182" s="8">
        <f t="shared" si="226"/>
        <v>10732212.697863305</v>
      </c>
    </row>
    <row r="183" spans="1:153">
      <c r="A183">
        <v>2017</v>
      </c>
      <c r="B183">
        <v>2</v>
      </c>
      <c r="C183" s="11">
        <v>-0.30000000000000054</v>
      </c>
      <c r="D183">
        <v>624.4</v>
      </c>
      <c r="E183">
        <v>0</v>
      </c>
      <c r="F183">
        <v>568.4</v>
      </c>
      <c r="G183">
        <v>0</v>
      </c>
      <c r="H183">
        <v>512.4</v>
      </c>
      <c r="I183">
        <v>0</v>
      </c>
      <c r="J183">
        <v>456.4</v>
      </c>
      <c r="K183">
        <v>0</v>
      </c>
      <c r="L183">
        <v>400.4</v>
      </c>
      <c r="M183">
        <v>0</v>
      </c>
      <c r="N183">
        <v>344.4</v>
      </c>
      <c r="O183">
        <v>0</v>
      </c>
      <c r="P183">
        <v>288.39999999999998</v>
      </c>
      <c r="Q183">
        <v>0</v>
      </c>
      <c r="R183">
        <v>236.2</v>
      </c>
      <c r="S183">
        <v>3.8</v>
      </c>
      <c r="T183">
        <v>15</v>
      </c>
      <c r="EG183" s="8">
        <f>Dataset!D63</f>
        <v>10732724.525906282</v>
      </c>
      <c r="EH183" s="8">
        <f>Dataset!G63</f>
        <v>3893047.7223456632</v>
      </c>
      <c r="EI183" s="8">
        <f>Dataset!J63</f>
        <v>10276279.219916252</v>
      </c>
      <c r="EU183" s="8">
        <f t="shared" si="224"/>
        <v>11207219.896003902</v>
      </c>
      <c r="EV183" s="8">
        <f t="shared" si="225"/>
        <v>3984933.1990181957</v>
      </c>
      <c r="EW183" s="8">
        <f t="shared" si="226"/>
        <v>10554607.683600873</v>
      </c>
    </row>
    <row r="184" spans="1:153">
      <c r="A184">
        <v>2017</v>
      </c>
      <c r="B184">
        <v>3</v>
      </c>
      <c r="C184" s="11">
        <v>-1.6478504703728338</v>
      </c>
      <c r="D184">
        <v>733.1</v>
      </c>
      <c r="E184">
        <v>0</v>
      </c>
      <c r="F184">
        <v>671.1</v>
      </c>
      <c r="G184">
        <v>0</v>
      </c>
      <c r="H184">
        <v>609.1</v>
      </c>
      <c r="I184">
        <v>0</v>
      </c>
      <c r="J184">
        <v>547.1</v>
      </c>
      <c r="K184">
        <v>0</v>
      </c>
      <c r="L184">
        <v>485.1</v>
      </c>
      <c r="M184">
        <v>0</v>
      </c>
      <c r="N184">
        <v>423.1</v>
      </c>
      <c r="O184">
        <v>0</v>
      </c>
      <c r="P184">
        <v>361.1</v>
      </c>
      <c r="Q184">
        <v>0</v>
      </c>
      <c r="R184">
        <v>301.10000000000002</v>
      </c>
      <c r="S184">
        <v>2</v>
      </c>
      <c r="T184">
        <v>15</v>
      </c>
      <c r="EG184" s="8">
        <f>Dataset!D64</f>
        <v>11246900.818313407</v>
      </c>
      <c r="EH184" s="8">
        <f>Dataset!G64</f>
        <v>4171063.5601851279</v>
      </c>
      <c r="EI184" s="8">
        <f>Dataset!J64</f>
        <v>11335383.600888738</v>
      </c>
      <c r="EU184" s="8">
        <f t="shared" si="224"/>
        <v>12076778.699606059</v>
      </c>
      <c r="EV184" s="8">
        <f t="shared" si="225"/>
        <v>4179440.017514009</v>
      </c>
      <c r="EW184" s="8">
        <f t="shared" si="226"/>
        <v>10723109.511985838</v>
      </c>
    </row>
    <row r="185" spans="1:153">
      <c r="A185">
        <v>2017</v>
      </c>
      <c r="B185">
        <v>4</v>
      </c>
      <c r="C185" s="11">
        <v>8.0533333333333328</v>
      </c>
      <c r="D185">
        <v>418.4</v>
      </c>
      <c r="E185">
        <v>0</v>
      </c>
      <c r="F185">
        <v>358.4</v>
      </c>
      <c r="G185">
        <v>0</v>
      </c>
      <c r="H185">
        <v>298.89999999999998</v>
      </c>
      <c r="I185">
        <v>0.5</v>
      </c>
      <c r="J185">
        <v>240.9</v>
      </c>
      <c r="K185">
        <v>2.5</v>
      </c>
      <c r="L185">
        <v>185.2</v>
      </c>
      <c r="M185">
        <v>6.8</v>
      </c>
      <c r="N185">
        <v>134.9</v>
      </c>
      <c r="O185">
        <v>16.5</v>
      </c>
      <c r="P185">
        <v>91.3</v>
      </c>
      <c r="Q185">
        <v>32.9</v>
      </c>
      <c r="R185">
        <v>53.6</v>
      </c>
      <c r="S185">
        <v>55.2</v>
      </c>
      <c r="T185">
        <v>0</v>
      </c>
      <c r="EG185" s="8">
        <f>Dataset!D65</f>
        <v>8824164.5158211607</v>
      </c>
      <c r="EH185" s="8">
        <f>Dataset!G65</f>
        <v>3496506.3587449682</v>
      </c>
      <c r="EI185" s="8">
        <f>Dataset!J65</f>
        <v>9494360.7801229116</v>
      </c>
      <c r="EU185" s="8">
        <f t="shared" si="224"/>
        <v>9196587.9541811328</v>
      </c>
      <c r="EV185" s="8">
        <f t="shared" si="225"/>
        <v>3518761.2333313767</v>
      </c>
      <c r="EW185" s="8">
        <f t="shared" si="226"/>
        <v>10158296.439619042</v>
      </c>
    </row>
    <row r="186" spans="1:153">
      <c r="A186">
        <v>2017</v>
      </c>
      <c r="B186">
        <v>5</v>
      </c>
      <c r="C186" s="11">
        <v>11.148387096774194</v>
      </c>
      <c r="D186">
        <v>338.7</v>
      </c>
      <c r="E186">
        <v>2.2999999999999998</v>
      </c>
      <c r="F186">
        <v>278.7</v>
      </c>
      <c r="G186">
        <v>4.3</v>
      </c>
      <c r="H186">
        <v>221</v>
      </c>
      <c r="I186">
        <v>8.6</v>
      </c>
      <c r="J186">
        <v>167.7</v>
      </c>
      <c r="K186">
        <v>17.3</v>
      </c>
      <c r="L186">
        <v>117.6</v>
      </c>
      <c r="M186">
        <v>29.2</v>
      </c>
      <c r="N186">
        <v>75.599999999999994</v>
      </c>
      <c r="O186">
        <v>49.2</v>
      </c>
      <c r="P186">
        <v>43.8</v>
      </c>
      <c r="Q186">
        <v>79.400000000000006</v>
      </c>
      <c r="R186">
        <v>20.2</v>
      </c>
      <c r="S186">
        <v>117.8</v>
      </c>
      <c r="T186">
        <v>0</v>
      </c>
      <c r="EG186" s="8">
        <f>Dataset!D66</f>
        <v>8161256.906336261</v>
      </c>
      <c r="EH186" s="8">
        <f>Dataset!G66</f>
        <v>3468969.0901791146</v>
      </c>
      <c r="EI186" s="8">
        <f>Dataset!J66</f>
        <v>10255185.620479725</v>
      </c>
      <c r="EU186" s="8">
        <f t="shared" si="224"/>
        <v>8822826.9562729318</v>
      </c>
      <c r="EV186" s="8">
        <f t="shared" si="225"/>
        <v>3455816.9091391698</v>
      </c>
      <c r="EW186" s="8">
        <f t="shared" si="226"/>
        <v>10087805.105602574</v>
      </c>
    </row>
    <row r="187" spans="1:153">
      <c r="A187">
        <v>2017</v>
      </c>
      <c r="B187">
        <v>6</v>
      </c>
      <c r="C187" s="11">
        <v>17.220000000000002</v>
      </c>
      <c r="D187">
        <v>150.80000000000001</v>
      </c>
      <c r="E187">
        <v>7.4</v>
      </c>
      <c r="F187">
        <v>103.5</v>
      </c>
      <c r="G187">
        <v>20.100000000000001</v>
      </c>
      <c r="H187">
        <v>64.3</v>
      </c>
      <c r="I187">
        <v>40.9</v>
      </c>
      <c r="J187">
        <v>34.1</v>
      </c>
      <c r="K187">
        <v>70.7</v>
      </c>
      <c r="L187">
        <v>13.2</v>
      </c>
      <c r="M187">
        <v>109.8</v>
      </c>
      <c r="N187">
        <v>1</v>
      </c>
      <c r="O187">
        <v>157.6</v>
      </c>
      <c r="P187">
        <v>0</v>
      </c>
      <c r="Q187">
        <v>216.6</v>
      </c>
      <c r="R187">
        <v>0</v>
      </c>
      <c r="S187">
        <v>276.60000000000002</v>
      </c>
      <c r="T187">
        <v>0</v>
      </c>
      <c r="EG187" s="8">
        <f>Dataset!D67</f>
        <v>8070742.9147809604</v>
      </c>
      <c r="EH187" s="8">
        <f>Dataset!G67</f>
        <v>3471006.0375395976</v>
      </c>
      <c r="EI187" s="8">
        <f>Dataset!J67</f>
        <v>10162898.99275995</v>
      </c>
      <c r="EU187" s="8">
        <f t="shared" ref="EU187:EU238" si="227">$EM$97+J187*$EM$98+K187*$EM$99</f>
        <v>8725515.6858159043</v>
      </c>
      <c r="EV187" s="8">
        <f t="shared" ref="EV187:EV238" si="228">$EM$114+L187*$EM$115+M187*$EM$116</f>
        <v>3548163.1280631744</v>
      </c>
      <c r="EW187" s="8">
        <f t="shared" ref="EW187:EW238" si="229">$EM$131+J187*$EM$132+I187*$EM$133</f>
        <v>10100791.789837971</v>
      </c>
    </row>
    <row r="188" spans="1:153">
      <c r="A188">
        <v>2017</v>
      </c>
      <c r="B188">
        <v>7</v>
      </c>
      <c r="C188" s="11">
        <v>19.867741935483874</v>
      </c>
      <c r="D188">
        <v>67.099999999999994</v>
      </c>
      <c r="E188">
        <v>1</v>
      </c>
      <c r="F188">
        <v>20.6</v>
      </c>
      <c r="G188">
        <v>16.5</v>
      </c>
      <c r="H188">
        <v>3.9</v>
      </c>
      <c r="I188">
        <v>61.8</v>
      </c>
      <c r="J188">
        <v>0</v>
      </c>
      <c r="K188">
        <v>119.9</v>
      </c>
      <c r="L188">
        <v>0</v>
      </c>
      <c r="M188">
        <v>181.9</v>
      </c>
      <c r="N188">
        <v>0</v>
      </c>
      <c r="O188">
        <v>243.9</v>
      </c>
      <c r="P188">
        <v>0</v>
      </c>
      <c r="Q188">
        <v>305.89999999999998</v>
      </c>
      <c r="R188">
        <v>0</v>
      </c>
      <c r="S188">
        <v>367.9</v>
      </c>
      <c r="T188">
        <v>0</v>
      </c>
      <c r="EG188" s="8">
        <f>Dataset!D68</f>
        <v>9056278.6867618226</v>
      </c>
      <c r="EH188" s="8">
        <f>Dataset!G68</f>
        <v>3789392.472789696</v>
      </c>
      <c r="EI188" s="8">
        <f>Dataset!J68</f>
        <v>9531247.6077796426</v>
      </c>
      <c r="EU188" s="8">
        <f t="shared" si="227"/>
        <v>9489043.2738977466</v>
      </c>
      <c r="EV188" s="8">
        <f t="shared" si="228"/>
        <v>3814920.7346912669</v>
      </c>
      <c r="EW188" s="8">
        <f t="shared" si="229"/>
        <v>10206444.939809719</v>
      </c>
    </row>
    <row r="189" spans="1:153">
      <c r="A189">
        <v>2017</v>
      </c>
      <c r="B189">
        <v>8</v>
      </c>
      <c r="C189" s="11">
        <v>18.816129032258058</v>
      </c>
      <c r="D189">
        <v>100.3</v>
      </c>
      <c r="E189">
        <v>1.6</v>
      </c>
      <c r="F189">
        <v>51.8</v>
      </c>
      <c r="G189">
        <v>15.1</v>
      </c>
      <c r="H189">
        <v>19.3</v>
      </c>
      <c r="I189">
        <v>44.6</v>
      </c>
      <c r="J189">
        <v>5.9</v>
      </c>
      <c r="K189">
        <v>93.2</v>
      </c>
      <c r="L189">
        <v>0</v>
      </c>
      <c r="M189">
        <v>149.30000000000001</v>
      </c>
      <c r="N189">
        <v>0</v>
      </c>
      <c r="O189">
        <v>211.3</v>
      </c>
      <c r="P189">
        <v>0</v>
      </c>
      <c r="Q189">
        <v>273.3</v>
      </c>
      <c r="R189">
        <v>0</v>
      </c>
      <c r="S189">
        <v>335.3</v>
      </c>
      <c r="T189">
        <v>0</v>
      </c>
      <c r="EG189" s="8">
        <f>Dataset!D69</f>
        <v>8724675.0009408221</v>
      </c>
      <c r="EH189" s="8">
        <f>Dataset!G69</f>
        <v>3707499.9391524931</v>
      </c>
      <c r="EI189" s="8">
        <f>Dataset!J69</f>
        <v>10132328.04433449</v>
      </c>
      <c r="EU189" s="8">
        <f t="shared" si="227"/>
        <v>8953838.5878542494</v>
      </c>
      <c r="EV189" s="8">
        <f t="shared" si="228"/>
        <v>3680600.4343231996</v>
      </c>
      <c r="EW189" s="8">
        <f t="shared" si="229"/>
        <v>10078321.375607779</v>
      </c>
    </row>
    <row r="190" spans="1:153">
      <c r="A190">
        <v>2017</v>
      </c>
      <c r="B190">
        <v>9</v>
      </c>
      <c r="C190" s="11">
        <v>17.433333333333334</v>
      </c>
      <c r="D190">
        <v>147.69999999999999</v>
      </c>
      <c r="E190">
        <v>10.7</v>
      </c>
      <c r="F190">
        <v>103.5</v>
      </c>
      <c r="G190">
        <v>26.5</v>
      </c>
      <c r="H190">
        <v>69</v>
      </c>
      <c r="I190">
        <v>52</v>
      </c>
      <c r="J190">
        <v>40.9</v>
      </c>
      <c r="K190">
        <v>83.9</v>
      </c>
      <c r="L190">
        <v>18.100000000000001</v>
      </c>
      <c r="M190">
        <v>121.1</v>
      </c>
      <c r="N190">
        <v>5.2</v>
      </c>
      <c r="O190">
        <v>168.2</v>
      </c>
      <c r="P190">
        <v>1.6</v>
      </c>
      <c r="Q190">
        <v>224.6</v>
      </c>
      <c r="R190">
        <v>0</v>
      </c>
      <c r="S190">
        <v>283</v>
      </c>
      <c r="T190">
        <v>0</v>
      </c>
      <c r="EG190" s="8">
        <f>Dataset!D70</f>
        <v>8151924.7321264194</v>
      </c>
      <c r="EH190" s="8">
        <f>Dataset!G70</f>
        <v>3428070.8388424739</v>
      </c>
      <c r="EI190" s="8">
        <f>Dataset!J70</f>
        <v>10432795.834865717</v>
      </c>
      <c r="EU190" s="8">
        <f t="shared" si="227"/>
        <v>9083268.6576352771</v>
      </c>
      <c r="EV190" s="8">
        <f t="shared" si="228"/>
        <v>3605974.4657587591</v>
      </c>
      <c r="EW190" s="8">
        <f t="shared" si="229"/>
        <v>10203182.830657709</v>
      </c>
    </row>
    <row r="191" spans="1:153">
      <c r="A191">
        <v>2017</v>
      </c>
      <c r="B191">
        <v>10</v>
      </c>
      <c r="C191" s="11">
        <v>13.074193548387097</v>
      </c>
      <c r="D191">
        <v>276.7</v>
      </c>
      <c r="E191">
        <v>0</v>
      </c>
      <c r="F191">
        <v>214.7</v>
      </c>
      <c r="G191">
        <v>0</v>
      </c>
      <c r="H191">
        <v>158.19999999999999</v>
      </c>
      <c r="I191">
        <v>5.5</v>
      </c>
      <c r="J191">
        <v>111.2</v>
      </c>
      <c r="K191">
        <v>20.5</v>
      </c>
      <c r="L191">
        <v>78.7</v>
      </c>
      <c r="M191">
        <v>50</v>
      </c>
      <c r="N191">
        <v>53.4</v>
      </c>
      <c r="O191">
        <v>86.7</v>
      </c>
      <c r="P191">
        <v>31.4</v>
      </c>
      <c r="Q191">
        <v>126.7</v>
      </c>
      <c r="R191">
        <v>13.8</v>
      </c>
      <c r="S191">
        <v>171.1</v>
      </c>
      <c r="T191">
        <v>0</v>
      </c>
      <c r="EG191" s="8">
        <f>Dataset!D71</f>
        <v>8318972.3384735566</v>
      </c>
      <c r="EH191" s="8">
        <f>Dataset!G71</f>
        <v>3435622.3948252881</v>
      </c>
      <c r="EI191" s="8">
        <f>Dataset!J71</f>
        <v>10910463.653396899</v>
      </c>
      <c r="EU191" s="8">
        <f t="shared" si="227"/>
        <v>8352073.9470583908</v>
      </c>
      <c r="EV191" s="8">
        <f t="shared" si="228"/>
        <v>3452187.4466440286</v>
      </c>
      <c r="EW191" s="8">
        <f t="shared" si="229"/>
        <v>9957772.2360528652</v>
      </c>
    </row>
    <row r="192" spans="1:153">
      <c r="A192">
        <v>2017</v>
      </c>
      <c r="B192">
        <v>11</v>
      </c>
      <c r="C192" s="11">
        <v>3.1733333333333338</v>
      </c>
      <c r="D192">
        <v>564.79999999999995</v>
      </c>
      <c r="E192">
        <v>0</v>
      </c>
      <c r="F192">
        <v>504.8</v>
      </c>
      <c r="G192">
        <v>0</v>
      </c>
      <c r="H192">
        <v>444.8</v>
      </c>
      <c r="I192">
        <v>0</v>
      </c>
      <c r="J192">
        <v>384.8</v>
      </c>
      <c r="K192">
        <v>0</v>
      </c>
      <c r="L192">
        <v>324.8</v>
      </c>
      <c r="M192">
        <v>0</v>
      </c>
      <c r="N192">
        <v>264.8</v>
      </c>
      <c r="O192">
        <v>0</v>
      </c>
      <c r="P192">
        <v>204.8</v>
      </c>
      <c r="Q192">
        <v>0</v>
      </c>
      <c r="R192">
        <v>148.19999999999999</v>
      </c>
      <c r="S192">
        <v>3.4</v>
      </c>
      <c r="T192">
        <v>4</v>
      </c>
      <c r="EG192" s="8">
        <f>Dataset!D72</f>
        <v>9874516.6713623516</v>
      </c>
      <c r="EH192" s="8">
        <f>Dataset!G72</f>
        <v>3671837.9661032245</v>
      </c>
      <c r="EI192" s="8">
        <f>Dataset!J72</f>
        <v>10855073.548756536</v>
      </c>
      <c r="EU192" s="8">
        <f t="shared" si="227"/>
        <v>10520776.562620059</v>
      </c>
      <c r="EV192" s="8">
        <f t="shared" si="228"/>
        <v>3811323.8073029243</v>
      </c>
      <c r="EW192" s="8">
        <f t="shared" si="229"/>
        <v>10421589.702207671</v>
      </c>
    </row>
    <row r="193" spans="1:153">
      <c r="A193">
        <v>2017</v>
      </c>
      <c r="B193">
        <v>12</v>
      </c>
      <c r="C193" s="11">
        <v>-5.0860235213908309</v>
      </c>
      <c r="D193">
        <v>839.7</v>
      </c>
      <c r="E193">
        <v>0</v>
      </c>
      <c r="F193">
        <v>777.7</v>
      </c>
      <c r="G193">
        <v>0</v>
      </c>
      <c r="H193">
        <v>715.7</v>
      </c>
      <c r="I193">
        <v>0</v>
      </c>
      <c r="J193">
        <v>653.70000000000005</v>
      </c>
      <c r="K193">
        <v>0</v>
      </c>
      <c r="L193">
        <v>591.70000000000005</v>
      </c>
      <c r="M193">
        <v>0</v>
      </c>
      <c r="N193">
        <v>529.70000000000005</v>
      </c>
      <c r="O193">
        <v>0</v>
      </c>
      <c r="P193">
        <v>467.7</v>
      </c>
      <c r="Q193">
        <v>0</v>
      </c>
      <c r="R193">
        <v>405.7</v>
      </c>
      <c r="S193">
        <v>0</v>
      </c>
      <c r="T193">
        <v>25</v>
      </c>
      <c r="EG193" s="8">
        <f>Dataset!D73</f>
        <v>13025738.641533405</v>
      </c>
      <c r="EH193" s="8">
        <f>Dataset!G73</f>
        <v>4345470.8652827246</v>
      </c>
      <c r="EI193" s="8">
        <f>Dataset!J73</f>
        <v>10712352.511391768</v>
      </c>
      <c r="EU193" s="8">
        <f t="shared" si="227"/>
        <v>13098773.94176692</v>
      </c>
      <c r="EV193" s="8">
        <f t="shared" si="228"/>
        <v>4424238.4455146436</v>
      </c>
      <c r="EW193" s="8">
        <f t="shared" si="229"/>
        <v>10921150.249646667</v>
      </c>
    </row>
    <row r="194" spans="1:153">
      <c r="A194">
        <v>2018</v>
      </c>
      <c r="B194">
        <v>1</v>
      </c>
      <c r="C194" s="11">
        <v>-5.1026891800502527</v>
      </c>
      <c r="D194">
        <v>840.2</v>
      </c>
      <c r="E194">
        <v>0</v>
      </c>
      <c r="F194">
        <v>778.2</v>
      </c>
      <c r="G194">
        <v>0</v>
      </c>
      <c r="H194">
        <v>716.2</v>
      </c>
      <c r="I194">
        <v>0</v>
      </c>
      <c r="J194">
        <v>654.20000000000005</v>
      </c>
      <c r="K194">
        <v>0</v>
      </c>
      <c r="L194">
        <v>592.20000000000005</v>
      </c>
      <c r="M194">
        <v>0</v>
      </c>
      <c r="N194">
        <v>530.20000000000005</v>
      </c>
      <c r="O194">
        <v>0</v>
      </c>
      <c r="P194">
        <v>468.2</v>
      </c>
      <c r="Q194">
        <v>0</v>
      </c>
      <c r="R194">
        <v>408.2</v>
      </c>
      <c r="S194">
        <v>2</v>
      </c>
      <c r="T194">
        <v>21</v>
      </c>
      <c r="EG194" s="8">
        <f>Dataset!D74</f>
        <v>13883435.471597927</v>
      </c>
      <c r="EH194" s="8">
        <f>Dataset!G74</f>
        <v>4634616.9582139906</v>
      </c>
      <c r="EI194" s="8">
        <f>Dataset!J74</f>
        <v>12061651.908779878</v>
      </c>
      <c r="EU194" s="8">
        <f t="shared" si="227"/>
        <v>13103567.540463734</v>
      </c>
      <c r="EV194" s="8">
        <f t="shared" si="228"/>
        <v>4425386.655777311</v>
      </c>
      <c r="EW194" s="8">
        <f t="shared" si="229"/>
        <v>10922079.146164775</v>
      </c>
    </row>
    <row r="195" spans="1:153">
      <c r="A195">
        <v>2018</v>
      </c>
      <c r="B195">
        <v>2</v>
      </c>
      <c r="C195" s="11">
        <v>-1.792857142857144</v>
      </c>
      <c r="D195">
        <v>666.2</v>
      </c>
      <c r="E195">
        <v>0</v>
      </c>
      <c r="F195">
        <v>610.20000000000005</v>
      </c>
      <c r="G195">
        <v>0</v>
      </c>
      <c r="H195">
        <v>554.20000000000005</v>
      </c>
      <c r="I195">
        <v>0</v>
      </c>
      <c r="J195">
        <v>498.2</v>
      </c>
      <c r="K195">
        <v>0</v>
      </c>
      <c r="L195">
        <v>442.2</v>
      </c>
      <c r="M195">
        <v>0</v>
      </c>
      <c r="N195">
        <v>386.2</v>
      </c>
      <c r="O195">
        <v>0</v>
      </c>
      <c r="P195">
        <v>330.2</v>
      </c>
      <c r="Q195">
        <v>0</v>
      </c>
      <c r="R195">
        <v>275.8</v>
      </c>
      <c r="S195">
        <v>1.6</v>
      </c>
      <c r="T195">
        <v>16</v>
      </c>
      <c r="EG195" s="8">
        <f>Dataset!D75</f>
        <v>11384940.451659728</v>
      </c>
      <c r="EH195" s="8">
        <f>Dataset!G75</f>
        <v>3979045.0294086551</v>
      </c>
      <c r="EI195" s="8">
        <f>Dataset!J75</f>
        <v>10569743.405669795</v>
      </c>
      <c r="EU195" s="8">
        <f t="shared" si="227"/>
        <v>11607964.747057598</v>
      </c>
      <c r="EV195" s="8">
        <f t="shared" si="228"/>
        <v>4080923.5769771687</v>
      </c>
      <c r="EW195" s="8">
        <f t="shared" si="229"/>
        <v>10632263.432514781</v>
      </c>
    </row>
    <row r="196" spans="1:153">
      <c r="A196">
        <v>2018</v>
      </c>
      <c r="B196">
        <v>3</v>
      </c>
      <c r="C196" s="11">
        <v>-1.2602170697779262</v>
      </c>
      <c r="D196">
        <v>721.1</v>
      </c>
      <c r="E196">
        <v>0</v>
      </c>
      <c r="F196">
        <v>659.1</v>
      </c>
      <c r="G196">
        <v>0</v>
      </c>
      <c r="H196">
        <v>597.1</v>
      </c>
      <c r="I196">
        <v>0</v>
      </c>
      <c r="J196">
        <v>535.1</v>
      </c>
      <c r="K196">
        <v>0</v>
      </c>
      <c r="L196">
        <v>473.1</v>
      </c>
      <c r="M196">
        <v>0</v>
      </c>
      <c r="N196">
        <v>411.1</v>
      </c>
      <c r="O196">
        <v>0</v>
      </c>
      <c r="P196">
        <v>349.1</v>
      </c>
      <c r="Q196">
        <v>0</v>
      </c>
      <c r="R196">
        <v>287.10000000000002</v>
      </c>
      <c r="S196">
        <v>0</v>
      </c>
      <c r="T196">
        <v>22</v>
      </c>
      <c r="EG196" s="8">
        <f>Dataset!D76</f>
        <v>11501016.11392805</v>
      </c>
      <c r="EH196" s="8">
        <f>Dataset!G76</f>
        <v>4130187.8020749432</v>
      </c>
      <c r="EI196" s="8">
        <f>Dataset!J76</f>
        <v>11369524.37695927</v>
      </c>
      <c r="EU196" s="8">
        <f t="shared" si="227"/>
        <v>11961732.33088251</v>
      </c>
      <c r="EV196" s="8">
        <f t="shared" si="228"/>
        <v>4151882.9712099982</v>
      </c>
      <c r="EW196" s="8">
        <f t="shared" si="229"/>
        <v>10700815.995551223</v>
      </c>
    </row>
    <row r="197" spans="1:153">
      <c r="A197">
        <v>2018</v>
      </c>
      <c r="B197">
        <v>4</v>
      </c>
      <c r="C197" s="11">
        <v>2.2533333333333334</v>
      </c>
      <c r="D197">
        <v>592.4</v>
      </c>
      <c r="E197">
        <v>0</v>
      </c>
      <c r="F197">
        <v>532.4</v>
      </c>
      <c r="G197">
        <v>0</v>
      </c>
      <c r="H197">
        <v>472.4</v>
      </c>
      <c r="I197">
        <v>0</v>
      </c>
      <c r="J197">
        <v>412.4</v>
      </c>
      <c r="K197">
        <v>0</v>
      </c>
      <c r="L197">
        <v>352.4</v>
      </c>
      <c r="M197">
        <v>0</v>
      </c>
      <c r="N197">
        <v>292.39999999999998</v>
      </c>
      <c r="O197">
        <v>0</v>
      </c>
      <c r="P197">
        <v>234</v>
      </c>
      <c r="Q197">
        <v>1.6</v>
      </c>
      <c r="R197">
        <v>180.6</v>
      </c>
      <c r="S197">
        <v>8.1999999999999993</v>
      </c>
      <c r="T197">
        <v>8</v>
      </c>
      <c r="EG197" s="8">
        <f>Dataset!D77</f>
        <v>9828482.6727534514</v>
      </c>
      <c r="EH197" s="8">
        <f>Dataset!G77</f>
        <v>3695184.3068528124</v>
      </c>
      <c r="EI197" s="8">
        <f>Dataset!J77</f>
        <v>10356480.107455384</v>
      </c>
      <c r="EU197" s="8">
        <f t="shared" si="227"/>
        <v>10785383.210684221</v>
      </c>
      <c r="EV197" s="8">
        <f t="shared" si="228"/>
        <v>3874705.0138021503</v>
      </c>
      <c r="EW197" s="8">
        <f t="shared" si="229"/>
        <v>10472864.790007286</v>
      </c>
    </row>
    <row r="198" spans="1:153">
      <c r="A198">
        <v>2018</v>
      </c>
      <c r="B198">
        <v>5</v>
      </c>
      <c r="C198" s="11">
        <v>14.38709677419355</v>
      </c>
      <c r="D198">
        <v>240.8</v>
      </c>
      <c r="E198">
        <v>4.8</v>
      </c>
      <c r="F198">
        <v>187.7</v>
      </c>
      <c r="G198">
        <v>13.7</v>
      </c>
      <c r="H198">
        <v>138.80000000000001</v>
      </c>
      <c r="I198">
        <v>26.8</v>
      </c>
      <c r="J198">
        <v>95.5</v>
      </c>
      <c r="K198">
        <v>45.5</v>
      </c>
      <c r="L198">
        <v>59.6</v>
      </c>
      <c r="M198">
        <v>71.599999999999994</v>
      </c>
      <c r="N198">
        <v>32.200000000000003</v>
      </c>
      <c r="O198">
        <v>106.2</v>
      </c>
      <c r="P198">
        <v>14</v>
      </c>
      <c r="Q198">
        <v>150</v>
      </c>
      <c r="R198">
        <v>5.9</v>
      </c>
      <c r="S198">
        <v>203.9</v>
      </c>
      <c r="T198">
        <v>0</v>
      </c>
      <c r="EG198" s="8">
        <f>Dataset!D78</f>
        <v>8619745.1538112145</v>
      </c>
      <c r="EH198" s="8">
        <f>Dataset!G78</f>
        <v>3545274.159342139</v>
      </c>
      <c r="EI198" s="8">
        <f>Dataset!J78</f>
        <v>10469681.680061162</v>
      </c>
      <c r="EU198" s="8">
        <f t="shared" si="227"/>
        <v>8755645.9130213987</v>
      </c>
      <c r="EV198" s="8">
        <f t="shared" si="228"/>
        <v>3497323.3142405194</v>
      </c>
      <c r="EW198" s="8">
        <f t="shared" si="229"/>
        <v>10100843.302149525</v>
      </c>
    </row>
    <row r="199" spans="1:153">
      <c r="A199">
        <v>2018</v>
      </c>
      <c r="B199">
        <v>6</v>
      </c>
      <c r="C199" s="11">
        <v>16.783887847281406</v>
      </c>
      <c r="D199">
        <v>166.3</v>
      </c>
      <c r="E199">
        <v>9.8000000000000007</v>
      </c>
      <c r="F199">
        <v>116.3</v>
      </c>
      <c r="G199">
        <v>19.8</v>
      </c>
      <c r="H199">
        <v>67.900000000000006</v>
      </c>
      <c r="I199">
        <v>31.4</v>
      </c>
      <c r="J199">
        <v>30.9</v>
      </c>
      <c r="K199">
        <v>54.4</v>
      </c>
      <c r="L199">
        <v>9.3000000000000007</v>
      </c>
      <c r="M199">
        <v>92.8</v>
      </c>
      <c r="N199">
        <v>2.8</v>
      </c>
      <c r="O199">
        <v>146.30000000000001</v>
      </c>
      <c r="P199">
        <v>0</v>
      </c>
      <c r="Q199">
        <v>203.5</v>
      </c>
      <c r="R199">
        <v>0</v>
      </c>
      <c r="S199">
        <v>263.5</v>
      </c>
      <c r="T199">
        <v>0</v>
      </c>
      <c r="EG199" s="8">
        <f>Dataset!D79</f>
        <v>8910906.6055843309</v>
      </c>
      <c r="EH199" s="8">
        <f>Dataset!G79</f>
        <v>3630673.8203668571</v>
      </c>
      <c r="EI199" s="8">
        <f>Dataset!J79</f>
        <v>10520542.293892801</v>
      </c>
      <c r="EU199" s="8">
        <f t="shared" si="227"/>
        <v>8333569.3449482638</v>
      </c>
      <c r="EV199" s="8">
        <f t="shared" si="228"/>
        <v>3469162.7596015749</v>
      </c>
      <c r="EW199" s="8">
        <f t="shared" si="229"/>
        <v>10018026.900982631</v>
      </c>
    </row>
    <row r="200" spans="1:153">
      <c r="A200">
        <v>2018</v>
      </c>
      <c r="B200">
        <v>7</v>
      </c>
      <c r="C200" s="11">
        <v>21.37096774193548</v>
      </c>
      <c r="D200">
        <v>49.9</v>
      </c>
      <c r="E200">
        <v>30.4</v>
      </c>
      <c r="F200">
        <v>20</v>
      </c>
      <c r="G200">
        <v>62.5</v>
      </c>
      <c r="H200">
        <v>4.8</v>
      </c>
      <c r="I200">
        <v>109.3</v>
      </c>
      <c r="J200">
        <v>0</v>
      </c>
      <c r="K200">
        <v>166.5</v>
      </c>
      <c r="L200">
        <v>0</v>
      </c>
      <c r="M200">
        <v>228.5</v>
      </c>
      <c r="N200">
        <v>0</v>
      </c>
      <c r="O200">
        <v>290.5</v>
      </c>
      <c r="P200">
        <v>0</v>
      </c>
      <c r="Q200">
        <v>352.5</v>
      </c>
      <c r="R200">
        <v>0</v>
      </c>
      <c r="S200">
        <v>414.5</v>
      </c>
      <c r="T200">
        <v>0</v>
      </c>
      <c r="EG200" s="8">
        <f>Dataset!D80</f>
        <v>10787521.686098501</v>
      </c>
      <c r="EH200" s="8">
        <f>Dataset!G80</f>
        <v>4072890.0386634632</v>
      </c>
      <c r="EI200" s="8">
        <f>Dataset!J80</f>
        <v>11306706.940156406</v>
      </c>
      <c r="EU200" s="8">
        <f t="shared" si="227"/>
        <v>10521868.832737871</v>
      </c>
      <c r="EV200" s="8">
        <f t="shared" si="228"/>
        <v>4006924.5996345785</v>
      </c>
      <c r="EW200" s="8">
        <f t="shared" si="229"/>
        <v>10590544.695506938</v>
      </c>
    </row>
    <row r="201" spans="1:153">
      <c r="A201">
        <v>2018</v>
      </c>
      <c r="B201">
        <v>8</v>
      </c>
      <c r="C201" s="11">
        <v>21.819354838709678</v>
      </c>
      <c r="D201">
        <v>30.8</v>
      </c>
      <c r="E201">
        <v>25.2</v>
      </c>
      <c r="F201">
        <v>10</v>
      </c>
      <c r="G201">
        <v>66.400000000000006</v>
      </c>
      <c r="H201">
        <v>3.7</v>
      </c>
      <c r="I201">
        <v>122.1</v>
      </c>
      <c r="J201">
        <v>1.1000000000000001</v>
      </c>
      <c r="K201">
        <v>181.5</v>
      </c>
      <c r="L201">
        <v>0</v>
      </c>
      <c r="M201">
        <v>242.4</v>
      </c>
      <c r="N201">
        <v>0</v>
      </c>
      <c r="O201">
        <v>304.39999999999998</v>
      </c>
      <c r="P201">
        <v>0</v>
      </c>
      <c r="Q201">
        <v>366.4</v>
      </c>
      <c r="R201">
        <v>0</v>
      </c>
      <c r="S201">
        <v>428.4</v>
      </c>
      <c r="T201">
        <v>0</v>
      </c>
      <c r="EG201" s="8">
        <f>Dataset!D81</f>
        <v>10868070.741826534</v>
      </c>
      <c r="EH201" s="8">
        <f>Dataset!G81</f>
        <v>4102194.03058438</v>
      </c>
      <c r="EI201" s="8">
        <f>Dataset!J81</f>
        <v>11053462.956202352</v>
      </c>
      <c r="EU201" s="8">
        <f t="shared" si="227"/>
        <v>10864869.328896653</v>
      </c>
      <c r="EV201" s="8">
        <f t="shared" si="228"/>
        <v>4064196.1387485703</v>
      </c>
      <c r="EW201" s="8">
        <f t="shared" si="229"/>
        <v>10696093.044118872</v>
      </c>
    </row>
    <row r="202" spans="1:153">
      <c r="A202">
        <v>2018</v>
      </c>
      <c r="B202">
        <v>9</v>
      </c>
      <c r="C202" s="11">
        <v>17.296666666666667</v>
      </c>
      <c r="D202">
        <v>154.5</v>
      </c>
      <c r="E202">
        <v>13.4</v>
      </c>
      <c r="F202">
        <v>112.3</v>
      </c>
      <c r="G202">
        <v>31.2</v>
      </c>
      <c r="H202">
        <v>75.900000000000006</v>
      </c>
      <c r="I202">
        <v>54.8</v>
      </c>
      <c r="J202">
        <v>43.7</v>
      </c>
      <c r="K202">
        <v>82.6</v>
      </c>
      <c r="L202">
        <v>20</v>
      </c>
      <c r="M202">
        <v>118.9</v>
      </c>
      <c r="N202">
        <v>6.6</v>
      </c>
      <c r="O202">
        <v>165.5</v>
      </c>
      <c r="P202">
        <v>1.2</v>
      </c>
      <c r="Q202">
        <v>220.1</v>
      </c>
      <c r="R202">
        <v>0</v>
      </c>
      <c r="S202">
        <v>278.89999999999998</v>
      </c>
      <c r="T202">
        <v>0</v>
      </c>
      <c r="EG202" s="8">
        <f>Dataset!D82</f>
        <v>8995048.0537879672</v>
      </c>
      <c r="EH202" s="8">
        <f>Dataset!G82</f>
        <v>3619310.0644468875</v>
      </c>
      <c r="EI202" s="8">
        <f>Dataset!J82</f>
        <v>10606362.106846716</v>
      </c>
      <c r="EU202" s="8">
        <f t="shared" si="227"/>
        <v>9081300.0801552031</v>
      </c>
      <c r="EV202" s="8">
        <f t="shared" si="228"/>
        <v>3601273.1046093558</v>
      </c>
      <c r="EW202" s="8">
        <f t="shared" si="229"/>
        <v>10231026.320968639</v>
      </c>
    </row>
    <row r="203" spans="1:153">
      <c r="A203">
        <v>2018</v>
      </c>
      <c r="B203">
        <v>10</v>
      </c>
      <c r="C203" s="11">
        <v>8.9532258064516146</v>
      </c>
      <c r="D203">
        <v>409.1</v>
      </c>
      <c r="E203">
        <v>4.5999999999999996</v>
      </c>
      <c r="F203">
        <v>351.1</v>
      </c>
      <c r="G203">
        <v>8.6</v>
      </c>
      <c r="H203">
        <v>293.10000000000002</v>
      </c>
      <c r="I203">
        <v>12.6</v>
      </c>
      <c r="J203">
        <v>235.6</v>
      </c>
      <c r="K203">
        <v>17.100000000000001</v>
      </c>
      <c r="L203">
        <v>182.4</v>
      </c>
      <c r="M203">
        <v>25.9</v>
      </c>
      <c r="N203">
        <v>135.1</v>
      </c>
      <c r="O203">
        <v>40.6</v>
      </c>
      <c r="P203">
        <v>90.6</v>
      </c>
      <c r="Q203">
        <v>58.1</v>
      </c>
      <c r="R203">
        <v>52</v>
      </c>
      <c r="S203">
        <v>81.5</v>
      </c>
      <c r="T203">
        <v>0</v>
      </c>
      <c r="EG203" s="8">
        <f>Dataset!D83</f>
        <v>9113753.8751770835</v>
      </c>
      <c r="EH203" s="8">
        <f>Dataset!G83</f>
        <v>3571668.7528973552</v>
      </c>
      <c r="EI203" s="8">
        <f>Dataset!J83</f>
        <v>10844362.25206094</v>
      </c>
      <c r="EU203" s="8">
        <f t="shared" si="227"/>
        <v>9469364.9315800034</v>
      </c>
      <c r="EV203" s="8">
        <f t="shared" si="228"/>
        <v>3591028.1189595237</v>
      </c>
      <c r="EW203" s="8">
        <f t="shared" si="229"/>
        <v>10246294.495346799</v>
      </c>
    </row>
    <row r="204" spans="1:153">
      <c r="A204">
        <v>2018</v>
      </c>
      <c r="B204">
        <v>11</v>
      </c>
      <c r="C204" s="11">
        <v>1.2333333333333336</v>
      </c>
      <c r="D204">
        <v>623</v>
      </c>
      <c r="E204">
        <v>0</v>
      </c>
      <c r="F204">
        <v>563</v>
      </c>
      <c r="G204">
        <v>0</v>
      </c>
      <c r="H204">
        <v>503</v>
      </c>
      <c r="I204">
        <v>0</v>
      </c>
      <c r="J204">
        <v>443</v>
      </c>
      <c r="K204">
        <v>0</v>
      </c>
      <c r="L204">
        <v>383</v>
      </c>
      <c r="M204">
        <v>0</v>
      </c>
      <c r="N204">
        <v>323</v>
      </c>
      <c r="O204">
        <v>0</v>
      </c>
      <c r="P204">
        <v>264.3</v>
      </c>
      <c r="Q204">
        <v>1.3</v>
      </c>
      <c r="R204">
        <v>206.3</v>
      </c>
      <c r="S204">
        <v>3.3</v>
      </c>
      <c r="T204">
        <v>11</v>
      </c>
      <c r="EG204" s="8">
        <f>Dataset!D84</f>
        <v>10631086.823455051</v>
      </c>
      <c r="EH204" s="8">
        <f>Dataset!G84</f>
        <v>3898850.2739227014</v>
      </c>
      <c r="EI204" s="8">
        <f>Dataset!J84</f>
        <v>10980433.192465497</v>
      </c>
      <c r="EU204" s="8">
        <f t="shared" si="227"/>
        <v>11078751.450929273</v>
      </c>
      <c r="EV204" s="8">
        <f t="shared" si="228"/>
        <v>3944975.4818773791</v>
      </c>
      <c r="EW204" s="8">
        <f t="shared" si="229"/>
        <v>10529713.256915553</v>
      </c>
    </row>
    <row r="205" spans="1:153">
      <c r="A205">
        <v>2018</v>
      </c>
      <c r="B205">
        <v>12</v>
      </c>
      <c r="C205" s="11">
        <v>-0.97741935483870968</v>
      </c>
      <c r="D205">
        <v>712.3</v>
      </c>
      <c r="E205">
        <v>0</v>
      </c>
      <c r="F205">
        <v>650.29999999999995</v>
      </c>
      <c r="G205">
        <v>0</v>
      </c>
      <c r="H205">
        <v>588.29999999999995</v>
      </c>
      <c r="I205">
        <v>0</v>
      </c>
      <c r="J205">
        <v>526.29999999999995</v>
      </c>
      <c r="K205">
        <v>0</v>
      </c>
      <c r="L205">
        <v>464.3</v>
      </c>
      <c r="M205">
        <v>0</v>
      </c>
      <c r="N205">
        <v>402.3</v>
      </c>
      <c r="O205">
        <v>0</v>
      </c>
      <c r="P205">
        <v>340.3</v>
      </c>
      <c r="Q205">
        <v>0</v>
      </c>
      <c r="R205">
        <v>278.3</v>
      </c>
      <c r="S205">
        <v>0</v>
      </c>
      <c r="T205">
        <v>20</v>
      </c>
      <c r="EG205" s="8">
        <f>Dataset!D85</f>
        <v>12518380.889968332</v>
      </c>
      <c r="EH205" s="8">
        <f>Dataset!G85</f>
        <v>4282117.5597159071</v>
      </c>
      <c r="EI205" s="8">
        <f>Dataset!J85</f>
        <v>10851681.686155614</v>
      </c>
      <c r="EU205" s="8">
        <f t="shared" si="227"/>
        <v>11877364.993818574</v>
      </c>
      <c r="EV205" s="8">
        <f t="shared" si="228"/>
        <v>4131674.4705870561</v>
      </c>
      <c r="EW205" s="8">
        <f t="shared" si="229"/>
        <v>10684467.416832505</v>
      </c>
    </row>
    <row r="206" spans="1:153">
      <c r="A206">
        <v>2019</v>
      </c>
      <c r="B206">
        <v>1</v>
      </c>
      <c r="C206" s="11">
        <v>-7.0935483870967744</v>
      </c>
      <c r="D206">
        <v>901.9</v>
      </c>
      <c r="E206">
        <v>0</v>
      </c>
      <c r="F206">
        <v>839.9</v>
      </c>
      <c r="G206">
        <v>0</v>
      </c>
      <c r="H206">
        <v>777.9</v>
      </c>
      <c r="I206">
        <v>0</v>
      </c>
      <c r="J206">
        <v>715.9</v>
      </c>
      <c r="K206">
        <v>0</v>
      </c>
      <c r="L206">
        <v>653.9</v>
      </c>
      <c r="M206">
        <v>0</v>
      </c>
      <c r="N206">
        <v>591.9</v>
      </c>
      <c r="O206">
        <v>0</v>
      </c>
      <c r="P206">
        <v>529.9</v>
      </c>
      <c r="Q206">
        <v>0</v>
      </c>
      <c r="R206">
        <v>467.9</v>
      </c>
      <c r="S206">
        <v>0</v>
      </c>
      <c r="T206">
        <v>27</v>
      </c>
      <c r="EG206" s="8">
        <f>Dataset!D86</f>
        <v>13960982.808591014</v>
      </c>
      <c r="EH206" s="8">
        <f>Dataset!G86</f>
        <v>4609255.6079716161</v>
      </c>
      <c r="EI206" s="8">
        <f>Dataset!J86</f>
        <v>11617271.757342085</v>
      </c>
      <c r="EU206" s="8">
        <f t="shared" si="227"/>
        <v>13695097.619650647</v>
      </c>
      <c r="EV206" s="8">
        <f t="shared" si="228"/>
        <v>4567075.8021904361</v>
      </c>
      <c r="EW206" s="8">
        <f t="shared" si="229"/>
        <v>11036704.976499422</v>
      </c>
    </row>
    <row r="207" spans="1:153">
      <c r="A207">
        <v>2019</v>
      </c>
      <c r="B207">
        <v>2</v>
      </c>
      <c r="C207" s="11">
        <v>-4.6571428571428566</v>
      </c>
      <c r="D207">
        <v>746.4</v>
      </c>
      <c r="E207">
        <v>0</v>
      </c>
      <c r="F207">
        <v>690.4</v>
      </c>
      <c r="G207">
        <v>0</v>
      </c>
      <c r="H207">
        <v>634.4</v>
      </c>
      <c r="I207">
        <v>0</v>
      </c>
      <c r="J207">
        <v>578.4</v>
      </c>
      <c r="K207">
        <v>0</v>
      </c>
      <c r="L207">
        <v>522.4</v>
      </c>
      <c r="M207">
        <v>0</v>
      </c>
      <c r="N207">
        <v>466.4</v>
      </c>
      <c r="O207">
        <v>0</v>
      </c>
      <c r="P207">
        <v>410.4</v>
      </c>
      <c r="Q207">
        <v>0</v>
      </c>
      <c r="R207">
        <v>354.9</v>
      </c>
      <c r="S207">
        <v>0.5</v>
      </c>
      <c r="T207">
        <v>23</v>
      </c>
      <c r="EG207" s="8">
        <f>Dataset!D87</f>
        <v>12392903.762277057</v>
      </c>
      <c r="EH207" s="8">
        <f>Dataset!G87</f>
        <v>4226698.7559959963</v>
      </c>
      <c r="EI207" s="8">
        <f>Dataset!J87</f>
        <v>10508434.241887977</v>
      </c>
      <c r="EU207" s="8">
        <f t="shared" si="227"/>
        <v>12376857.978026649</v>
      </c>
      <c r="EV207" s="8">
        <f t="shared" si="228"/>
        <v>4265096.5031089783</v>
      </c>
      <c r="EW207" s="8">
        <f t="shared" si="229"/>
        <v>10781258.434019458</v>
      </c>
    </row>
    <row r="208" spans="1:153">
      <c r="A208">
        <v>2019</v>
      </c>
      <c r="B208">
        <v>3</v>
      </c>
      <c r="C208" s="11">
        <v>-1.7177419354838708</v>
      </c>
      <c r="D208">
        <v>735.3</v>
      </c>
      <c r="E208">
        <v>0</v>
      </c>
      <c r="F208">
        <v>673.3</v>
      </c>
      <c r="G208">
        <v>0</v>
      </c>
      <c r="H208">
        <v>611.29999999999995</v>
      </c>
      <c r="I208">
        <v>0</v>
      </c>
      <c r="J208">
        <v>549.29999999999995</v>
      </c>
      <c r="K208">
        <v>0</v>
      </c>
      <c r="L208">
        <v>487.3</v>
      </c>
      <c r="M208">
        <v>0</v>
      </c>
      <c r="N208">
        <v>425.3</v>
      </c>
      <c r="O208">
        <v>0</v>
      </c>
      <c r="P208">
        <v>363.3</v>
      </c>
      <c r="Q208">
        <v>0</v>
      </c>
      <c r="R208">
        <v>301.3</v>
      </c>
      <c r="S208">
        <v>0</v>
      </c>
      <c r="T208">
        <v>19</v>
      </c>
      <c r="EG208" s="8">
        <f>Dataset!D88</f>
        <v>12063604.824753724</v>
      </c>
      <c r="EH208" s="8">
        <f>Dataset!G88</f>
        <v>4292846.5750633525</v>
      </c>
      <c r="EI208" s="8">
        <f>Dataset!J88</f>
        <v>11100930.956588307</v>
      </c>
      <c r="EU208" s="8">
        <f t="shared" si="227"/>
        <v>12097870.533872042</v>
      </c>
      <c r="EV208" s="8">
        <f t="shared" si="228"/>
        <v>4184492.1426697448</v>
      </c>
      <c r="EW208" s="8">
        <f t="shared" si="229"/>
        <v>10727196.656665517</v>
      </c>
    </row>
    <row r="209" spans="1:153">
      <c r="A209">
        <v>2019</v>
      </c>
      <c r="B209">
        <v>4</v>
      </c>
      <c r="C209" s="11">
        <v>4.9633333333333338</v>
      </c>
      <c r="D209">
        <v>511.1</v>
      </c>
      <c r="E209">
        <v>0</v>
      </c>
      <c r="F209">
        <v>451.1</v>
      </c>
      <c r="G209">
        <v>0</v>
      </c>
      <c r="H209">
        <v>391.1</v>
      </c>
      <c r="I209">
        <v>0</v>
      </c>
      <c r="J209">
        <v>331.1</v>
      </c>
      <c r="K209">
        <v>0</v>
      </c>
      <c r="L209">
        <v>271.10000000000002</v>
      </c>
      <c r="M209">
        <v>0</v>
      </c>
      <c r="N209">
        <v>212</v>
      </c>
      <c r="O209">
        <v>0.9</v>
      </c>
      <c r="P209">
        <v>157.5</v>
      </c>
      <c r="Q209">
        <v>6.4</v>
      </c>
      <c r="R209">
        <v>109.2</v>
      </c>
      <c r="S209">
        <v>18.100000000000001</v>
      </c>
      <c r="T209">
        <v>2</v>
      </c>
      <c r="EG209" s="8">
        <f>Dataset!D89</f>
        <v>9719917.2265057545</v>
      </c>
      <c r="EH209" s="8">
        <f>Dataset!G89</f>
        <v>3630067.6142082894</v>
      </c>
      <c r="EI209" s="8">
        <f>Dataset!J89</f>
        <v>10142281.579204079</v>
      </c>
      <c r="EU209" s="8">
        <f t="shared" si="227"/>
        <v>10005944.062582178</v>
      </c>
      <c r="EV209" s="8">
        <f t="shared" si="228"/>
        <v>3688006.0250924733</v>
      </c>
      <c r="EW209" s="8">
        <f t="shared" si="229"/>
        <v>10321826.216162769</v>
      </c>
    </row>
    <row r="210" spans="1:153">
      <c r="A210">
        <v>2019</v>
      </c>
      <c r="B210">
        <v>5</v>
      </c>
      <c r="C210" s="11">
        <v>10.354838709677422</v>
      </c>
      <c r="D210">
        <v>361</v>
      </c>
      <c r="E210">
        <v>0</v>
      </c>
      <c r="F210">
        <v>299</v>
      </c>
      <c r="G210">
        <v>0</v>
      </c>
      <c r="H210">
        <v>237</v>
      </c>
      <c r="I210">
        <v>0</v>
      </c>
      <c r="J210">
        <v>179.6</v>
      </c>
      <c r="K210">
        <v>4.5999999999999996</v>
      </c>
      <c r="L210">
        <v>126.3</v>
      </c>
      <c r="M210">
        <v>13.3</v>
      </c>
      <c r="N210">
        <v>76.099999999999994</v>
      </c>
      <c r="O210">
        <v>25.1</v>
      </c>
      <c r="P210">
        <v>39.299999999999997</v>
      </c>
      <c r="Q210">
        <v>50.3</v>
      </c>
      <c r="R210">
        <v>17.8</v>
      </c>
      <c r="S210">
        <v>90.8</v>
      </c>
      <c r="T210">
        <v>0</v>
      </c>
      <c r="EG210" s="8">
        <f>Dataset!D90</f>
        <v>8671238.6385931578</v>
      </c>
      <c r="EH210" s="8">
        <f>Dataset!G90</f>
        <v>3445346.0237181168</v>
      </c>
      <c r="EI210" s="8">
        <f>Dataset!J90</f>
        <v>10207613.684272055</v>
      </c>
      <c r="EU210" s="8">
        <f t="shared" si="227"/>
        <v>8655436.3950152807</v>
      </c>
      <c r="EV210" s="8">
        <f t="shared" si="228"/>
        <v>3410283.7193705514</v>
      </c>
      <c r="EW210" s="8">
        <f t="shared" si="229"/>
        <v>10040370.571175756</v>
      </c>
    </row>
    <row r="211" spans="1:153">
      <c r="A211">
        <v>2019</v>
      </c>
      <c r="B211">
        <v>6</v>
      </c>
      <c r="C211" s="11">
        <v>15.359999999999998</v>
      </c>
      <c r="D211">
        <v>199.2</v>
      </c>
      <c r="E211">
        <v>0</v>
      </c>
      <c r="F211">
        <v>143.9</v>
      </c>
      <c r="G211">
        <v>4.7</v>
      </c>
      <c r="H211">
        <v>96.1</v>
      </c>
      <c r="I211">
        <v>16.899999999999999</v>
      </c>
      <c r="J211">
        <v>53.6</v>
      </c>
      <c r="K211">
        <v>34.4</v>
      </c>
      <c r="L211">
        <v>23.2</v>
      </c>
      <c r="M211">
        <v>64</v>
      </c>
      <c r="N211">
        <v>7.3</v>
      </c>
      <c r="O211">
        <v>108.1</v>
      </c>
      <c r="P211">
        <v>0.3</v>
      </c>
      <c r="Q211">
        <v>161.1</v>
      </c>
      <c r="R211">
        <v>0</v>
      </c>
      <c r="S211">
        <v>220.8</v>
      </c>
      <c r="T211">
        <v>0</v>
      </c>
      <c r="EG211" s="8">
        <f>Dataset!D91</f>
        <v>8331102.5462989938</v>
      </c>
      <c r="EH211" s="8">
        <f>Dataset!G91</f>
        <v>3448489.9909632192</v>
      </c>
      <c r="EI211" s="8">
        <f>Dataset!J91</f>
        <v>10060825.489111267</v>
      </c>
      <c r="EU211" s="8">
        <f t="shared" si="227"/>
        <v>8107925.9537492562</v>
      </c>
      <c r="EV211" s="8">
        <f t="shared" si="228"/>
        <v>3382419.6720632198</v>
      </c>
      <c r="EW211" s="8">
        <f t="shared" si="229"/>
        <v>9942947.2985340469</v>
      </c>
    </row>
    <row r="212" spans="1:153">
      <c r="A212">
        <v>2019</v>
      </c>
      <c r="B212">
        <v>7</v>
      </c>
      <c r="C212" s="11">
        <v>21.268278561885225</v>
      </c>
      <c r="D212">
        <v>54.6</v>
      </c>
      <c r="E212">
        <v>31.9</v>
      </c>
      <c r="F212">
        <v>23</v>
      </c>
      <c r="G212">
        <v>62.3</v>
      </c>
      <c r="H212">
        <v>4</v>
      </c>
      <c r="I212">
        <v>105.3</v>
      </c>
      <c r="J212">
        <v>0</v>
      </c>
      <c r="K212">
        <v>163.30000000000001</v>
      </c>
      <c r="L212">
        <v>0</v>
      </c>
      <c r="M212">
        <v>225.3</v>
      </c>
      <c r="N212">
        <v>0</v>
      </c>
      <c r="O212">
        <v>287.3</v>
      </c>
      <c r="P212">
        <v>0</v>
      </c>
      <c r="Q212">
        <v>349.3</v>
      </c>
      <c r="R212">
        <v>0</v>
      </c>
      <c r="S212">
        <v>411.3</v>
      </c>
      <c r="T212">
        <v>0</v>
      </c>
      <c r="EG212" s="8">
        <f>Dataset!D92</f>
        <v>10609156.907327704</v>
      </c>
      <c r="EH212" s="8">
        <f>Dataset!G92</f>
        <v>4014350.0624655569</v>
      </c>
      <c r="EI212" s="8">
        <f>Dataset!J92</f>
        <v>10411256.698898302</v>
      </c>
      <c r="EU212" s="8">
        <f t="shared" si="227"/>
        <v>10450945.189212369</v>
      </c>
      <c r="EV212" s="8">
        <f t="shared" si="228"/>
        <v>3993739.7848745226</v>
      </c>
      <c r="EW212" s="8">
        <f t="shared" si="229"/>
        <v>10558199.45292191</v>
      </c>
    </row>
    <row r="213" spans="1:153">
      <c r="A213">
        <v>2019</v>
      </c>
      <c r="B213">
        <v>8</v>
      </c>
      <c r="C213" s="11">
        <v>19.593548387096778</v>
      </c>
      <c r="D213">
        <v>77</v>
      </c>
      <c r="E213">
        <v>2.4</v>
      </c>
      <c r="F213">
        <v>30.3</v>
      </c>
      <c r="G213">
        <v>17.7</v>
      </c>
      <c r="H213">
        <v>7.3</v>
      </c>
      <c r="I213">
        <v>56.7</v>
      </c>
      <c r="J213">
        <v>0</v>
      </c>
      <c r="K213">
        <v>111.4</v>
      </c>
      <c r="L213">
        <v>0</v>
      </c>
      <c r="M213">
        <v>173.4</v>
      </c>
      <c r="N213">
        <v>0</v>
      </c>
      <c r="O213">
        <v>235.4</v>
      </c>
      <c r="P213">
        <v>0</v>
      </c>
      <c r="Q213">
        <v>297.39999999999998</v>
      </c>
      <c r="R213">
        <v>0</v>
      </c>
      <c r="S213">
        <v>359.4</v>
      </c>
      <c r="T213">
        <v>0</v>
      </c>
      <c r="EG213" s="8">
        <f>Dataset!D93</f>
        <v>9801261.3353332076</v>
      </c>
      <c r="EH213" s="8">
        <f>Dataset!G93</f>
        <v>3882002.7717145048</v>
      </c>
      <c r="EI213" s="8">
        <f>Dataset!J93</f>
        <v>10709168.986959817</v>
      </c>
      <c r="EU213" s="8">
        <f t="shared" si="227"/>
        <v>9300652.3457831312</v>
      </c>
      <c r="EV213" s="8">
        <f t="shared" si="228"/>
        <v>3779898.5704848692</v>
      </c>
      <c r="EW213" s="8">
        <f t="shared" si="229"/>
        <v>10165204.755513806</v>
      </c>
    </row>
    <row r="214" spans="1:153">
      <c r="A214">
        <v>2019</v>
      </c>
      <c r="B214">
        <v>9</v>
      </c>
      <c r="C214" s="11">
        <v>16.440000000000001</v>
      </c>
      <c r="D214">
        <v>169.3</v>
      </c>
      <c r="E214">
        <v>2.5</v>
      </c>
      <c r="F214">
        <v>112.2</v>
      </c>
      <c r="G214">
        <v>5.4</v>
      </c>
      <c r="H214">
        <v>61.6</v>
      </c>
      <c r="I214">
        <v>14.8</v>
      </c>
      <c r="J214">
        <v>25.8</v>
      </c>
      <c r="K214">
        <v>39</v>
      </c>
      <c r="L214">
        <v>7</v>
      </c>
      <c r="M214">
        <v>80.2</v>
      </c>
      <c r="N214">
        <v>0.2</v>
      </c>
      <c r="O214">
        <v>133.4</v>
      </c>
      <c r="P214">
        <v>0</v>
      </c>
      <c r="Q214">
        <v>193.2</v>
      </c>
      <c r="R214">
        <v>0</v>
      </c>
      <c r="S214">
        <v>253.2</v>
      </c>
      <c r="T214">
        <v>0</v>
      </c>
      <c r="EG214" s="8">
        <f>Dataset!D94</f>
        <v>8061127.0845380994</v>
      </c>
      <c r="EH214" s="8">
        <f>Dataset!G94</f>
        <v>3448393.0346508492</v>
      </c>
      <c r="EI214" s="8">
        <f>Dataset!J94</f>
        <v>10395119.136384932</v>
      </c>
      <c r="EU214" s="8">
        <f t="shared" si="227"/>
        <v>7943354.6037742766</v>
      </c>
      <c r="EV214" s="8">
        <f t="shared" si="228"/>
        <v>3411965.7842755867</v>
      </c>
      <c r="EW214" s="8">
        <f t="shared" si="229"/>
        <v>9874319.3997700475</v>
      </c>
    </row>
    <row r="215" spans="1:153">
      <c r="A215">
        <v>2019</v>
      </c>
      <c r="B215">
        <v>10</v>
      </c>
      <c r="C215" s="11">
        <v>9.9741935483870972</v>
      </c>
      <c r="D215">
        <v>372.8</v>
      </c>
      <c r="E215">
        <v>0</v>
      </c>
      <c r="F215">
        <v>312.60000000000002</v>
      </c>
      <c r="G215">
        <v>1.8</v>
      </c>
      <c r="H215">
        <v>252.6</v>
      </c>
      <c r="I215">
        <v>3.8</v>
      </c>
      <c r="J215">
        <v>192.6</v>
      </c>
      <c r="K215">
        <v>5.8</v>
      </c>
      <c r="L215">
        <v>134.69999999999999</v>
      </c>
      <c r="M215">
        <v>9.9</v>
      </c>
      <c r="N215">
        <v>81.099999999999994</v>
      </c>
      <c r="O215">
        <v>18.3</v>
      </c>
      <c r="P215">
        <v>41.7</v>
      </c>
      <c r="Q215">
        <v>40.9</v>
      </c>
      <c r="R215">
        <v>14.9</v>
      </c>
      <c r="S215">
        <v>76.099999999999994</v>
      </c>
      <c r="T215">
        <v>0</v>
      </c>
      <c r="EG215" s="8">
        <f>Dataset!D95</f>
        <v>8747393.621830821</v>
      </c>
      <c r="EH215" s="8">
        <f>Dataset!G95</f>
        <v>3461001.7663835487</v>
      </c>
      <c r="EI215" s="8">
        <f>Dataset!J95</f>
        <v>10416127.544557648</v>
      </c>
      <c r="EU215" s="8">
        <f t="shared" si="227"/>
        <v>8806666.3274545223</v>
      </c>
      <c r="EV215" s="8">
        <f t="shared" si="228"/>
        <v>3415564.7861007997</v>
      </c>
      <c r="EW215" s="8">
        <f t="shared" si="229"/>
        <v>10095249.861102367</v>
      </c>
    </row>
    <row r="216" spans="1:153">
      <c r="A216">
        <v>2019</v>
      </c>
      <c r="B216">
        <v>11</v>
      </c>
      <c r="C216" s="11">
        <v>0.55999999999999994</v>
      </c>
      <c r="D216">
        <v>643.20000000000005</v>
      </c>
      <c r="E216">
        <v>0</v>
      </c>
      <c r="F216">
        <v>583.20000000000005</v>
      </c>
      <c r="G216">
        <v>0</v>
      </c>
      <c r="H216">
        <v>523.20000000000005</v>
      </c>
      <c r="I216">
        <v>0</v>
      </c>
      <c r="J216">
        <v>463.2</v>
      </c>
      <c r="K216">
        <v>0</v>
      </c>
      <c r="L216">
        <v>403.2</v>
      </c>
      <c r="M216">
        <v>0</v>
      </c>
      <c r="N216">
        <v>343.2</v>
      </c>
      <c r="O216">
        <v>0</v>
      </c>
      <c r="P216">
        <v>283.2</v>
      </c>
      <c r="Q216">
        <v>0</v>
      </c>
      <c r="R216">
        <v>223.2</v>
      </c>
      <c r="S216">
        <v>0</v>
      </c>
      <c r="T216">
        <v>12</v>
      </c>
      <c r="EG216" s="8">
        <f>Dataset!D96</f>
        <v>10760571.810268486</v>
      </c>
      <c r="EH216" s="8">
        <f>Dataset!G96</f>
        <v>3839348.9308264251</v>
      </c>
      <c r="EI216" s="8">
        <f>Dataset!J96</f>
        <v>10847244.234261472</v>
      </c>
      <c r="EU216" s="8">
        <f t="shared" si="227"/>
        <v>11272412.838280579</v>
      </c>
      <c r="EV216" s="8">
        <f t="shared" si="228"/>
        <v>3991363.1764891315</v>
      </c>
      <c r="EW216" s="8">
        <f t="shared" si="229"/>
        <v>10567240.676247155</v>
      </c>
    </row>
    <row r="217" spans="1:153">
      <c r="A217">
        <v>2019</v>
      </c>
      <c r="B217">
        <v>12</v>
      </c>
      <c r="C217" s="11">
        <v>-0.80967741935483806</v>
      </c>
      <c r="D217">
        <v>707.1</v>
      </c>
      <c r="E217">
        <v>0</v>
      </c>
      <c r="F217">
        <v>645.1</v>
      </c>
      <c r="G217">
        <v>0</v>
      </c>
      <c r="H217">
        <v>583.1</v>
      </c>
      <c r="I217">
        <v>0</v>
      </c>
      <c r="J217">
        <v>521.1</v>
      </c>
      <c r="K217">
        <v>0</v>
      </c>
      <c r="L217">
        <v>459.1</v>
      </c>
      <c r="M217">
        <v>0</v>
      </c>
      <c r="N217">
        <v>397.1</v>
      </c>
      <c r="O217">
        <v>0</v>
      </c>
      <c r="P217">
        <v>335.1</v>
      </c>
      <c r="Q217">
        <v>0</v>
      </c>
      <c r="R217">
        <v>273.10000000000002</v>
      </c>
      <c r="S217">
        <v>0</v>
      </c>
      <c r="T217">
        <v>17</v>
      </c>
      <c r="EG217" s="8">
        <f>Dataset!D97</f>
        <v>12817933.095966045</v>
      </c>
      <c r="EH217" s="8">
        <f>Dataset!G97</f>
        <v>4227042.4814835032</v>
      </c>
      <c r="EI217" s="8">
        <f>Dataset!J97</f>
        <v>10361685.654034983</v>
      </c>
      <c r="EU217" s="8">
        <f t="shared" si="227"/>
        <v>11827511.567371704</v>
      </c>
      <c r="EV217" s="8">
        <f t="shared" si="228"/>
        <v>4119733.0838553179</v>
      </c>
      <c r="EW217" s="8">
        <f t="shared" si="229"/>
        <v>10674806.893044172</v>
      </c>
    </row>
    <row r="218" spans="1:153">
      <c r="A218">
        <v>2020</v>
      </c>
      <c r="B218">
        <v>1</v>
      </c>
      <c r="C218" s="11">
        <v>-1.8</v>
      </c>
      <c r="D218">
        <v>737.8</v>
      </c>
      <c r="E218">
        <v>0</v>
      </c>
      <c r="F218">
        <v>675.8</v>
      </c>
      <c r="G218">
        <v>0</v>
      </c>
      <c r="H218">
        <v>613.79999999999995</v>
      </c>
      <c r="I218">
        <v>0</v>
      </c>
      <c r="J218">
        <v>551.79999999999995</v>
      </c>
      <c r="K218">
        <v>0</v>
      </c>
      <c r="L218">
        <v>489.8</v>
      </c>
      <c r="M218">
        <v>0</v>
      </c>
      <c r="N218">
        <v>427.8</v>
      </c>
      <c r="O218">
        <v>0</v>
      </c>
      <c r="P218">
        <v>365.8</v>
      </c>
      <c r="Q218">
        <v>0</v>
      </c>
      <c r="R218">
        <v>303.8</v>
      </c>
      <c r="S218">
        <v>0</v>
      </c>
      <c r="T218">
        <v>16</v>
      </c>
      <c r="EG218" s="8">
        <f>Dataset!D98</f>
        <v>12866456.17026085</v>
      </c>
      <c r="EH218" s="8">
        <f>Dataset!G98</f>
        <v>4377026.2665486429</v>
      </c>
      <c r="EI218" s="8">
        <f>Dataset!J98</f>
        <v>10810342.446760129</v>
      </c>
      <c r="EU218" s="8">
        <f t="shared" si="227"/>
        <v>12121838.527356114</v>
      </c>
      <c r="EV218" s="8">
        <f t="shared" si="228"/>
        <v>4190233.1939830803</v>
      </c>
      <c r="EW218" s="8">
        <f t="shared" si="229"/>
        <v>10731841.139256062</v>
      </c>
    </row>
    <row r="219" spans="1:153">
      <c r="A219">
        <v>2020</v>
      </c>
      <c r="B219">
        <v>2</v>
      </c>
      <c r="C219" s="11">
        <v>-3.4379310344827592</v>
      </c>
      <c r="D219">
        <v>737.7</v>
      </c>
      <c r="E219">
        <v>0</v>
      </c>
      <c r="F219">
        <v>679.7</v>
      </c>
      <c r="G219">
        <v>0</v>
      </c>
      <c r="H219">
        <v>621.70000000000005</v>
      </c>
      <c r="I219">
        <v>0</v>
      </c>
      <c r="J219">
        <v>563.70000000000005</v>
      </c>
      <c r="K219">
        <v>0</v>
      </c>
      <c r="L219">
        <v>505.7</v>
      </c>
      <c r="M219">
        <v>0</v>
      </c>
      <c r="N219">
        <v>447.7</v>
      </c>
      <c r="O219">
        <v>0</v>
      </c>
      <c r="P219">
        <v>389.7</v>
      </c>
      <c r="Q219">
        <v>0</v>
      </c>
      <c r="R219">
        <v>331.7</v>
      </c>
      <c r="S219">
        <v>0</v>
      </c>
      <c r="T219">
        <v>21</v>
      </c>
      <c r="EG219" s="8">
        <f>Dataset!D99</f>
        <v>12122959.291194474</v>
      </c>
      <c r="EH219" s="8">
        <f>Dataset!G99</f>
        <v>4137486.5177108715</v>
      </c>
      <c r="EI219" s="8">
        <f>Dataset!J99</f>
        <v>10409882.874438919</v>
      </c>
      <c r="EU219" s="8">
        <f t="shared" si="227"/>
        <v>12235926.176340302</v>
      </c>
      <c r="EV219" s="8">
        <f t="shared" si="228"/>
        <v>4226746.2803358957</v>
      </c>
      <c r="EW219" s="8">
        <f t="shared" si="229"/>
        <v>10753948.876387056</v>
      </c>
    </row>
    <row r="220" spans="1:153">
      <c r="A220">
        <v>2020</v>
      </c>
      <c r="B220">
        <v>3</v>
      </c>
      <c r="C220" s="11">
        <v>2.3193548387096774</v>
      </c>
      <c r="D220">
        <v>610.1</v>
      </c>
      <c r="E220">
        <v>0</v>
      </c>
      <c r="F220">
        <v>548.1</v>
      </c>
      <c r="G220">
        <v>0</v>
      </c>
      <c r="H220">
        <v>486.1</v>
      </c>
      <c r="I220">
        <v>0</v>
      </c>
      <c r="J220">
        <v>424.1</v>
      </c>
      <c r="K220">
        <v>0</v>
      </c>
      <c r="L220">
        <v>362.1</v>
      </c>
      <c r="M220">
        <v>0</v>
      </c>
      <c r="N220">
        <v>300.10000000000002</v>
      </c>
      <c r="O220">
        <v>0</v>
      </c>
      <c r="P220">
        <v>241.3</v>
      </c>
      <c r="Q220">
        <v>3.2</v>
      </c>
      <c r="R220">
        <v>183.3</v>
      </c>
      <c r="S220">
        <v>7.2</v>
      </c>
      <c r="T220">
        <v>9</v>
      </c>
      <c r="EG220" s="8">
        <f>Dataset!D100</f>
        <v>11708936.147119425</v>
      </c>
      <c r="EH220" s="8">
        <f>Dataset!G100</f>
        <v>3689100.3264955725</v>
      </c>
      <c r="EI220" s="8">
        <f>Dataset!J100</f>
        <v>9916764.6526984535</v>
      </c>
      <c r="EU220" s="8">
        <f t="shared" si="227"/>
        <v>10897553.420189682</v>
      </c>
      <c r="EV220" s="8">
        <f t="shared" si="228"/>
        <v>3896980.2928978931</v>
      </c>
      <c r="EW220" s="8">
        <f t="shared" si="229"/>
        <v>10494600.968531035</v>
      </c>
    </row>
    <row r="221" spans="1:153">
      <c r="A221">
        <v>2020</v>
      </c>
      <c r="B221">
        <v>4</v>
      </c>
      <c r="C221" s="11">
        <v>4.7133333333333338</v>
      </c>
      <c r="D221">
        <v>518.6</v>
      </c>
      <c r="E221">
        <v>0</v>
      </c>
      <c r="F221">
        <v>458.6</v>
      </c>
      <c r="G221">
        <v>0</v>
      </c>
      <c r="H221">
        <v>398.6</v>
      </c>
      <c r="I221">
        <v>0</v>
      </c>
      <c r="J221">
        <v>338.6</v>
      </c>
      <c r="K221">
        <v>0</v>
      </c>
      <c r="L221">
        <v>278.60000000000002</v>
      </c>
      <c r="M221">
        <v>0</v>
      </c>
      <c r="N221">
        <v>218.6</v>
      </c>
      <c r="O221">
        <v>0</v>
      </c>
      <c r="P221">
        <v>161.1</v>
      </c>
      <c r="Q221">
        <v>2.5</v>
      </c>
      <c r="R221">
        <v>109.2</v>
      </c>
      <c r="S221">
        <v>10.6</v>
      </c>
      <c r="T221">
        <v>2</v>
      </c>
      <c r="EG221" s="8">
        <f>Dataset!D101</f>
        <v>10594411.679266052</v>
      </c>
      <c r="EH221" s="8">
        <f>Dataset!G101</f>
        <v>2848033.2428459735</v>
      </c>
      <c r="EI221" s="8">
        <f>Dataset!J101</f>
        <v>7038118.2699119393</v>
      </c>
      <c r="EU221" s="8">
        <f t="shared" si="227"/>
        <v>10077848.043034397</v>
      </c>
      <c r="EV221" s="8">
        <f t="shared" si="228"/>
        <v>3705229.1790324803</v>
      </c>
      <c r="EW221" s="8">
        <f t="shared" si="229"/>
        <v>10335759.663934404</v>
      </c>
    </row>
    <row r="222" spans="1:153">
      <c r="A222">
        <v>2020</v>
      </c>
      <c r="B222">
        <v>5</v>
      </c>
      <c r="C222" s="11">
        <v>10.523117271562649</v>
      </c>
      <c r="D222">
        <v>360.1</v>
      </c>
      <c r="E222">
        <v>4.3</v>
      </c>
      <c r="F222">
        <v>305.2</v>
      </c>
      <c r="G222">
        <v>11.4</v>
      </c>
      <c r="H222">
        <v>251.2</v>
      </c>
      <c r="I222">
        <v>19.399999999999999</v>
      </c>
      <c r="J222">
        <v>198.3</v>
      </c>
      <c r="K222">
        <v>28.5</v>
      </c>
      <c r="L222">
        <v>148.4</v>
      </c>
      <c r="M222">
        <v>40.6</v>
      </c>
      <c r="N222">
        <v>107.2</v>
      </c>
      <c r="O222">
        <v>61.4</v>
      </c>
      <c r="P222">
        <v>73.8</v>
      </c>
      <c r="Q222">
        <v>90</v>
      </c>
      <c r="R222">
        <v>47.8</v>
      </c>
      <c r="S222">
        <v>126</v>
      </c>
      <c r="T222">
        <v>0</v>
      </c>
      <c r="EG222" s="8">
        <f>Dataset!D102</f>
        <v>10075897.739323296</v>
      </c>
      <c r="EH222" s="8">
        <f>Dataset!G102</f>
        <v>2839173.9438523706</v>
      </c>
      <c r="EI222" s="8">
        <f>Dataset!J102</f>
        <v>7851278.3061691457</v>
      </c>
      <c r="EU222" s="8">
        <f t="shared" si="227"/>
        <v>9364427.9488572404</v>
      </c>
      <c r="EV222" s="8">
        <f t="shared" si="228"/>
        <v>3573517.5639021639</v>
      </c>
      <c r="EW222" s="8">
        <f t="shared" si="229"/>
        <v>10231985.727490421</v>
      </c>
    </row>
    <row r="223" spans="1:153">
      <c r="A223">
        <v>2020</v>
      </c>
      <c r="B223">
        <v>6</v>
      </c>
      <c r="C223" s="11">
        <v>17.636666666666667</v>
      </c>
      <c r="D223">
        <v>138.69999999999999</v>
      </c>
      <c r="E223">
        <v>7.8</v>
      </c>
      <c r="F223">
        <v>92.1</v>
      </c>
      <c r="G223">
        <v>21.2</v>
      </c>
      <c r="H223">
        <v>56.1</v>
      </c>
      <c r="I223">
        <v>45.2</v>
      </c>
      <c r="J223">
        <v>29.7</v>
      </c>
      <c r="K223">
        <v>78.8</v>
      </c>
      <c r="L223">
        <v>14.9</v>
      </c>
      <c r="M223">
        <v>124</v>
      </c>
      <c r="N223">
        <v>4.5999999999999996</v>
      </c>
      <c r="O223">
        <v>173.7</v>
      </c>
      <c r="P223">
        <v>0</v>
      </c>
      <c r="Q223">
        <v>229.1</v>
      </c>
      <c r="R223">
        <v>0</v>
      </c>
      <c r="S223">
        <v>289.10000000000002</v>
      </c>
      <c r="T223">
        <v>0</v>
      </c>
      <c r="EG223" s="8">
        <f>Dataset!D103</f>
        <v>9987467.2126085386</v>
      </c>
      <c r="EH223" s="8">
        <f>Dataset!G103</f>
        <v>3055159.5702205976</v>
      </c>
      <c r="EI223" s="8">
        <f>Dataset!J103</f>
        <v>9093235.5826156083</v>
      </c>
      <c r="EU223" s="8">
        <f t="shared" si="227"/>
        <v>8862857.4899578616</v>
      </c>
      <c r="EV223" s="8">
        <f t="shared" si="228"/>
        <v>3610574.6584539898</v>
      </c>
      <c r="EW223" s="8">
        <f t="shared" si="229"/>
        <v>10127388.63625752</v>
      </c>
    </row>
    <row r="224" spans="1:153">
      <c r="A224">
        <v>2020</v>
      </c>
      <c r="B224">
        <v>7</v>
      </c>
      <c r="C224" s="11">
        <v>22.496774193548394</v>
      </c>
      <c r="D224">
        <v>24.6</v>
      </c>
      <c r="E224">
        <v>40</v>
      </c>
      <c r="F224">
        <v>2.8</v>
      </c>
      <c r="G224">
        <v>80.2</v>
      </c>
      <c r="H224">
        <v>0</v>
      </c>
      <c r="I224">
        <v>139.4</v>
      </c>
      <c r="J224">
        <v>0</v>
      </c>
      <c r="K224">
        <v>201.4</v>
      </c>
      <c r="L224">
        <v>0</v>
      </c>
      <c r="M224">
        <v>263.39999999999998</v>
      </c>
      <c r="N224">
        <v>0</v>
      </c>
      <c r="O224">
        <v>325.39999999999998</v>
      </c>
      <c r="P224">
        <v>0</v>
      </c>
      <c r="Q224">
        <v>387.4</v>
      </c>
      <c r="R224">
        <v>0</v>
      </c>
      <c r="S224">
        <v>449.4</v>
      </c>
      <c r="T224">
        <v>0</v>
      </c>
      <c r="EG224" s="8">
        <f>Dataset!D104</f>
        <v>13156024.823692113</v>
      </c>
      <c r="EH224" s="8">
        <f>Dataset!G104</f>
        <v>3836853.5976870866</v>
      </c>
      <c r="EI224" s="8">
        <f>Dataset!J104</f>
        <v>10422144.205792543</v>
      </c>
      <c r="EU224" s="8">
        <f t="shared" si="227"/>
        <v>11295379.819937877</v>
      </c>
      <c r="EV224" s="8">
        <f t="shared" si="228"/>
        <v>4150721.485611436</v>
      </c>
      <c r="EW224" s="8">
        <f t="shared" si="229"/>
        <v>10833942.645959282</v>
      </c>
    </row>
    <row r="225" spans="1:153">
      <c r="A225">
        <v>2020</v>
      </c>
      <c r="B225">
        <v>8</v>
      </c>
      <c r="C225" s="11">
        <v>20.429837197666551</v>
      </c>
      <c r="D225">
        <v>64.400000000000006</v>
      </c>
      <c r="E225">
        <v>15.7</v>
      </c>
      <c r="F225">
        <v>25</v>
      </c>
      <c r="G225">
        <v>38.299999999999997</v>
      </c>
      <c r="H225">
        <v>6</v>
      </c>
      <c r="I225">
        <v>81.3</v>
      </c>
      <c r="J225">
        <v>0.7</v>
      </c>
      <c r="K225">
        <v>138</v>
      </c>
      <c r="L225">
        <v>0</v>
      </c>
      <c r="M225">
        <v>199.3</v>
      </c>
      <c r="N225">
        <v>0</v>
      </c>
      <c r="O225">
        <v>261.3</v>
      </c>
      <c r="P225">
        <v>0</v>
      </c>
      <c r="Q225">
        <v>323.3</v>
      </c>
      <c r="R225">
        <v>0</v>
      </c>
      <c r="S225">
        <v>385.3</v>
      </c>
      <c r="T225">
        <v>0</v>
      </c>
      <c r="EG225" s="8">
        <f>Dataset!D105</f>
        <v>11624511.125675922</v>
      </c>
      <c r="EH225" s="8">
        <f>Dataset!G105</f>
        <v>3688140.2678477252</v>
      </c>
      <c r="EI225" s="8">
        <f>Dataset!J105</f>
        <v>10192016.210357649</v>
      </c>
      <c r="EU225" s="8">
        <f t="shared" si="227"/>
        <v>9896916.1707644071</v>
      </c>
      <c r="EV225" s="8">
        <f t="shared" si="228"/>
        <v>3886613.1649490702</v>
      </c>
      <c r="EW225" s="8">
        <f t="shared" si="229"/>
        <v>10365428.452537088</v>
      </c>
    </row>
    <row r="226" spans="1:153">
      <c r="A226">
        <v>2020</v>
      </c>
      <c r="B226">
        <v>9</v>
      </c>
      <c r="C226" s="11">
        <v>15.946666666666665</v>
      </c>
      <c r="D226">
        <v>182</v>
      </c>
      <c r="E226">
        <v>0.4</v>
      </c>
      <c r="F226">
        <v>128.5</v>
      </c>
      <c r="G226">
        <v>6.9</v>
      </c>
      <c r="H226">
        <v>84.6</v>
      </c>
      <c r="I226">
        <v>23</v>
      </c>
      <c r="J226">
        <v>47.2</v>
      </c>
      <c r="K226">
        <v>45.6</v>
      </c>
      <c r="L226">
        <v>21.7</v>
      </c>
      <c r="M226">
        <v>80.099999999999994</v>
      </c>
      <c r="N226">
        <v>8.1</v>
      </c>
      <c r="O226">
        <v>126.5</v>
      </c>
      <c r="P226">
        <v>2.4</v>
      </c>
      <c r="Q226">
        <v>180.8</v>
      </c>
      <c r="R226">
        <v>0</v>
      </c>
      <c r="S226">
        <v>238.4</v>
      </c>
      <c r="T226">
        <v>0</v>
      </c>
      <c r="EG226" s="8">
        <f>Dataset!D106</f>
        <v>8863050.2273658421</v>
      </c>
      <c r="EH226" s="8">
        <f>Dataset!G106</f>
        <v>3202707.6551847798</v>
      </c>
      <c r="EI226" s="8">
        <f>Dataset!J106</f>
        <v>9646470.7241184711</v>
      </c>
      <c r="EU226" s="8">
        <f t="shared" si="227"/>
        <v>8294800.6427692864</v>
      </c>
      <c r="EV226" s="8">
        <f t="shared" si="228"/>
        <v>3445311.1405367483</v>
      </c>
      <c r="EW226" s="8">
        <f t="shared" si="229"/>
        <v>9980383.9180444218</v>
      </c>
    </row>
    <row r="227" spans="1:153">
      <c r="A227">
        <v>2020</v>
      </c>
      <c r="B227">
        <v>10</v>
      </c>
      <c r="C227" s="11">
        <v>8.9709677419354801</v>
      </c>
      <c r="D227">
        <v>403.9</v>
      </c>
      <c r="E227">
        <v>0</v>
      </c>
      <c r="F227">
        <v>341.9</v>
      </c>
      <c r="G227">
        <v>0</v>
      </c>
      <c r="H227">
        <v>279.89999999999998</v>
      </c>
      <c r="I227">
        <v>0</v>
      </c>
      <c r="J227">
        <v>218.1</v>
      </c>
      <c r="K227">
        <v>0.2</v>
      </c>
      <c r="L227">
        <v>159.30000000000001</v>
      </c>
      <c r="M227">
        <v>3.4</v>
      </c>
      <c r="N227">
        <v>108.1</v>
      </c>
      <c r="O227">
        <v>14.2</v>
      </c>
      <c r="P227">
        <v>67</v>
      </c>
      <c r="Q227">
        <v>35.1</v>
      </c>
      <c r="R227">
        <v>35.799999999999997</v>
      </c>
      <c r="S227">
        <v>65.900000000000006</v>
      </c>
      <c r="T227">
        <v>1</v>
      </c>
      <c r="EG227" s="8">
        <f>Dataset!D107</f>
        <v>9752297.8944030479</v>
      </c>
      <c r="EH227" s="8">
        <f>Dataset!G107</f>
        <v>3288621.8524205163</v>
      </c>
      <c r="EI227" s="8">
        <f>Dataset!J107</f>
        <v>10119827.822303513</v>
      </c>
      <c r="EU227" s="8">
        <f t="shared" si="227"/>
        <v>8927023.4848224353</v>
      </c>
      <c r="EV227" s="8">
        <f t="shared" si="228"/>
        <v>3445275.07604266</v>
      </c>
      <c r="EW227" s="8">
        <f t="shared" si="229"/>
        <v>10111895.603070145</v>
      </c>
    </row>
    <row r="228" spans="1:153">
      <c r="A228">
        <v>2020</v>
      </c>
      <c r="B228">
        <v>11</v>
      </c>
      <c r="C228" s="11">
        <v>7.7766666666666682</v>
      </c>
      <c r="D228">
        <v>426.7</v>
      </c>
      <c r="E228">
        <v>0</v>
      </c>
      <c r="F228">
        <v>368.5</v>
      </c>
      <c r="G228">
        <v>1.8</v>
      </c>
      <c r="H228">
        <v>312.10000000000002</v>
      </c>
      <c r="I228">
        <v>5.4</v>
      </c>
      <c r="J228">
        <v>259.89999999999998</v>
      </c>
      <c r="K228">
        <v>13.2</v>
      </c>
      <c r="L228">
        <v>211.9</v>
      </c>
      <c r="M228">
        <v>25.2</v>
      </c>
      <c r="N228">
        <v>166.6</v>
      </c>
      <c r="O228">
        <v>39.9</v>
      </c>
      <c r="P228">
        <v>123.7</v>
      </c>
      <c r="Q228">
        <v>57</v>
      </c>
      <c r="R228">
        <v>83.7</v>
      </c>
      <c r="S228">
        <v>77</v>
      </c>
      <c r="T228">
        <v>3</v>
      </c>
      <c r="EG228" s="8">
        <f>Dataset!D108</f>
        <v>10443762.540943094</v>
      </c>
      <c r="EH228" s="8">
        <f>Dataset!G108</f>
        <v>3516537.53517573</v>
      </c>
      <c r="EI228" s="8">
        <f>Dataset!J108</f>
        <v>10208460.217914181</v>
      </c>
      <c r="EU228" s="8">
        <f t="shared" si="227"/>
        <v>9615895.6376984827</v>
      </c>
      <c r="EV228" s="8">
        <f t="shared" si="228"/>
        <v>3655888.3462281227</v>
      </c>
      <c r="EW228" s="8">
        <f t="shared" si="229"/>
        <v>10233217.429473843</v>
      </c>
    </row>
    <row r="229" spans="1:153">
      <c r="A229">
        <v>2020</v>
      </c>
      <c r="B229">
        <v>12</v>
      </c>
      <c r="C229" s="11">
        <v>-0.34139885746960846</v>
      </c>
      <c r="D229">
        <v>692.6</v>
      </c>
      <c r="E229">
        <v>0</v>
      </c>
      <c r="F229">
        <v>630.6</v>
      </c>
      <c r="G229">
        <v>0</v>
      </c>
      <c r="H229">
        <v>568.6</v>
      </c>
      <c r="I229">
        <v>0</v>
      </c>
      <c r="J229">
        <v>506.6</v>
      </c>
      <c r="K229">
        <v>0</v>
      </c>
      <c r="L229">
        <v>444.6</v>
      </c>
      <c r="M229">
        <v>0</v>
      </c>
      <c r="N229">
        <v>382.6</v>
      </c>
      <c r="O229">
        <v>0</v>
      </c>
      <c r="P229">
        <v>320.60000000000002</v>
      </c>
      <c r="Q229">
        <v>0</v>
      </c>
      <c r="R229">
        <v>258.60000000000002</v>
      </c>
      <c r="S229">
        <v>0</v>
      </c>
      <c r="T229">
        <v>17</v>
      </c>
      <c r="EG229" s="8">
        <f>Dataset!D109</f>
        <v>13579930.831677185</v>
      </c>
      <c r="EH229" s="8">
        <f>Dataset!G109</f>
        <v>4068467.9093758743</v>
      </c>
      <c r="EI229" s="8">
        <f>Dataset!J109</f>
        <v>10223304.079936288</v>
      </c>
      <c r="EU229" s="8">
        <f t="shared" si="227"/>
        <v>11688497.205164082</v>
      </c>
      <c r="EV229" s="8">
        <f t="shared" si="228"/>
        <v>4086434.9862379711</v>
      </c>
      <c r="EW229" s="8">
        <f t="shared" si="229"/>
        <v>10647868.894019011</v>
      </c>
    </row>
    <row r="230" spans="1:153">
      <c r="A230">
        <v>2021</v>
      </c>
      <c r="B230">
        <v>1</v>
      </c>
      <c r="C230" s="11">
        <v>-2.5387096774193547</v>
      </c>
      <c r="D230">
        <v>760.7</v>
      </c>
      <c r="E230">
        <v>0</v>
      </c>
      <c r="F230">
        <v>698.7</v>
      </c>
      <c r="G230">
        <v>0</v>
      </c>
      <c r="H230">
        <v>636.70000000000005</v>
      </c>
      <c r="I230">
        <v>0</v>
      </c>
      <c r="J230">
        <v>574.70000000000005</v>
      </c>
      <c r="K230">
        <v>0</v>
      </c>
      <c r="L230">
        <v>512.70000000000005</v>
      </c>
      <c r="M230">
        <v>0</v>
      </c>
      <c r="N230">
        <v>450.7</v>
      </c>
      <c r="O230">
        <v>0</v>
      </c>
      <c r="P230">
        <v>388.7</v>
      </c>
      <c r="Q230">
        <v>0</v>
      </c>
      <c r="R230">
        <v>326.7</v>
      </c>
      <c r="S230">
        <v>0</v>
      </c>
      <c r="T230">
        <v>22</v>
      </c>
      <c r="EG230" s="8">
        <f>Dataset!D110</f>
        <v>14015137.930928187</v>
      </c>
      <c r="EH230" s="8">
        <f>Dataset!G110</f>
        <v>4010206.7576686703</v>
      </c>
      <c r="EI230" s="8">
        <f>Dataset!J110</f>
        <v>10805859.095122466</v>
      </c>
      <c r="EU230" s="8">
        <f t="shared" si="227"/>
        <v>12341385.347670224</v>
      </c>
      <c r="EV230" s="8">
        <f t="shared" si="228"/>
        <v>4242821.2240132354</v>
      </c>
      <c r="EW230" s="8">
        <f t="shared" si="229"/>
        <v>10774384.599785453</v>
      </c>
    </row>
    <row r="231" spans="1:153">
      <c r="A231">
        <v>2021</v>
      </c>
      <c r="B231">
        <v>2</v>
      </c>
      <c r="C231" s="11">
        <v>-4.8428571428571416</v>
      </c>
      <c r="D231">
        <v>751.6</v>
      </c>
      <c r="E231">
        <v>0</v>
      </c>
      <c r="F231">
        <v>695.6</v>
      </c>
      <c r="G231">
        <v>0</v>
      </c>
      <c r="H231">
        <v>639.6</v>
      </c>
      <c r="I231">
        <v>0</v>
      </c>
      <c r="J231">
        <v>583.6</v>
      </c>
      <c r="K231">
        <v>0</v>
      </c>
      <c r="L231">
        <v>527.6</v>
      </c>
      <c r="M231">
        <v>0</v>
      </c>
      <c r="N231">
        <v>471.6</v>
      </c>
      <c r="O231">
        <v>0</v>
      </c>
      <c r="P231">
        <v>415.6</v>
      </c>
      <c r="Q231">
        <v>0</v>
      </c>
      <c r="R231">
        <v>359.6</v>
      </c>
      <c r="S231">
        <v>0</v>
      </c>
      <c r="T231">
        <v>22</v>
      </c>
      <c r="EG231" s="8">
        <f>Dataset!D111</f>
        <v>13340787.779683679</v>
      </c>
      <c r="EH231" s="8">
        <f>Dataset!G111</f>
        <v>3893947.1031557391</v>
      </c>
      <c r="EI231" s="8">
        <f>Dataset!J111</f>
        <v>10132845.567464894</v>
      </c>
      <c r="EU231" s="8">
        <f t="shared" si="227"/>
        <v>12426711.404473521</v>
      </c>
      <c r="EV231" s="8">
        <f t="shared" si="228"/>
        <v>4277037.8898407165</v>
      </c>
      <c r="EW231" s="8">
        <f t="shared" si="229"/>
        <v>10790918.95780779</v>
      </c>
    </row>
    <row r="232" spans="1:153">
      <c r="A232">
        <v>2021</v>
      </c>
      <c r="B232">
        <v>3</v>
      </c>
      <c r="C232" s="11">
        <v>3.1322580645161291</v>
      </c>
      <c r="D232">
        <v>584.9</v>
      </c>
      <c r="E232">
        <v>0</v>
      </c>
      <c r="F232">
        <v>522.9</v>
      </c>
      <c r="G232">
        <v>0</v>
      </c>
      <c r="H232">
        <v>460.9</v>
      </c>
      <c r="I232">
        <v>0</v>
      </c>
      <c r="J232">
        <v>398.9</v>
      </c>
      <c r="K232">
        <v>0</v>
      </c>
      <c r="L232">
        <v>339.3</v>
      </c>
      <c r="M232">
        <v>2.4</v>
      </c>
      <c r="N232">
        <v>281.3</v>
      </c>
      <c r="O232">
        <v>6.4</v>
      </c>
      <c r="P232">
        <v>226.8</v>
      </c>
      <c r="Q232">
        <v>13.9</v>
      </c>
      <c r="R232">
        <v>178.7</v>
      </c>
      <c r="S232">
        <v>27.8</v>
      </c>
      <c r="T232">
        <v>10</v>
      </c>
      <c r="EG232" s="8">
        <f>Dataset!D112</f>
        <v>12296411.319618419</v>
      </c>
      <c r="EH232" s="8">
        <f>Dataset!G112</f>
        <v>4041550.7949551763</v>
      </c>
      <c r="EI232" s="8">
        <f>Dataset!J112</f>
        <v>10662203.03156714</v>
      </c>
      <c r="EU232" s="8">
        <f t="shared" si="227"/>
        <v>10655956.04587023</v>
      </c>
      <c r="EV232" s="8">
        <f t="shared" si="228"/>
        <v>3854510.5159903131</v>
      </c>
      <c r="EW232" s="8">
        <f t="shared" si="229"/>
        <v>10447784.584018344</v>
      </c>
    </row>
    <row r="233" spans="1:153">
      <c r="A233">
        <v>2021</v>
      </c>
      <c r="B233">
        <v>4</v>
      </c>
      <c r="C233" s="11">
        <v>7.5066666666666659</v>
      </c>
      <c r="D233">
        <v>434.8</v>
      </c>
      <c r="E233">
        <v>0</v>
      </c>
      <c r="F233">
        <v>374.8</v>
      </c>
      <c r="G233">
        <v>0</v>
      </c>
      <c r="H233">
        <v>315.10000000000002</v>
      </c>
      <c r="I233">
        <v>0.3</v>
      </c>
      <c r="J233">
        <v>258.60000000000002</v>
      </c>
      <c r="K233">
        <v>3.8</v>
      </c>
      <c r="L233">
        <v>205.6</v>
      </c>
      <c r="M233">
        <v>10.8</v>
      </c>
      <c r="N233">
        <v>155.4</v>
      </c>
      <c r="O233">
        <v>20.6</v>
      </c>
      <c r="P233">
        <v>110.2</v>
      </c>
      <c r="Q233">
        <v>35.4</v>
      </c>
      <c r="R233">
        <v>71.900000000000006</v>
      </c>
      <c r="S233">
        <v>57.1</v>
      </c>
      <c r="T233">
        <v>3</v>
      </c>
      <c r="EG233" s="8">
        <f>Dataset!D113</f>
        <v>10170203.826944141</v>
      </c>
      <c r="EH233" s="8">
        <f>Dataset!G113</f>
        <v>3230840.8949029865</v>
      </c>
      <c r="EI233" s="8">
        <f>Dataset!J113</f>
        <v>9596030.5637827348</v>
      </c>
      <c r="EU233" s="8">
        <f t="shared" si="227"/>
        <v>9395094.0782306027</v>
      </c>
      <c r="EV233" s="8">
        <f t="shared" si="228"/>
        <v>3582089.2304982659</v>
      </c>
      <c r="EW233" s="8">
        <f t="shared" si="229"/>
        <v>10189562.114230847</v>
      </c>
    </row>
    <row r="234" spans="1:153">
      <c r="A234">
        <v>2021</v>
      </c>
      <c r="B234">
        <v>5</v>
      </c>
      <c r="C234" s="11">
        <v>11.870967741935486</v>
      </c>
      <c r="D234">
        <v>316.7</v>
      </c>
      <c r="E234">
        <v>2.7</v>
      </c>
      <c r="F234">
        <v>260.39999999999998</v>
      </c>
      <c r="G234">
        <v>8.4</v>
      </c>
      <c r="H234">
        <v>206</v>
      </c>
      <c r="I234">
        <v>16</v>
      </c>
      <c r="J234">
        <v>154.19999999999999</v>
      </c>
      <c r="K234">
        <v>26.2</v>
      </c>
      <c r="L234">
        <v>108.6</v>
      </c>
      <c r="M234">
        <v>42.6</v>
      </c>
      <c r="N234">
        <v>69.2</v>
      </c>
      <c r="O234">
        <v>65.2</v>
      </c>
      <c r="P234">
        <v>35.299999999999997</v>
      </c>
      <c r="Q234">
        <v>93.3</v>
      </c>
      <c r="R234">
        <v>13</v>
      </c>
      <c r="S234">
        <v>133</v>
      </c>
      <c r="T234">
        <v>0</v>
      </c>
      <c r="EG234" s="8">
        <f>Dataset!D114</f>
        <v>9703321.1027398072</v>
      </c>
      <c r="EH234" s="8">
        <f>Dataset!G114</f>
        <v>3180341.9648168492</v>
      </c>
      <c r="EI234" s="8">
        <f>Dataset!J114</f>
        <v>9497213.5604260471</v>
      </c>
      <c r="EU234" s="8">
        <f t="shared" si="227"/>
        <v>8890656.1750142425</v>
      </c>
      <c r="EV234" s="8">
        <f t="shared" si="228"/>
        <v>3490360.5362188946</v>
      </c>
      <c r="EW234" s="8">
        <f t="shared" si="229"/>
        <v>10122563.598395936</v>
      </c>
    </row>
    <row r="235" spans="1:153">
      <c r="A235">
        <v>2021</v>
      </c>
      <c r="B235">
        <v>6</v>
      </c>
      <c r="C235" s="11">
        <v>20.009999999999998</v>
      </c>
      <c r="D235">
        <v>81.400000000000006</v>
      </c>
      <c r="E235">
        <v>21.7</v>
      </c>
      <c r="F235">
        <v>47.6</v>
      </c>
      <c r="G235">
        <v>47.9</v>
      </c>
      <c r="H235">
        <v>22.7</v>
      </c>
      <c r="I235">
        <v>83</v>
      </c>
      <c r="J235">
        <v>7.3</v>
      </c>
      <c r="K235">
        <v>127.6</v>
      </c>
      <c r="L235">
        <v>1.6</v>
      </c>
      <c r="M235">
        <v>181.9</v>
      </c>
      <c r="N235">
        <v>0</v>
      </c>
      <c r="O235">
        <v>240.3</v>
      </c>
      <c r="P235">
        <v>0</v>
      </c>
      <c r="Q235">
        <v>300.3</v>
      </c>
      <c r="R235">
        <v>0</v>
      </c>
      <c r="S235">
        <v>360.3</v>
      </c>
      <c r="T235">
        <v>0</v>
      </c>
      <c r="EG235" s="8">
        <f>Dataset!D115</f>
        <v>10757791.641526507</v>
      </c>
      <c r="EH235" s="8">
        <f>Dataset!G115</f>
        <v>3536902.6744333198</v>
      </c>
      <c r="EI235" s="8">
        <f>Dataset!J115</f>
        <v>10041214.17232381</v>
      </c>
      <c r="EU235" s="8">
        <f t="shared" si="227"/>
        <v>9729689.832104478</v>
      </c>
      <c r="EV235" s="8">
        <f t="shared" si="228"/>
        <v>3818595.0075318022</v>
      </c>
      <c r="EW235" s="8">
        <f t="shared" si="229"/>
        <v>10391436.614674762</v>
      </c>
    </row>
    <row r="236" spans="1:153">
      <c r="A236">
        <v>2021</v>
      </c>
      <c r="B236">
        <v>7</v>
      </c>
      <c r="C236" s="11">
        <v>19.581181787691683</v>
      </c>
      <c r="D236">
        <v>87.8</v>
      </c>
      <c r="E236">
        <v>12.8</v>
      </c>
      <c r="F236">
        <v>44</v>
      </c>
      <c r="G236">
        <v>31</v>
      </c>
      <c r="H236">
        <v>14.2</v>
      </c>
      <c r="I236">
        <v>63.2</v>
      </c>
      <c r="J236">
        <v>2.2999999999999998</v>
      </c>
      <c r="K236">
        <v>113.3</v>
      </c>
      <c r="L236">
        <v>0</v>
      </c>
      <c r="M236">
        <v>173</v>
      </c>
      <c r="N236">
        <v>0</v>
      </c>
      <c r="O236">
        <v>235</v>
      </c>
      <c r="P236">
        <v>0</v>
      </c>
      <c r="Q236">
        <v>297</v>
      </c>
      <c r="R236">
        <v>0</v>
      </c>
      <c r="S236">
        <v>359</v>
      </c>
      <c r="T236">
        <v>0</v>
      </c>
      <c r="EG236" s="8">
        <f>Dataset!D116</f>
        <v>11134010.184669029</v>
      </c>
      <c r="EH236" s="8">
        <f>Dataset!G116</f>
        <v>3740276.8111922354</v>
      </c>
      <c r="EI236" s="8">
        <f>Dataset!J116</f>
        <v>9874828.2031405903</v>
      </c>
      <c r="EU236" s="8">
        <f t="shared" si="227"/>
        <v>9364813.8131317459</v>
      </c>
      <c r="EV236" s="8">
        <f t="shared" si="228"/>
        <v>3778250.4686398623</v>
      </c>
      <c r="EW236" s="8">
        <f t="shared" si="229"/>
        <v>10222038.698697781</v>
      </c>
    </row>
    <row r="237" spans="1:153">
      <c r="A237">
        <v>2021</v>
      </c>
      <c r="B237">
        <v>8</v>
      </c>
      <c r="C237" s="11">
        <v>22.120428091512398</v>
      </c>
      <c r="D237">
        <v>35.6</v>
      </c>
      <c r="E237">
        <v>39.299999999999997</v>
      </c>
      <c r="F237">
        <v>13.5</v>
      </c>
      <c r="G237">
        <v>79.2</v>
      </c>
      <c r="H237">
        <v>3.5</v>
      </c>
      <c r="I237">
        <v>131.19999999999999</v>
      </c>
      <c r="J237">
        <v>0.2</v>
      </c>
      <c r="K237">
        <v>189.9</v>
      </c>
      <c r="L237">
        <v>0</v>
      </c>
      <c r="M237">
        <v>251.7</v>
      </c>
      <c r="N237">
        <v>0</v>
      </c>
      <c r="O237">
        <v>313.7</v>
      </c>
      <c r="P237">
        <v>0</v>
      </c>
      <c r="Q237">
        <v>375.7</v>
      </c>
      <c r="R237">
        <v>0</v>
      </c>
      <c r="S237">
        <v>437.7</v>
      </c>
      <c r="T237">
        <v>0</v>
      </c>
      <c r="EG237" s="8">
        <f>Dataset!D117</f>
        <v>12880559.88235075</v>
      </c>
      <c r="EH237" s="8">
        <f>Dataset!G117</f>
        <v>4156720.2886211914</v>
      </c>
      <c r="EI237" s="8">
        <f>Dataset!J117</f>
        <v>11025591.695461798</v>
      </c>
      <c r="EU237" s="8">
        <f t="shared" si="227"/>
        <v>11042415.41549683</v>
      </c>
      <c r="EV237" s="8">
        <f t="shared" si="228"/>
        <v>4102514.5066449824</v>
      </c>
      <c r="EW237" s="8">
        <f t="shared" si="229"/>
        <v>10768006.457267215</v>
      </c>
    </row>
    <row r="238" spans="1:153">
      <c r="A238">
        <v>2021</v>
      </c>
      <c r="B238">
        <v>9</v>
      </c>
      <c r="C238" s="11">
        <v>16.866666666666664</v>
      </c>
      <c r="D238">
        <v>154</v>
      </c>
      <c r="E238">
        <v>0</v>
      </c>
      <c r="F238">
        <v>97.9</v>
      </c>
      <c r="G238">
        <v>3.9</v>
      </c>
      <c r="H238">
        <v>52.9</v>
      </c>
      <c r="I238">
        <v>18.899999999999999</v>
      </c>
      <c r="J238">
        <v>21.9</v>
      </c>
      <c r="K238">
        <v>47.9</v>
      </c>
      <c r="L238">
        <v>6.1</v>
      </c>
      <c r="M238">
        <v>92.1</v>
      </c>
      <c r="N238">
        <v>0.7</v>
      </c>
      <c r="O238">
        <v>146.69999999999999</v>
      </c>
      <c r="P238">
        <v>0</v>
      </c>
      <c r="Q238">
        <v>206</v>
      </c>
      <c r="R238">
        <v>0</v>
      </c>
      <c r="S238">
        <v>266</v>
      </c>
      <c r="T238">
        <v>0</v>
      </c>
      <c r="EG238" s="8">
        <f>Dataset!D118</f>
        <v>9119363.7730794698</v>
      </c>
      <c r="EH238" s="8">
        <f>Dataset!G118</f>
        <v>3445349.1255803164</v>
      </c>
      <c r="EI238" s="8">
        <f>Dataset!J118</f>
        <v>9685483.4125192203</v>
      </c>
      <c r="EU238" s="8">
        <f t="shared" si="227"/>
        <v>8103220.9174944256</v>
      </c>
      <c r="EV238" s="8">
        <f t="shared" si="228"/>
        <v>3458930.0356917428</v>
      </c>
      <c r="EW238" s="8">
        <f t="shared" si="229"/>
        <v>9900227.8805784527</v>
      </c>
    </row>
    <row r="239" spans="1:153">
      <c r="A239">
        <v>2021</v>
      </c>
      <c r="B239">
        <v>10</v>
      </c>
      <c r="C239" s="11">
        <v>14.029032258064516</v>
      </c>
      <c r="D239">
        <v>247.5</v>
      </c>
      <c r="E239">
        <v>0.4</v>
      </c>
      <c r="F239">
        <v>188.9</v>
      </c>
      <c r="G239">
        <v>3.8</v>
      </c>
      <c r="H239">
        <v>137.30000000000001</v>
      </c>
      <c r="I239">
        <v>14.2</v>
      </c>
      <c r="J239">
        <v>96.4</v>
      </c>
      <c r="K239">
        <v>35.299999999999997</v>
      </c>
      <c r="L239">
        <v>65.900000000000006</v>
      </c>
      <c r="M239">
        <v>66.8</v>
      </c>
      <c r="N239">
        <v>40</v>
      </c>
      <c r="O239">
        <v>102.9</v>
      </c>
      <c r="P239">
        <v>18.7</v>
      </c>
      <c r="Q239">
        <v>143.6</v>
      </c>
      <c r="R239">
        <v>4.3</v>
      </c>
      <c r="S239">
        <v>191.2</v>
      </c>
      <c r="T239">
        <v>0</v>
      </c>
      <c r="EG239" s="8">
        <f>Dataset!D119</f>
        <v>9406750.7694920097</v>
      </c>
      <c r="EH239" s="8">
        <f>Dataset!G119</f>
        <v>3428168.1397582926</v>
      </c>
      <c r="EI239" s="8">
        <f>Dataset!J119</f>
        <v>10420909.217033997</v>
      </c>
      <c r="EU239" s="8">
        <f t="shared" ref="EU239:EU253" si="230">$EM$97+J239*$EM$98+K239*$EM$99</f>
        <v>8538205.2769381292</v>
      </c>
      <c r="EV239" s="8">
        <f t="shared" ref="EV239:EV253" si="231">$EM$114+L239*$EM$115+M239*$EM$116</f>
        <v>3492013.541410042</v>
      </c>
      <c r="EW239" s="8">
        <f t="shared" ref="EW239:EW253" si="232">$EM$131+J239*$EM$132+I239*$EM$133</f>
        <v>10000627.801739279</v>
      </c>
    </row>
    <row r="240" spans="1:153">
      <c r="A240">
        <v>2021</v>
      </c>
      <c r="B240">
        <v>11</v>
      </c>
      <c r="C240" s="11">
        <v>4.2499999999999991</v>
      </c>
      <c r="D240">
        <v>532.5</v>
      </c>
      <c r="E240">
        <v>0</v>
      </c>
      <c r="F240">
        <v>472.5</v>
      </c>
      <c r="G240">
        <v>0</v>
      </c>
      <c r="H240">
        <v>412.5</v>
      </c>
      <c r="I240">
        <v>0</v>
      </c>
      <c r="J240">
        <v>352.5</v>
      </c>
      <c r="K240">
        <v>0</v>
      </c>
      <c r="L240">
        <v>292.60000000000002</v>
      </c>
      <c r="M240">
        <v>0.1</v>
      </c>
      <c r="N240">
        <v>234.6</v>
      </c>
      <c r="O240">
        <v>2.1</v>
      </c>
      <c r="P240">
        <v>177.6</v>
      </c>
      <c r="Q240">
        <v>5.0999999999999996</v>
      </c>
      <c r="R240">
        <v>122.3</v>
      </c>
      <c r="S240">
        <v>9.8000000000000007</v>
      </c>
      <c r="T240">
        <v>6</v>
      </c>
      <c r="EG240" s="8">
        <f>Dataset!D120</f>
        <v>10917126.859799722</v>
      </c>
      <c r="EH240" s="8">
        <f>Dataset!G120</f>
        <v>3722801.5077559878</v>
      </c>
      <c r="EI240" s="8">
        <f>Dataset!J120</f>
        <v>10386529.823676176</v>
      </c>
      <c r="EU240" s="8">
        <f t="shared" si="230"/>
        <v>10211110.086805839</v>
      </c>
      <c r="EV240" s="8">
        <f t="shared" si="231"/>
        <v>3737791.0918484125</v>
      </c>
      <c r="EW240" s="8">
        <f t="shared" si="232"/>
        <v>10361582.987137832</v>
      </c>
    </row>
    <row r="241" spans="1:153">
      <c r="A241">
        <v>2021</v>
      </c>
      <c r="B241">
        <v>12</v>
      </c>
      <c r="C241" s="11">
        <v>1.0241935483870963</v>
      </c>
      <c r="D241">
        <v>650.29999999999995</v>
      </c>
      <c r="E241">
        <v>0</v>
      </c>
      <c r="F241">
        <v>588.29999999999995</v>
      </c>
      <c r="G241">
        <v>0</v>
      </c>
      <c r="H241">
        <v>526.29999999999995</v>
      </c>
      <c r="I241">
        <v>0</v>
      </c>
      <c r="J241">
        <v>464.3</v>
      </c>
      <c r="K241">
        <v>0</v>
      </c>
      <c r="L241">
        <v>402.3</v>
      </c>
      <c r="M241">
        <v>0</v>
      </c>
      <c r="N241">
        <v>340.3</v>
      </c>
      <c r="O241">
        <v>0</v>
      </c>
      <c r="P241">
        <v>279.5</v>
      </c>
      <c r="Q241">
        <v>1.2</v>
      </c>
      <c r="R241">
        <v>220</v>
      </c>
      <c r="S241">
        <v>3.7</v>
      </c>
      <c r="T241">
        <v>14</v>
      </c>
      <c r="EG241" s="8">
        <f>Dataset!D121</f>
        <v>13249874.344815632</v>
      </c>
      <c r="EH241" s="8">
        <f>Dataset!G121</f>
        <v>4156764.1076745745</v>
      </c>
      <c r="EI241" s="8">
        <f>Dataset!J121</f>
        <v>10216089.590354502</v>
      </c>
      <c r="EU241" s="8">
        <f t="shared" si="230"/>
        <v>11282958.755413571</v>
      </c>
      <c r="EV241" s="8">
        <f t="shared" si="231"/>
        <v>3989296.3980163308</v>
      </c>
      <c r="EW241" s="8">
        <f t="shared" si="232"/>
        <v>10569284.248586996</v>
      </c>
    </row>
    <row r="242" spans="1:153">
      <c r="A242">
        <v>2022</v>
      </c>
      <c r="B242">
        <v>1</v>
      </c>
      <c r="C242" s="11">
        <v>-8.67741935483871</v>
      </c>
      <c r="D242">
        <v>951</v>
      </c>
      <c r="E242">
        <v>0</v>
      </c>
      <c r="F242">
        <v>889</v>
      </c>
      <c r="G242">
        <v>0</v>
      </c>
      <c r="H242">
        <v>827</v>
      </c>
      <c r="I242">
        <v>0</v>
      </c>
      <c r="J242">
        <v>765</v>
      </c>
      <c r="K242">
        <v>0</v>
      </c>
      <c r="L242">
        <v>703</v>
      </c>
      <c r="M242">
        <v>0</v>
      </c>
      <c r="N242">
        <v>641</v>
      </c>
      <c r="O242">
        <v>0</v>
      </c>
      <c r="P242">
        <v>579</v>
      </c>
      <c r="Q242">
        <v>0</v>
      </c>
      <c r="R242">
        <v>517</v>
      </c>
      <c r="S242">
        <v>0</v>
      </c>
      <c r="T242">
        <v>31</v>
      </c>
      <c r="EG242" s="8">
        <f>Dataset!D122</f>
        <v>15971023.742888795</v>
      </c>
      <c r="EH242" s="8">
        <f>Dataset!G122</f>
        <v>4709516.5272817072</v>
      </c>
      <c r="EI242" s="8">
        <f>Dataset!J122</f>
        <v>10856453.022274628</v>
      </c>
      <c r="EU242" s="8">
        <f t="shared" si="230"/>
        <v>14165829.011677835</v>
      </c>
      <c r="EV242" s="8">
        <f t="shared" si="231"/>
        <v>4679830.0499843489</v>
      </c>
      <c r="EW242" s="8">
        <f t="shared" si="232"/>
        <v>11127922.61457772</v>
      </c>
    </row>
    <row r="243" spans="1:153">
      <c r="A243">
        <v>2022</v>
      </c>
      <c r="B243">
        <v>2</v>
      </c>
      <c r="C243" s="11">
        <v>-4.9321428571428578</v>
      </c>
      <c r="D243">
        <v>754.1</v>
      </c>
      <c r="E243">
        <v>0</v>
      </c>
      <c r="F243">
        <v>698.1</v>
      </c>
      <c r="G243">
        <v>0</v>
      </c>
      <c r="H243">
        <v>642.1</v>
      </c>
      <c r="I243">
        <v>0</v>
      </c>
      <c r="J243">
        <v>586.1</v>
      </c>
      <c r="K243">
        <v>0</v>
      </c>
      <c r="L243">
        <v>530.1</v>
      </c>
      <c r="M243">
        <v>0</v>
      </c>
      <c r="N243">
        <v>474.1</v>
      </c>
      <c r="O243">
        <v>0</v>
      </c>
      <c r="P243">
        <v>418.1</v>
      </c>
      <c r="Q243">
        <v>0</v>
      </c>
      <c r="R243">
        <v>362.1</v>
      </c>
      <c r="S243">
        <v>0</v>
      </c>
      <c r="T243">
        <v>20</v>
      </c>
      <c r="EG243" s="8">
        <f>Dataset!D123</f>
        <v>13531218.453115635</v>
      </c>
      <c r="EH243" s="8">
        <f>Dataset!G123</f>
        <v>4141986.7494752454</v>
      </c>
      <c r="EI243" s="8">
        <f>Dataset!J123</f>
        <v>10138741.291015388</v>
      </c>
      <c r="EU243" s="8">
        <f t="shared" si="230"/>
        <v>12450679.397957593</v>
      </c>
      <c r="EV243" s="8">
        <f t="shared" si="231"/>
        <v>4282778.9411540516</v>
      </c>
      <c r="EW243" s="8">
        <f t="shared" si="232"/>
        <v>10795563.440398335</v>
      </c>
    </row>
    <row r="244" spans="1:153">
      <c r="A244">
        <v>2022</v>
      </c>
      <c r="B244">
        <v>3</v>
      </c>
      <c r="C244" s="11">
        <v>0.5838709677419357</v>
      </c>
      <c r="D244">
        <v>663.9</v>
      </c>
      <c r="E244">
        <v>0</v>
      </c>
      <c r="F244">
        <v>601.9</v>
      </c>
      <c r="G244">
        <v>0</v>
      </c>
      <c r="H244">
        <v>539.9</v>
      </c>
      <c r="I244">
        <v>0</v>
      </c>
      <c r="J244">
        <v>477.9</v>
      </c>
      <c r="K244">
        <v>0</v>
      </c>
      <c r="L244">
        <v>415.9</v>
      </c>
      <c r="M244">
        <v>0</v>
      </c>
      <c r="N244">
        <v>353.9</v>
      </c>
      <c r="O244">
        <v>0</v>
      </c>
      <c r="P244">
        <v>293.3</v>
      </c>
      <c r="Q244">
        <v>1.4</v>
      </c>
      <c r="R244">
        <v>234.6</v>
      </c>
      <c r="S244">
        <v>4.7</v>
      </c>
      <c r="T244">
        <v>15</v>
      </c>
      <c r="EG244" s="8">
        <f>Dataset!D124</f>
        <v>13009732.056150042</v>
      </c>
      <c r="EH244" s="8">
        <f>Dataset!G124</f>
        <v>4236803.3773569549</v>
      </c>
      <c r="EI244" s="8">
        <f>Dataset!J124</f>
        <v>10937291.665276835</v>
      </c>
      <c r="EU244" s="8">
        <f t="shared" si="230"/>
        <v>11413344.639966927</v>
      </c>
      <c r="EV244" s="8">
        <f t="shared" si="231"/>
        <v>4020527.7171608768</v>
      </c>
      <c r="EW244" s="8">
        <f t="shared" si="232"/>
        <v>10594550.233879559</v>
      </c>
    </row>
    <row r="245" spans="1:153">
      <c r="A245">
        <v>2022</v>
      </c>
      <c r="B245">
        <v>4</v>
      </c>
      <c r="C245" s="11">
        <v>5.5500000000000007</v>
      </c>
      <c r="D245">
        <v>493.5</v>
      </c>
      <c r="E245">
        <v>0</v>
      </c>
      <c r="F245">
        <v>433.5</v>
      </c>
      <c r="G245">
        <v>0</v>
      </c>
      <c r="H245">
        <v>373.5</v>
      </c>
      <c r="I245">
        <v>0</v>
      </c>
      <c r="J245">
        <v>313.8</v>
      </c>
      <c r="K245">
        <v>0.3</v>
      </c>
      <c r="L245">
        <v>255.8</v>
      </c>
      <c r="M245">
        <v>2.2999999999999998</v>
      </c>
      <c r="N245">
        <v>201.1</v>
      </c>
      <c r="O245">
        <v>7.6</v>
      </c>
      <c r="P245">
        <v>148.9</v>
      </c>
      <c r="Q245">
        <v>15.4</v>
      </c>
      <c r="R245">
        <v>102.2</v>
      </c>
      <c r="S245">
        <v>28.7</v>
      </c>
      <c r="T245">
        <v>0</v>
      </c>
      <c r="EG245" s="8">
        <f>Dataset!D125</f>
        <v>10581904.83307535</v>
      </c>
      <c r="EH245" s="8">
        <f>Dataset!G125</f>
        <v>3582267.8734456766</v>
      </c>
      <c r="EI245" s="8">
        <f>Dataset!J125</f>
        <v>9792884.2876604423</v>
      </c>
      <c r="EU245" s="8">
        <f t="shared" si="230"/>
        <v>9846734.6392529104</v>
      </c>
      <c r="EV245" s="8">
        <f t="shared" si="231"/>
        <v>3662347.376663649</v>
      </c>
      <c r="EW245" s="8">
        <f t="shared" si="232"/>
        <v>10289686.396636199</v>
      </c>
    </row>
    <row r="246" spans="1:153">
      <c r="A246">
        <v>2022</v>
      </c>
      <c r="B246">
        <v>5</v>
      </c>
      <c r="C246" s="11">
        <v>14.316129032258067</v>
      </c>
      <c r="D246">
        <v>244.3</v>
      </c>
      <c r="E246">
        <v>6.1</v>
      </c>
      <c r="F246">
        <v>190.8</v>
      </c>
      <c r="G246">
        <v>14.6</v>
      </c>
      <c r="H246">
        <v>144.1</v>
      </c>
      <c r="I246">
        <v>29.9</v>
      </c>
      <c r="J246">
        <v>103</v>
      </c>
      <c r="K246">
        <v>50.8</v>
      </c>
      <c r="L246">
        <v>64.2</v>
      </c>
      <c r="M246">
        <v>74</v>
      </c>
      <c r="N246">
        <v>32.5</v>
      </c>
      <c r="O246">
        <v>104.3</v>
      </c>
      <c r="P246">
        <v>9.1999999999999993</v>
      </c>
      <c r="Q246">
        <v>143</v>
      </c>
      <c r="R246">
        <v>1.7</v>
      </c>
      <c r="S246">
        <v>197.5</v>
      </c>
      <c r="T246">
        <v>0</v>
      </c>
      <c r="EG246" s="8">
        <f>Dataset!D126</f>
        <v>9694580.7971229069</v>
      </c>
      <c r="EH246" s="8">
        <f>Dataset!G126</f>
        <v>3502521.4758304525</v>
      </c>
      <c r="EI246" s="8">
        <f>Dataset!J126</f>
        <v>10219323.04060223</v>
      </c>
      <c r="EU246" s="8">
        <f t="shared" si="230"/>
        <v>8945017.1780627295</v>
      </c>
      <c r="EV246" s="8">
        <f t="shared" si="231"/>
        <v>3517775.4597270992</v>
      </c>
      <c r="EW246" s="8">
        <f t="shared" si="232"/>
        <v>10139844.312924556</v>
      </c>
    </row>
    <row r="247" spans="1:153">
      <c r="A247">
        <v>2022</v>
      </c>
      <c r="B247">
        <v>6</v>
      </c>
      <c r="C247" s="11">
        <v>17.244999999999997</v>
      </c>
      <c r="D247">
        <v>147.69999999999999</v>
      </c>
      <c r="E247">
        <v>5</v>
      </c>
      <c r="F247">
        <v>97</v>
      </c>
      <c r="G247">
        <v>14.3</v>
      </c>
      <c r="H247">
        <v>50.9</v>
      </c>
      <c r="I247">
        <v>28.3</v>
      </c>
      <c r="J247">
        <v>19.600000000000001</v>
      </c>
      <c r="K247">
        <v>57</v>
      </c>
      <c r="L247">
        <v>4.3</v>
      </c>
      <c r="M247">
        <v>101.7</v>
      </c>
      <c r="N247">
        <v>0</v>
      </c>
      <c r="O247">
        <v>157.4</v>
      </c>
      <c r="P247">
        <v>0</v>
      </c>
      <c r="Q247">
        <v>217.4</v>
      </c>
      <c r="R247">
        <v>0</v>
      </c>
      <c r="S247">
        <v>277.39999999999998</v>
      </c>
      <c r="T247">
        <v>0</v>
      </c>
      <c r="EG247" s="8">
        <f>Dataset!D127</f>
        <v>9809452.2010768466</v>
      </c>
      <c r="EH247" s="8">
        <f>Dataset!G127</f>
        <v>3579336.4952542619</v>
      </c>
      <c r="EI247" s="8">
        <f>Dataset!J127</f>
        <v>10241584.608569901</v>
      </c>
      <c r="EU247" s="8">
        <f t="shared" si="230"/>
        <v>8282859.4747647252</v>
      </c>
      <c r="EV247" s="8">
        <f t="shared" si="231"/>
        <v>3494350.9230263084</v>
      </c>
      <c r="EW247" s="8">
        <f t="shared" si="232"/>
        <v>9971966.2766699716</v>
      </c>
    </row>
    <row r="248" spans="1:153">
      <c r="A248">
        <v>2022</v>
      </c>
      <c r="B248">
        <v>7</v>
      </c>
      <c r="C248" s="11">
        <v>20.067741935483873</v>
      </c>
      <c r="D248">
        <v>76.5</v>
      </c>
      <c r="E248">
        <v>16.600000000000001</v>
      </c>
      <c r="F248">
        <v>38.5</v>
      </c>
      <c r="G248">
        <v>40.6</v>
      </c>
      <c r="H248">
        <v>10.5</v>
      </c>
      <c r="I248">
        <v>74.599999999999994</v>
      </c>
      <c r="J248">
        <v>0</v>
      </c>
      <c r="K248">
        <v>126.1</v>
      </c>
      <c r="L248">
        <v>0</v>
      </c>
      <c r="M248">
        <v>188.1</v>
      </c>
      <c r="N248">
        <v>0</v>
      </c>
      <c r="O248">
        <v>250.1</v>
      </c>
      <c r="P248">
        <v>0</v>
      </c>
      <c r="Q248">
        <v>312.10000000000002</v>
      </c>
      <c r="R248">
        <v>0</v>
      </c>
      <c r="S248">
        <v>374.1</v>
      </c>
      <c r="T248">
        <v>0</v>
      </c>
      <c r="EG248" s="8">
        <f>Dataset!D128</f>
        <v>11378786.989411291</v>
      </c>
      <c r="EH248" s="8">
        <f>Dataset!G128</f>
        <v>3909538.887876207</v>
      </c>
      <c r="EI248" s="8">
        <f>Dataset!J128</f>
        <v>10322518.993328698</v>
      </c>
      <c r="EU248" s="8">
        <f t="shared" si="230"/>
        <v>9626457.8332284056</v>
      </c>
      <c r="EV248" s="8">
        <f t="shared" si="231"/>
        <v>3840466.3132888749</v>
      </c>
      <c r="EW248" s="8">
        <f t="shared" si="232"/>
        <v>10309949.716081811</v>
      </c>
    </row>
    <row r="249" spans="1:153">
      <c r="A249">
        <v>2022</v>
      </c>
      <c r="B249">
        <v>8</v>
      </c>
      <c r="C249" s="11">
        <v>20.609677419354842</v>
      </c>
      <c r="D249">
        <v>61.4</v>
      </c>
      <c r="E249">
        <v>18.3</v>
      </c>
      <c r="F249">
        <v>25.2</v>
      </c>
      <c r="G249">
        <v>44.1</v>
      </c>
      <c r="H249">
        <v>5.0999999999999996</v>
      </c>
      <c r="I249">
        <v>86</v>
      </c>
      <c r="J249">
        <v>0</v>
      </c>
      <c r="K249">
        <v>142.9</v>
      </c>
      <c r="L249">
        <v>0</v>
      </c>
      <c r="M249">
        <v>204.9</v>
      </c>
      <c r="N249">
        <v>0</v>
      </c>
      <c r="O249">
        <v>266.89999999999998</v>
      </c>
      <c r="P249">
        <v>0</v>
      </c>
      <c r="Q249">
        <v>328.9</v>
      </c>
      <c r="R249">
        <v>0</v>
      </c>
      <c r="S249">
        <v>390.9</v>
      </c>
      <c r="T249">
        <v>0</v>
      </c>
      <c r="EG249" s="8">
        <f>Dataset!D129</f>
        <v>11801112.162802909</v>
      </c>
      <c r="EH249" s="8">
        <f>Dataset!G129</f>
        <v>4024477.5450362675</v>
      </c>
      <c r="EI249" s="8">
        <f>Dataset!J129</f>
        <v>10683363.433805969</v>
      </c>
      <c r="EU249" s="8">
        <f t="shared" si="230"/>
        <v>9998806.9617372919</v>
      </c>
      <c r="EV249" s="8">
        <f t="shared" si="231"/>
        <v>3909686.5907791676</v>
      </c>
      <c r="EW249" s="8">
        <f t="shared" si="232"/>
        <v>10402133.657449145</v>
      </c>
    </row>
    <row r="250" spans="1:153">
      <c r="A250">
        <v>2022</v>
      </c>
      <c r="B250">
        <v>9</v>
      </c>
      <c r="C250" s="11">
        <v>17.009999999999998</v>
      </c>
      <c r="D250">
        <v>154</v>
      </c>
      <c r="E250">
        <v>4.3</v>
      </c>
      <c r="F250">
        <v>109.4</v>
      </c>
      <c r="G250">
        <v>19.7</v>
      </c>
      <c r="H250">
        <v>67.599999999999994</v>
      </c>
      <c r="I250">
        <v>37.9</v>
      </c>
      <c r="J250">
        <v>37.5</v>
      </c>
      <c r="K250">
        <v>67.8</v>
      </c>
      <c r="L250">
        <v>18</v>
      </c>
      <c r="M250">
        <v>108.3</v>
      </c>
      <c r="N250">
        <v>4.8</v>
      </c>
      <c r="O250">
        <v>155.1</v>
      </c>
      <c r="P250">
        <v>0.1</v>
      </c>
      <c r="Q250">
        <v>210.4</v>
      </c>
      <c r="R250">
        <v>0</v>
      </c>
      <c r="S250">
        <v>270.3</v>
      </c>
      <c r="T250">
        <v>0</v>
      </c>
      <c r="EG250" s="8">
        <f>Dataset!D130</f>
        <v>9529641.5840808935</v>
      </c>
      <c r="EH250" s="8">
        <f>Dataset!G130</f>
        <v>3534817.1311010993</v>
      </c>
      <c r="EI250" s="8">
        <f>Dataset!J130</f>
        <v>10328133.159407582</v>
      </c>
      <c r="EU250" s="8">
        <f t="shared" si="230"/>
        <v>8693837.6050092559</v>
      </c>
      <c r="EV250" s="8">
        <f t="shared" si="231"/>
        <v>3553005.564666003</v>
      </c>
      <c r="EW250" s="8">
        <f t="shared" si="232"/>
        <v>10082849.354222341</v>
      </c>
    </row>
    <row r="251" spans="1:153">
      <c r="A251">
        <v>2022</v>
      </c>
      <c r="B251">
        <v>10</v>
      </c>
      <c r="C251" s="11">
        <v>10.370967741935486</v>
      </c>
      <c r="D251">
        <v>360.5</v>
      </c>
      <c r="E251">
        <v>0</v>
      </c>
      <c r="F251">
        <v>298.5</v>
      </c>
      <c r="G251">
        <v>0</v>
      </c>
      <c r="H251">
        <v>237.9</v>
      </c>
      <c r="I251">
        <v>1.4</v>
      </c>
      <c r="J251">
        <v>181.2</v>
      </c>
      <c r="K251">
        <v>6.7</v>
      </c>
      <c r="L251">
        <v>129.6</v>
      </c>
      <c r="M251">
        <v>17.100000000000001</v>
      </c>
      <c r="N251">
        <v>81.599999999999994</v>
      </c>
      <c r="O251">
        <v>31.1</v>
      </c>
      <c r="P251">
        <v>42.2</v>
      </c>
      <c r="Q251">
        <v>53.7</v>
      </c>
      <c r="R251">
        <v>14.8</v>
      </c>
      <c r="S251">
        <v>88.3</v>
      </c>
      <c r="T251">
        <v>0</v>
      </c>
      <c r="EG251" s="8">
        <f>Dataset!D131</f>
        <v>9475179.0803979356</v>
      </c>
      <c r="EH251" s="8">
        <f>Dataset!G131</f>
        <v>3424866.3854432101</v>
      </c>
      <c r="EI251" s="8">
        <f>Dataset!J131</f>
        <v>10345061.588906959</v>
      </c>
      <c r="EU251" s="8">
        <f t="shared" si="230"/>
        <v>8717319.5519086979</v>
      </c>
      <c r="EV251" s="8">
        <f t="shared" si="231"/>
        <v>3433518.8746317206</v>
      </c>
      <c r="EW251" s="8">
        <f t="shared" si="232"/>
        <v>10054663.874938464</v>
      </c>
    </row>
    <row r="252" spans="1:153">
      <c r="A252">
        <v>2022</v>
      </c>
      <c r="B252">
        <v>11</v>
      </c>
      <c r="C252" s="11">
        <v>6.003333333333333</v>
      </c>
      <c r="D252">
        <v>479.9</v>
      </c>
      <c r="E252">
        <v>0</v>
      </c>
      <c r="F252">
        <v>420.9</v>
      </c>
      <c r="G252">
        <v>1</v>
      </c>
      <c r="H252">
        <v>365</v>
      </c>
      <c r="I252">
        <v>5.0999999999999996</v>
      </c>
      <c r="J252">
        <v>311</v>
      </c>
      <c r="K252">
        <v>11.1</v>
      </c>
      <c r="L252">
        <v>257.39999999999998</v>
      </c>
      <c r="M252">
        <v>17.5</v>
      </c>
      <c r="N252">
        <v>208.2</v>
      </c>
      <c r="O252">
        <v>28.3</v>
      </c>
      <c r="P252">
        <v>162.1</v>
      </c>
      <c r="Q252">
        <v>42.2</v>
      </c>
      <c r="R252">
        <v>121.5</v>
      </c>
      <c r="S252">
        <v>61.6</v>
      </c>
      <c r="T252">
        <v>5</v>
      </c>
      <c r="EG252" s="8">
        <f>Dataset!D132</f>
        <v>10521075.68956654</v>
      </c>
      <c r="EH252" s="8">
        <f>Dataset!G132</f>
        <v>3759181.4401974236</v>
      </c>
      <c r="EI252" s="8">
        <f>Dataset!J132</f>
        <v>10476624.503401155</v>
      </c>
      <c r="EU252" s="8">
        <f t="shared" si="230"/>
        <v>10059257.78344932</v>
      </c>
      <c r="EV252" s="8">
        <f t="shared" si="231"/>
        <v>3728649.5196144483</v>
      </c>
      <c r="EW252" s="8">
        <f t="shared" si="232"/>
        <v>10325724.760430701</v>
      </c>
    </row>
    <row r="253" spans="1:153">
      <c r="A253">
        <v>2022</v>
      </c>
      <c r="B253">
        <v>12</v>
      </c>
      <c r="C253" s="11">
        <v>-0.31290322580645158</v>
      </c>
      <c r="D253">
        <v>691.7</v>
      </c>
      <c r="E253">
        <v>0</v>
      </c>
      <c r="F253">
        <v>629.70000000000005</v>
      </c>
      <c r="G253">
        <v>0</v>
      </c>
      <c r="H253">
        <v>567.70000000000005</v>
      </c>
      <c r="I253">
        <v>0</v>
      </c>
      <c r="J253">
        <v>505.7</v>
      </c>
      <c r="K253">
        <v>0</v>
      </c>
      <c r="L253">
        <v>443.7</v>
      </c>
      <c r="M253">
        <v>0</v>
      </c>
      <c r="N253">
        <v>381.7</v>
      </c>
      <c r="O253">
        <v>0</v>
      </c>
      <c r="P253">
        <v>319.7</v>
      </c>
      <c r="Q253">
        <v>0</v>
      </c>
      <c r="R253">
        <v>258.3</v>
      </c>
      <c r="S253">
        <v>0.6</v>
      </c>
      <c r="T253">
        <v>16</v>
      </c>
      <c r="EG253" s="8">
        <f>Dataset!D133</f>
        <v>13447826.60696169</v>
      </c>
      <c r="EH253" s="8">
        <f>Dataset!G133</f>
        <v>4370701.4292690214</v>
      </c>
      <c r="EI253" s="8">
        <f>Dataset!J133</f>
        <v>10311737.817849258</v>
      </c>
      <c r="EU253" s="8">
        <f t="shared" si="230"/>
        <v>11679868.727509815</v>
      </c>
      <c r="EV253" s="8">
        <f t="shared" si="231"/>
        <v>4084368.2077651699</v>
      </c>
      <c r="EW253" s="8">
        <f t="shared" si="232"/>
        <v>10646196.880286416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BF51-C0FD-4547-B74B-CC2B71B0DD16}">
  <dimension ref="A1:AN150"/>
  <sheetViews>
    <sheetView workbookViewId="0">
      <pane xSplit="1" ySplit="1" topLeftCell="B2" activePane="bottomRight" state="frozen"/>
      <selection activeCell="Q163" sqref="Q163"/>
      <selection pane="topRight" activeCell="Q163" sqref="Q163"/>
      <selection pane="bottomLeft" activeCell="Q163" sqref="Q163"/>
      <selection pane="bottomRight" activeCell="C3" sqref="C3"/>
    </sheetView>
  </sheetViews>
  <sheetFormatPr defaultRowHeight="12.75"/>
  <cols>
    <col min="1" max="1" width="13.5703125" style="25" customWidth="1"/>
    <col min="2" max="2" width="9.140625" style="25"/>
    <col min="3" max="3" width="11.85546875" style="25" bestFit="1" customWidth="1"/>
    <col min="4" max="4" width="13.42578125" style="25" bestFit="1" customWidth="1"/>
    <col min="5" max="5" width="10.5703125" style="25" bestFit="1" customWidth="1"/>
    <col min="6" max="6" width="12.7109375" style="25" customWidth="1"/>
    <col min="7" max="7" width="9.5703125" style="25" customWidth="1"/>
    <col min="8" max="10" width="9.140625" style="25"/>
    <col min="11" max="11" width="9.42578125" style="25" bestFit="1" customWidth="1"/>
    <col min="12" max="12" width="12.5703125" style="25" customWidth="1"/>
    <col min="13" max="13" width="9.140625" style="25"/>
    <col min="14" max="14" width="11.28515625" style="25" bestFit="1" customWidth="1"/>
    <col min="15" max="15" width="9.28515625" style="25" bestFit="1" customWidth="1"/>
    <col min="16" max="16" width="11.42578125" style="25" customWidth="1"/>
    <col min="17" max="19" width="9.28515625" style="25" bestFit="1" customWidth="1"/>
    <col min="20" max="20" width="9.7109375" style="25" customWidth="1"/>
    <col min="21" max="26" width="9.28515625" style="25" bestFit="1" customWidth="1"/>
    <col min="27" max="34" width="9.140625" style="25"/>
    <col min="35" max="35" width="14.85546875" style="25" customWidth="1"/>
    <col min="36" max="16384" width="9.140625" style="25"/>
  </cols>
  <sheetData>
    <row r="1" spans="1:40" ht="18" customHeight="1">
      <c r="A1" s="25" t="s">
        <v>0</v>
      </c>
      <c r="B1" s="25" t="s">
        <v>10</v>
      </c>
      <c r="C1" s="25" t="s">
        <v>61</v>
      </c>
      <c r="D1" s="25" t="s">
        <v>62</v>
      </c>
      <c r="E1" s="25" t="s">
        <v>63</v>
      </c>
      <c r="F1" s="26" t="s">
        <v>186</v>
      </c>
      <c r="G1" s="26" t="s">
        <v>187</v>
      </c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>
      <c r="A2" s="27">
        <v>40909</v>
      </c>
      <c r="B2" s="25">
        <f t="shared" ref="B2:B54" si="0">YEAR(A2)</f>
        <v>2012</v>
      </c>
      <c r="C2" s="28">
        <v>634944.30000000005</v>
      </c>
      <c r="D2" s="187">
        <v>6662.5</v>
      </c>
      <c r="E2" s="187">
        <v>6626</v>
      </c>
      <c r="F2" s="187">
        <v>99.3</v>
      </c>
      <c r="G2" s="187">
        <v>99.7</v>
      </c>
    </row>
    <row r="3" spans="1:40">
      <c r="A3" s="27">
        <v>40940</v>
      </c>
      <c r="B3" s="25">
        <f t="shared" si="0"/>
        <v>2012</v>
      </c>
      <c r="C3" s="28">
        <v>634944.30000000005</v>
      </c>
      <c r="D3" s="187">
        <v>6656.6</v>
      </c>
      <c r="E3" s="187">
        <v>6581.8</v>
      </c>
      <c r="F3" s="187">
        <v>98.4</v>
      </c>
      <c r="G3" s="187">
        <v>97.7</v>
      </c>
    </row>
    <row r="4" spans="1:40">
      <c r="A4" s="27">
        <v>40969</v>
      </c>
      <c r="B4" s="25">
        <f t="shared" si="0"/>
        <v>2012</v>
      </c>
      <c r="C4" s="28">
        <v>634944.30000000005</v>
      </c>
      <c r="D4" s="187">
        <v>6667.9</v>
      </c>
      <c r="E4" s="187">
        <v>6559.2</v>
      </c>
      <c r="F4" s="187">
        <v>98.6</v>
      </c>
      <c r="G4" s="187">
        <v>97.5</v>
      </c>
      <c r="I4"/>
      <c r="J4"/>
      <c r="K4" s="134" t="s">
        <v>64</v>
      </c>
      <c r="L4" t="s">
        <v>65</v>
      </c>
      <c r="M4" t="s">
        <v>66</v>
      </c>
      <c r="N4" t="s">
        <v>67</v>
      </c>
      <c r="O4" s="36" t="s">
        <v>68</v>
      </c>
      <c r="Q4" t="s">
        <v>69</v>
      </c>
      <c r="R4" t="s">
        <v>70</v>
      </c>
      <c r="S4" s="29"/>
    </row>
    <row r="5" spans="1:40">
      <c r="A5" s="27">
        <v>41000</v>
      </c>
      <c r="B5" s="25">
        <f t="shared" si="0"/>
        <v>2012</v>
      </c>
      <c r="C5" s="28">
        <v>634944.30000000005</v>
      </c>
      <c r="D5" s="187">
        <v>6681</v>
      </c>
      <c r="E5" s="187">
        <v>6594.3</v>
      </c>
      <c r="F5" s="187">
        <v>99.7</v>
      </c>
      <c r="G5" s="187">
        <v>97.3</v>
      </c>
      <c r="I5"/>
      <c r="J5"/>
      <c r="K5" s="236">
        <v>45100</v>
      </c>
      <c r="L5" s="237">
        <v>45114</v>
      </c>
      <c r="M5" s="237">
        <v>45093</v>
      </c>
      <c r="N5" s="236">
        <v>45078</v>
      </c>
      <c r="O5" s="194">
        <v>44854</v>
      </c>
      <c r="Q5"/>
      <c r="R5"/>
      <c r="S5" s="29"/>
    </row>
    <row r="6" spans="1:40">
      <c r="A6" s="27">
        <v>41030</v>
      </c>
      <c r="B6" s="25">
        <f t="shared" si="0"/>
        <v>2012</v>
      </c>
      <c r="C6" s="28">
        <v>634944.30000000005</v>
      </c>
      <c r="D6" s="187">
        <v>6690.2</v>
      </c>
      <c r="E6" s="187">
        <v>6657.6</v>
      </c>
      <c r="F6" s="187">
        <v>100.6</v>
      </c>
      <c r="G6" s="187">
        <v>99</v>
      </c>
      <c r="I6"/>
      <c r="J6">
        <v>2020</v>
      </c>
      <c r="K6" s="191"/>
      <c r="L6" s="191"/>
      <c r="M6" s="191"/>
      <c r="N6" s="191"/>
      <c r="O6" s="101"/>
      <c r="Q6" s="37"/>
      <c r="R6" s="37"/>
      <c r="S6" s="29"/>
    </row>
    <row r="7" spans="1:40">
      <c r="A7" s="27">
        <v>41061</v>
      </c>
      <c r="B7" s="25">
        <f t="shared" si="0"/>
        <v>2012</v>
      </c>
      <c r="C7" s="28">
        <v>634944.30000000005</v>
      </c>
      <c r="D7" s="187">
        <v>6685.4</v>
      </c>
      <c r="E7" s="187">
        <v>6727.5</v>
      </c>
      <c r="F7" s="187">
        <v>102.2</v>
      </c>
      <c r="G7" s="187">
        <v>102.3</v>
      </c>
      <c r="I7" s="36" t="s">
        <v>71</v>
      </c>
      <c r="J7">
        <v>2021</v>
      </c>
      <c r="K7" s="191"/>
      <c r="L7" s="191">
        <v>5.1999999999999998E-2</v>
      </c>
      <c r="M7" s="191">
        <v>5.1999999999999998E-2</v>
      </c>
      <c r="N7" s="191">
        <v>5.1999999999999998E-2</v>
      </c>
      <c r="O7" s="191"/>
      <c r="Q7" s="37"/>
      <c r="R7" s="37"/>
      <c r="S7" s="29"/>
    </row>
    <row r="8" spans="1:40">
      <c r="A8" s="27">
        <v>41091</v>
      </c>
      <c r="B8" s="25">
        <f t="shared" si="0"/>
        <v>2012</v>
      </c>
      <c r="C8" s="28">
        <v>634944.30000000005</v>
      </c>
      <c r="D8" s="187">
        <v>6687.7</v>
      </c>
      <c r="E8" s="187">
        <v>6772.9</v>
      </c>
      <c r="F8" s="187">
        <v>101.8</v>
      </c>
      <c r="G8" s="187">
        <v>104</v>
      </c>
      <c r="I8"/>
      <c r="J8">
        <v>2022</v>
      </c>
      <c r="K8" s="191">
        <v>3.5000000000000003E-2</v>
      </c>
      <c r="L8" s="191">
        <v>3.5999999999999997E-2</v>
      </c>
      <c r="M8" s="191">
        <v>3.6999999999999998E-2</v>
      </c>
      <c r="N8" s="191">
        <v>3.5999999999999997E-2</v>
      </c>
      <c r="O8" s="191">
        <v>2.8000000000000001E-2</v>
      </c>
      <c r="Q8" s="37"/>
      <c r="R8" s="37"/>
      <c r="S8" s="29"/>
    </row>
    <row r="9" spans="1:40">
      <c r="A9" s="27">
        <v>41122</v>
      </c>
      <c r="B9" s="25">
        <f t="shared" si="0"/>
        <v>2012</v>
      </c>
      <c r="C9" s="28">
        <v>634944.30000000005</v>
      </c>
      <c r="D9" s="187">
        <v>6696.7</v>
      </c>
      <c r="E9" s="187">
        <v>6792.8</v>
      </c>
      <c r="F9" s="187">
        <v>100.6</v>
      </c>
      <c r="G9" s="187">
        <v>102.5</v>
      </c>
      <c r="I9"/>
      <c r="J9" s="25">
        <v>2023</v>
      </c>
      <c r="K9" s="238">
        <v>1.2999999999999999E-2</v>
      </c>
      <c r="L9" s="238">
        <v>1.2E-2</v>
      </c>
      <c r="M9" s="238">
        <v>1.2999999999999999E-2</v>
      </c>
      <c r="N9" s="238">
        <v>1.0999999999999999E-2</v>
      </c>
      <c r="O9" s="191">
        <v>3.0000000000000001E-3</v>
      </c>
      <c r="Q9" s="252">
        <f>AVERAGE(K9:N9)</f>
        <v>1.225E-2</v>
      </c>
      <c r="R9" s="37">
        <f>AVERAGE(K9:O9)</f>
        <v>1.0400000000000001E-2</v>
      </c>
      <c r="S9" s="29"/>
    </row>
    <row r="10" spans="1:40">
      <c r="A10" s="27">
        <v>41153</v>
      </c>
      <c r="B10" s="25">
        <f t="shared" si="0"/>
        <v>2012</v>
      </c>
      <c r="C10" s="28">
        <v>634944.30000000005</v>
      </c>
      <c r="D10" s="187">
        <v>6714.6</v>
      </c>
      <c r="E10" s="187">
        <v>6769.1</v>
      </c>
      <c r="F10" s="187">
        <v>99.8</v>
      </c>
      <c r="G10" s="187">
        <v>100.8</v>
      </c>
      <c r="I10"/>
      <c r="J10"/>
      <c r="K10" s="192"/>
      <c r="L10"/>
      <c r="M10" s="192"/>
      <c r="N10" s="192"/>
      <c r="O10"/>
      <c r="Q10"/>
      <c r="R10"/>
      <c r="S10" s="29"/>
    </row>
    <row r="11" spans="1:40">
      <c r="A11" s="27">
        <v>41183</v>
      </c>
      <c r="B11" s="25">
        <f t="shared" si="0"/>
        <v>2012</v>
      </c>
      <c r="C11" s="28">
        <v>634944.30000000005</v>
      </c>
      <c r="D11" s="187">
        <v>6719.1</v>
      </c>
      <c r="E11" s="187">
        <v>6748.7</v>
      </c>
      <c r="F11" s="187">
        <v>100.3</v>
      </c>
      <c r="G11" s="187">
        <v>101.6</v>
      </c>
      <c r="I11"/>
      <c r="J11"/>
      <c r="K11" s="190">
        <f>K5</f>
        <v>45100</v>
      </c>
      <c r="L11" s="190">
        <f>L5</f>
        <v>45114</v>
      </c>
      <c r="M11" s="190">
        <f>M5</f>
        <v>45093</v>
      </c>
      <c r="N11" s="193">
        <f>N5</f>
        <v>45078</v>
      </c>
      <c r="O11" s="174"/>
      <c r="Q11"/>
      <c r="R11"/>
      <c r="S11" s="29"/>
    </row>
    <row r="12" spans="1:40">
      <c r="A12" s="27">
        <v>41214</v>
      </c>
      <c r="B12" s="25">
        <f t="shared" si="0"/>
        <v>2012</v>
      </c>
      <c r="C12" s="28">
        <v>634944.30000000005</v>
      </c>
      <c r="D12" s="187">
        <v>6733</v>
      </c>
      <c r="E12" s="187">
        <v>6736.2</v>
      </c>
      <c r="F12" s="187">
        <v>101.7</v>
      </c>
      <c r="G12" s="187">
        <v>103.8</v>
      </c>
      <c r="I12"/>
      <c r="J12">
        <v>2020</v>
      </c>
      <c r="K12" s="191"/>
      <c r="L12" s="191"/>
      <c r="M12" s="191"/>
      <c r="N12" s="191"/>
      <c r="O12" s="101"/>
      <c r="Q12" s="37"/>
      <c r="R12" s="37"/>
      <c r="S12" s="29"/>
    </row>
    <row r="13" spans="1:40">
      <c r="A13" s="27">
        <v>41244</v>
      </c>
      <c r="B13" s="25">
        <f t="shared" si="0"/>
        <v>2012</v>
      </c>
      <c r="C13" s="28">
        <v>634944.30000000005</v>
      </c>
      <c r="D13" s="187">
        <v>6750</v>
      </c>
      <c r="E13" s="187">
        <v>6755.9</v>
      </c>
      <c r="F13" s="187">
        <v>104.7</v>
      </c>
      <c r="G13" s="187">
        <v>106.5</v>
      </c>
      <c r="I13" s="36" t="s">
        <v>72</v>
      </c>
      <c r="J13">
        <v>2021</v>
      </c>
      <c r="K13" s="191"/>
      <c r="L13" s="191">
        <v>5.1999999999999998E-2</v>
      </c>
      <c r="M13" s="191">
        <v>5.1999999999999998E-2</v>
      </c>
      <c r="N13" s="191">
        <v>5.1999999999999998E-2</v>
      </c>
      <c r="O13" s="101"/>
      <c r="Q13" s="37">
        <f>AVERAGE(K13:N13)</f>
        <v>5.1999999999999998E-2</v>
      </c>
      <c r="R13" s="37">
        <f>AVERAGE(K13:O13)</f>
        <v>5.1999999999999998E-2</v>
      </c>
      <c r="S13" s="29"/>
    </row>
    <row r="14" spans="1:40">
      <c r="A14" s="27">
        <v>41275</v>
      </c>
      <c r="B14" s="25">
        <f t="shared" si="0"/>
        <v>2013</v>
      </c>
      <c r="C14" s="28">
        <v>643937</v>
      </c>
      <c r="D14" s="187">
        <v>6764.2</v>
      </c>
      <c r="E14" s="187">
        <v>6730.2</v>
      </c>
      <c r="F14" s="187">
        <v>107.3</v>
      </c>
      <c r="G14" s="187">
        <v>107.5</v>
      </c>
      <c r="I14"/>
      <c r="J14">
        <v>2022</v>
      </c>
      <c r="K14" s="191">
        <v>4.5999999999999999E-2</v>
      </c>
      <c r="L14" s="191">
        <v>4.5999999999999999E-2</v>
      </c>
      <c r="M14" s="191">
        <v>4.5999999999999999E-2</v>
      </c>
      <c r="N14" s="191">
        <v>4.5999999999999999E-2</v>
      </c>
      <c r="O14" s="101"/>
      <c r="Q14" s="37">
        <f>AVERAGE(K14:N14)</f>
        <v>4.5999999999999999E-2</v>
      </c>
      <c r="R14" s="37">
        <f>AVERAGE(K14:O14)</f>
        <v>4.5999999999999999E-2</v>
      </c>
    </row>
    <row r="15" spans="1:40">
      <c r="A15" s="27">
        <v>41306</v>
      </c>
      <c r="B15" s="25">
        <f t="shared" si="0"/>
        <v>2013</v>
      </c>
      <c r="C15" s="28">
        <v>643937</v>
      </c>
      <c r="D15" s="187">
        <v>6786.9</v>
      </c>
      <c r="E15" s="187">
        <v>6713.2</v>
      </c>
      <c r="F15" s="187">
        <v>110.2</v>
      </c>
      <c r="G15" s="187">
        <v>109.3</v>
      </c>
      <c r="J15" s="25">
        <v>2023</v>
      </c>
      <c r="K15" s="191">
        <v>2.3E-2</v>
      </c>
      <c r="L15" s="191">
        <v>2.4E-2</v>
      </c>
      <c r="M15" s="191">
        <v>1.7999999999999999E-2</v>
      </c>
      <c r="N15" s="191">
        <v>1.9E-2</v>
      </c>
      <c r="O15" s="175"/>
      <c r="Q15" s="37">
        <f>AVERAGE(K15:N15)</f>
        <v>2.1000000000000001E-2</v>
      </c>
      <c r="R15" s="37">
        <f>AVERAGE(K15:O15)</f>
        <v>2.1000000000000001E-2</v>
      </c>
    </row>
    <row r="16" spans="1:40">
      <c r="A16" s="27">
        <v>41334</v>
      </c>
      <c r="B16" s="25">
        <f t="shared" si="0"/>
        <v>2013</v>
      </c>
      <c r="C16" s="28">
        <v>643937</v>
      </c>
      <c r="D16" s="187">
        <v>6786.1</v>
      </c>
      <c r="E16" s="187">
        <v>6677.7</v>
      </c>
      <c r="F16" s="187">
        <v>110.6</v>
      </c>
      <c r="G16" s="187">
        <v>109.1</v>
      </c>
    </row>
    <row r="17" spans="1:20">
      <c r="A17" s="27">
        <v>41365</v>
      </c>
      <c r="B17" s="25">
        <f t="shared" si="0"/>
        <v>2013</v>
      </c>
      <c r="C17" s="28">
        <v>643937</v>
      </c>
      <c r="D17" s="187">
        <v>6794.3</v>
      </c>
      <c r="E17" s="187">
        <v>6706.3</v>
      </c>
      <c r="F17" s="187">
        <v>110.4</v>
      </c>
      <c r="G17" s="187">
        <v>108.4</v>
      </c>
      <c r="O17" s="25" t="s">
        <v>73</v>
      </c>
    </row>
    <row r="18" spans="1:20">
      <c r="A18" s="27">
        <v>41395</v>
      </c>
      <c r="B18" s="25">
        <f t="shared" si="0"/>
        <v>2013</v>
      </c>
      <c r="C18" s="28">
        <v>643937</v>
      </c>
      <c r="D18" s="187">
        <v>6795.3</v>
      </c>
      <c r="E18" s="187">
        <v>6764.2</v>
      </c>
      <c r="F18" s="187">
        <v>109.8</v>
      </c>
      <c r="G18" s="187">
        <v>108.7</v>
      </c>
      <c r="L18" s="235"/>
      <c r="O18" s="188" t="s">
        <v>274</v>
      </c>
    </row>
    <row r="19" spans="1:20">
      <c r="A19" s="27">
        <v>41426</v>
      </c>
      <c r="B19" s="25">
        <f t="shared" si="0"/>
        <v>2013</v>
      </c>
      <c r="C19" s="28">
        <v>643937</v>
      </c>
      <c r="D19" s="187">
        <v>6807.1</v>
      </c>
      <c r="E19" s="187">
        <v>6849.6</v>
      </c>
      <c r="F19" s="187">
        <v>108.8</v>
      </c>
      <c r="G19" s="187">
        <v>109.5</v>
      </c>
      <c r="L19" s="235"/>
    </row>
    <row r="20" spans="1:20">
      <c r="A20" s="27">
        <v>41456</v>
      </c>
      <c r="B20" s="25">
        <f t="shared" si="0"/>
        <v>2013</v>
      </c>
      <c r="C20" s="28">
        <v>643937</v>
      </c>
      <c r="D20" s="187">
        <v>6810.7</v>
      </c>
      <c r="E20" s="187">
        <v>6898</v>
      </c>
      <c r="F20" s="187">
        <v>107.8</v>
      </c>
      <c r="G20" s="187">
        <v>110</v>
      </c>
    </row>
    <row r="21" spans="1:20" ht="13.5" thickBot="1">
      <c r="A21" s="27">
        <v>41487</v>
      </c>
      <c r="B21" s="25">
        <f t="shared" si="0"/>
        <v>2013</v>
      </c>
      <c r="C21" s="28">
        <v>643937</v>
      </c>
      <c r="D21" s="187">
        <v>6812.5</v>
      </c>
      <c r="E21" s="187">
        <v>6910.2</v>
      </c>
      <c r="F21" s="187">
        <v>106.7</v>
      </c>
      <c r="G21" s="187">
        <v>108.5</v>
      </c>
    </row>
    <row r="22" spans="1:20">
      <c r="A22" s="27">
        <v>41518</v>
      </c>
      <c r="B22" s="25">
        <f t="shared" si="0"/>
        <v>2013</v>
      </c>
      <c r="C22" s="28">
        <v>643937</v>
      </c>
      <c r="D22" s="187">
        <v>6813.6</v>
      </c>
      <c r="E22" s="187">
        <v>6881.2</v>
      </c>
      <c r="F22" s="187">
        <v>106.8</v>
      </c>
      <c r="G22" s="187">
        <v>107</v>
      </c>
      <c r="I22" s="202"/>
      <c r="J22" s="195"/>
      <c r="K22" s="195"/>
      <c r="L22" s="195"/>
      <c r="M22" s="203" t="s">
        <v>273</v>
      </c>
      <c r="N22" s="195"/>
      <c r="O22" s="195"/>
      <c r="P22" s="195"/>
      <c r="Q22" s="195"/>
      <c r="R22" s="195"/>
      <c r="S22" s="195"/>
      <c r="T22" s="196"/>
    </row>
    <row r="23" spans="1:20">
      <c r="A23" s="27">
        <v>41548</v>
      </c>
      <c r="B23" s="25">
        <f t="shared" si="0"/>
        <v>2013</v>
      </c>
      <c r="C23" s="28">
        <v>643937</v>
      </c>
      <c r="D23" s="187">
        <v>6820.5</v>
      </c>
      <c r="E23" s="187">
        <v>6866.5</v>
      </c>
      <c r="F23" s="187">
        <v>107.5</v>
      </c>
      <c r="G23" s="187">
        <v>107.4</v>
      </c>
      <c r="I23" s="197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98"/>
    </row>
    <row r="24" spans="1:20">
      <c r="A24" s="27">
        <v>41579</v>
      </c>
      <c r="B24" s="25">
        <f t="shared" si="0"/>
        <v>2013</v>
      </c>
      <c r="C24" s="28">
        <v>643937</v>
      </c>
      <c r="D24" s="187">
        <v>6822</v>
      </c>
      <c r="E24" s="187">
        <v>6838.5</v>
      </c>
      <c r="F24" s="187">
        <v>108.6</v>
      </c>
      <c r="G24" s="187">
        <v>108.3</v>
      </c>
      <c r="I24" s="197" t="s">
        <v>272</v>
      </c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98"/>
    </row>
    <row r="25" spans="1:20">
      <c r="A25" s="27">
        <v>41609</v>
      </c>
      <c r="B25" s="25">
        <f t="shared" si="0"/>
        <v>2013</v>
      </c>
      <c r="C25" s="28">
        <v>643937</v>
      </c>
      <c r="D25" s="187">
        <v>6816.6</v>
      </c>
      <c r="E25" s="187">
        <v>6818.9</v>
      </c>
      <c r="F25" s="187">
        <v>107.8</v>
      </c>
      <c r="G25" s="187">
        <v>107.4</v>
      </c>
      <c r="I25" s="197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98"/>
    </row>
    <row r="26" spans="1:20">
      <c r="A26" s="27">
        <v>41640</v>
      </c>
      <c r="B26" s="25">
        <f t="shared" si="0"/>
        <v>2014</v>
      </c>
      <c r="C26" s="28">
        <v>659861.19999999995</v>
      </c>
      <c r="D26" s="187">
        <v>6812.5</v>
      </c>
      <c r="E26" s="187">
        <v>6770.4</v>
      </c>
      <c r="F26" s="187">
        <v>106.4</v>
      </c>
      <c r="G26" s="187">
        <v>105.8</v>
      </c>
      <c r="I26" s="197" t="s">
        <v>282</v>
      </c>
      <c r="J26" s="188"/>
      <c r="K26" s="188"/>
      <c r="L26" s="188"/>
      <c r="M26" s="188"/>
      <c r="N26" s="188"/>
      <c r="O26" s="188"/>
      <c r="P26" s="188"/>
      <c r="Q26" s="239" t="s">
        <v>284</v>
      </c>
      <c r="R26" s="240"/>
      <c r="S26" s="188"/>
      <c r="T26" s="198"/>
    </row>
    <row r="27" spans="1:20">
      <c r="A27" s="27">
        <v>41671</v>
      </c>
      <c r="B27" s="25">
        <f t="shared" si="0"/>
        <v>2014</v>
      </c>
      <c r="C27" s="28">
        <v>659861.19999999995</v>
      </c>
      <c r="D27" s="187">
        <v>6810.3</v>
      </c>
      <c r="E27" s="187">
        <v>6732.3</v>
      </c>
      <c r="F27" s="187">
        <v>105.4</v>
      </c>
      <c r="G27" s="187">
        <v>104.3</v>
      </c>
      <c r="I27" s="197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98"/>
    </row>
    <row r="28" spans="1:20">
      <c r="A28" s="27">
        <v>41699</v>
      </c>
      <c r="B28" s="25">
        <f t="shared" si="0"/>
        <v>2014</v>
      </c>
      <c r="C28" s="28">
        <v>659861.19999999995</v>
      </c>
      <c r="D28" s="187">
        <v>6810.9</v>
      </c>
      <c r="E28" s="187">
        <v>6704.5</v>
      </c>
      <c r="F28" s="187">
        <v>106</v>
      </c>
      <c r="G28" s="187">
        <v>104.8</v>
      </c>
      <c r="I28" s="197" t="s">
        <v>257</v>
      </c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98"/>
    </row>
    <row r="29" spans="1:20">
      <c r="A29" s="27">
        <v>41730</v>
      </c>
      <c r="B29" s="25">
        <f t="shared" si="0"/>
        <v>2014</v>
      </c>
      <c r="C29" s="28">
        <v>659861.19999999995</v>
      </c>
      <c r="D29" s="187">
        <v>6819.5</v>
      </c>
      <c r="E29" s="187">
        <v>6732.1</v>
      </c>
      <c r="F29" s="187">
        <v>107.1</v>
      </c>
      <c r="G29" s="187">
        <v>105.4</v>
      </c>
      <c r="I29" s="197"/>
      <c r="J29" s="188" t="s">
        <v>258</v>
      </c>
      <c r="K29" s="188"/>
      <c r="L29" s="188"/>
      <c r="M29" s="188"/>
      <c r="N29" s="188"/>
      <c r="O29" s="188"/>
      <c r="P29" s="188"/>
      <c r="Q29" s="188"/>
      <c r="R29" s="188"/>
      <c r="S29" s="188"/>
      <c r="T29" s="198"/>
    </row>
    <row r="30" spans="1:20">
      <c r="A30" s="27">
        <v>41760</v>
      </c>
      <c r="B30" s="25">
        <f t="shared" si="0"/>
        <v>2014</v>
      </c>
      <c r="C30" s="28">
        <v>659861.19999999995</v>
      </c>
      <c r="D30" s="187">
        <v>6821.5</v>
      </c>
      <c r="E30" s="187">
        <v>6790.3</v>
      </c>
      <c r="F30" s="187">
        <v>108.3</v>
      </c>
      <c r="G30" s="187">
        <v>107.8</v>
      </c>
      <c r="I30" s="197"/>
      <c r="J30" s="188" t="s">
        <v>263</v>
      </c>
      <c r="K30" s="188"/>
      <c r="L30" s="188"/>
      <c r="M30" s="188"/>
      <c r="N30" s="188"/>
      <c r="O30" s="188"/>
      <c r="P30" s="188"/>
      <c r="Q30" s="188"/>
      <c r="R30" s="188"/>
      <c r="S30" s="188"/>
      <c r="T30" s="198"/>
    </row>
    <row r="31" spans="1:20">
      <c r="A31" s="27">
        <v>41791</v>
      </c>
      <c r="B31" s="25">
        <f t="shared" si="0"/>
        <v>2014</v>
      </c>
      <c r="C31" s="28">
        <v>659861.19999999995</v>
      </c>
      <c r="D31" s="187">
        <v>6826.1</v>
      </c>
      <c r="E31" s="187">
        <v>6875.4</v>
      </c>
      <c r="F31" s="187">
        <v>108</v>
      </c>
      <c r="G31" s="187">
        <v>108.4</v>
      </c>
      <c r="I31" s="197"/>
      <c r="J31" s="192" t="s">
        <v>262</v>
      </c>
      <c r="K31" s="188"/>
      <c r="L31" s="188"/>
      <c r="M31" s="188" t="s">
        <v>261</v>
      </c>
      <c r="N31" s="188"/>
      <c r="O31" s="188"/>
      <c r="P31" s="188"/>
      <c r="Q31" s="188"/>
      <c r="R31" s="188"/>
      <c r="S31" s="188"/>
      <c r="T31" s="198"/>
    </row>
    <row r="32" spans="1:20">
      <c r="A32" s="27">
        <v>41821</v>
      </c>
      <c r="B32" s="25">
        <f t="shared" si="0"/>
        <v>2014</v>
      </c>
      <c r="C32" s="28">
        <v>659861.19999999995</v>
      </c>
      <c r="D32" s="187">
        <v>6836.5</v>
      </c>
      <c r="E32" s="187">
        <v>6932</v>
      </c>
      <c r="F32" s="187">
        <v>108.4</v>
      </c>
      <c r="G32" s="187">
        <v>109.6</v>
      </c>
      <c r="I32" s="197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98"/>
    </row>
    <row r="33" spans="1:20">
      <c r="A33" s="27">
        <v>41852</v>
      </c>
      <c r="B33" s="25">
        <f t="shared" si="0"/>
        <v>2014</v>
      </c>
      <c r="C33" s="28">
        <v>659861.19999999995</v>
      </c>
      <c r="D33" s="187">
        <v>6842.5</v>
      </c>
      <c r="E33" s="187">
        <v>6947.8</v>
      </c>
      <c r="F33" s="187">
        <v>109.3</v>
      </c>
      <c r="G33" s="187">
        <v>110.4</v>
      </c>
      <c r="I33" s="197" t="s">
        <v>259</v>
      </c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98"/>
    </row>
    <row r="34" spans="1:20">
      <c r="A34" s="27">
        <v>41883</v>
      </c>
      <c r="B34" s="25">
        <f t="shared" si="0"/>
        <v>2014</v>
      </c>
      <c r="C34" s="28">
        <v>659861.19999999995</v>
      </c>
      <c r="D34" s="187">
        <v>6853.6</v>
      </c>
      <c r="E34" s="187">
        <v>6917.2</v>
      </c>
      <c r="F34" s="187">
        <v>112</v>
      </c>
      <c r="G34" s="187">
        <v>112.3</v>
      </c>
      <c r="I34" s="197"/>
      <c r="J34" s="241" t="s">
        <v>260</v>
      </c>
      <c r="K34" s="188"/>
      <c r="L34" s="188"/>
      <c r="M34" s="188" t="s">
        <v>283</v>
      </c>
      <c r="N34" s="188"/>
      <c r="O34" s="188"/>
      <c r="P34" s="188"/>
      <c r="Q34" s="188"/>
      <c r="R34" s="188"/>
      <c r="S34" s="188"/>
      <c r="T34" s="198"/>
    </row>
    <row r="35" spans="1:20">
      <c r="A35" s="27">
        <v>41913</v>
      </c>
      <c r="B35" s="25">
        <f t="shared" si="0"/>
        <v>2014</v>
      </c>
      <c r="C35" s="28">
        <v>659861.19999999995</v>
      </c>
      <c r="D35" s="187">
        <v>6856.6</v>
      </c>
      <c r="E35" s="187">
        <v>6898.9</v>
      </c>
      <c r="F35" s="187">
        <v>113.6</v>
      </c>
      <c r="G35" s="187">
        <v>113.9</v>
      </c>
      <c r="I35" s="197"/>
      <c r="J35" s="188" t="s">
        <v>264</v>
      </c>
      <c r="K35" s="188"/>
      <c r="L35" s="188"/>
      <c r="M35" s="188"/>
      <c r="N35" s="188"/>
      <c r="O35" s="188"/>
      <c r="P35" s="188"/>
      <c r="Q35" s="188"/>
      <c r="R35" s="188"/>
      <c r="S35" s="188"/>
      <c r="T35" s="198"/>
    </row>
    <row r="36" spans="1:20" ht="13.5" thickBot="1">
      <c r="A36" s="27">
        <v>41944</v>
      </c>
      <c r="B36" s="25">
        <f t="shared" si="0"/>
        <v>2014</v>
      </c>
      <c r="C36" s="28">
        <v>659861.19999999995</v>
      </c>
      <c r="D36" s="187">
        <v>6858.1</v>
      </c>
      <c r="E36" s="187">
        <v>6871.1</v>
      </c>
      <c r="F36" s="187">
        <v>113.8</v>
      </c>
      <c r="G36" s="187">
        <v>113.7</v>
      </c>
      <c r="I36" s="199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1"/>
    </row>
    <row r="37" spans="1:20">
      <c r="A37" s="27">
        <v>41974</v>
      </c>
      <c r="B37" s="25">
        <f t="shared" si="0"/>
        <v>2014</v>
      </c>
      <c r="C37" s="28">
        <v>659861.19999999995</v>
      </c>
      <c r="D37" s="187">
        <v>6860</v>
      </c>
      <c r="E37" s="187">
        <v>6863.1</v>
      </c>
      <c r="F37" s="187">
        <v>113.3</v>
      </c>
      <c r="G37" s="187">
        <v>113.1</v>
      </c>
    </row>
    <row r="38" spans="1:20">
      <c r="A38" s="27">
        <v>42005</v>
      </c>
      <c r="B38" s="25">
        <f t="shared" si="0"/>
        <v>2015</v>
      </c>
      <c r="C38" s="28">
        <v>677384</v>
      </c>
      <c r="D38" s="187">
        <v>6851.1</v>
      </c>
      <c r="E38" s="187">
        <v>6809.7</v>
      </c>
      <c r="F38" s="187">
        <v>112.6</v>
      </c>
      <c r="G38" s="187">
        <v>112.4</v>
      </c>
    </row>
    <row r="39" spans="1:20">
      <c r="A39" s="27">
        <v>42036</v>
      </c>
      <c r="B39" s="25">
        <f t="shared" si="0"/>
        <v>2015</v>
      </c>
      <c r="C39" s="28">
        <v>677384</v>
      </c>
      <c r="D39" s="187">
        <v>6859.2</v>
      </c>
      <c r="E39" s="187">
        <v>6782.7</v>
      </c>
      <c r="F39" s="187">
        <v>110.5</v>
      </c>
      <c r="G39" s="187">
        <v>109.3</v>
      </c>
    </row>
    <row r="40" spans="1:20">
      <c r="A40" s="27">
        <v>42064</v>
      </c>
      <c r="B40" s="25">
        <f t="shared" si="0"/>
        <v>2015</v>
      </c>
      <c r="C40" s="28">
        <v>677384</v>
      </c>
      <c r="D40" s="187">
        <v>6870</v>
      </c>
      <c r="E40" s="187">
        <v>6761.8</v>
      </c>
      <c r="F40" s="187">
        <v>107.9</v>
      </c>
      <c r="G40" s="187">
        <v>106.6</v>
      </c>
    </row>
    <row r="41" spans="1:20">
      <c r="A41" s="27">
        <v>42095</v>
      </c>
      <c r="B41" s="25">
        <f t="shared" si="0"/>
        <v>2015</v>
      </c>
      <c r="C41" s="28">
        <v>677384</v>
      </c>
      <c r="D41" s="187">
        <v>6876.8</v>
      </c>
      <c r="E41" s="187">
        <v>6786.4</v>
      </c>
      <c r="F41" s="187">
        <v>105.7</v>
      </c>
      <c r="G41" s="187">
        <v>104.1</v>
      </c>
    </row>
    <row r="42" spans="1:20">
      <c r="A42" s="27">
        <v>42125</v>
      </c>
      <c r="B42" s="25">
        <f t="shared" si="0"/>
        <v>2015</v>
      </c>
      <c r="C42" s="28">
        <v>677384</v>
      </c>
      <c r="D42" s="187">
        <v>6883.3</v>
      </c>
      <c r="E42" s="187">
        <v>6848.1</v>
      </c>
      <c r="F42" s="187">
        <v>106.1</v>
      </c>
      <c r="G42" s="187">
        <v>106.2</v>
      </c>
    </row>
    <row r="43" spans="1:20">
      <c r="A43" s="27">
        <v>42156</v>
      </c>
      <c r="B43" s="25">
        <f t="shared" si="0"/>
        <v>2015</v>
      </c>
      <c r="C43" s="28">
        <v>677384</v>
      </c>
      <c r="D43" s="187">
        <v>6883.6</v>
      </c>
      <c r="E43" s="187">
        <v>6930.1</v>
      </c>
      <c r="F43" s="187">
        <v>107</v>
      </c>
      <c r="G43" s="187">
        <v>107.8</v>
      </c>
    </row>
    <row r="44" spans="1:20">
      <c r="A44" s="27">
        <v>42186</v>
      </c>
      <c r="B44" s="25">
        <f t="shared" si="0"/>
        <v>2015</v>
      </c>
      <c r="C44" s="28">
        <v>677384</v>
      </c>
      <c r="D44" s="187">
        <v>6891.7</v>
      </c>
      <c r="E44" s="187">
        <v>6986.1</v>
      </c>
      <c r="F44" s="187">
        <v>106.5</v>
      </c>
      <c r="G44" s="187">
        <v>107.5</v>
      </c>
    </row>
    <row r="45" spans="1:20">
      <c r="A45" s="27">
        <v>42217</v>
      </c>
      <c r="B45" s="25">
        <f t="shared" si="0"/>
        <v>2015</v>
      </c>
      <c r="C45" s="28">
        <v>677384</v>
      </c>
      <c r="D45" s="187">
        <v>6896.8</v>
      </c>
      <c r="E45" s="187">
        <v>7000.2</v>
      </c>
      <c r="F45" s="187">
        <v>106.4</v>
      </c>
      <c r="G45" s="187">
        <v>107.5</v>
      </c>
    </row>
    <row r="46" spans="1:20">
      <c r="A46" s="27">
        <v>42248</v>
      </c>
      <c r="B46" s="25">
        <f t="shared" si="0"/>
        <v>2015</v>
      </c>
      <c r="C46" s="28">
        <v>677384</v>
      </c>
      <c r="D46" s="187">
        <v>6893.1</v>
      </c>
      <c r="E46" s="187">
        <v>6953.7</v>
      </c>
      <c r="F46" s="187">
        <v>105.5</v>
      </c>
      <c r="G46" s="187">
        <v>106.2</v>
      </c>
    </row>
    <row r="47" spans="1:20">
      <c r="A47" s="27">
        <v>42278</v>
      </c>
      <c r="B47" s="25">
        <f t="shared" si="0"/>
        <v>2015</v>
      </c>
      <c r="C47" s="28">
        <v>677384</v>
      </c>
      <c r="D47" s="187">
        <v>6892.9</v>
      </c>
      <c r="E47" s="187">
        <v>6932.8</v>
      </c>
      <c r="F47" s="187">
        <v>105.3</v>
      </c>
      <c r="G47" s="187">
        <v>106.1</v>
      </c>
    </row>
    <row r="48" spans="1:20">
      <c r="A48" s="27">
        <v>42309</v>
      </c>
      <c r="B48" s="25">
        <f t="shared" si="0"/>
        <v>2015</v>
      </c>
      <c r="C48" s="28">
        <v>677384</v>
      </c>
      <c r="D48" s="187">
        <v>6886.2</v>
      </c>
      <c r="E48" s="187">
        <v>6898.2</v>
      </c>
      <c r="F48" s="187">
        <v>103.7</v>
      </c>
      <c r="G48" s="187">
        <v>103.9</v>
      </c>
    </row>
    <row r="49" spans="1:7">
      <c r="A49" s="27">
        <v>42339</v>
      </c>
      <c r="B49" s="25">
        <f t="shared" si="0"/>
        <v>2015</v>
      </c>
      <c r="C49" s="28">
        <v>677384</v>
      </c>
      <c r="D49" s="187">
        <v>6895.6</v>
      </c>
      <c r="E49" s="187">
        <v>6902.3</v>
      </c>
      <c r="F49" s="187">
        <v>104.4</v>
      </c>
      <c r="G49" s="187">
        <v>104.5</v>
      </c>
    </row>
    <row r="50" spans="1:7">
      <c r="A50" s="27">
        <v>42370</v>
      </c>
      <c r="B50" s="25">
        <f t="shared" si="0"/>
        <v>2016</v>
      </c>
      <c r="C50" s="28">
        <v>692620.80000000005</v>
      </c>
      <c r="D50" s="187">
        <v>6908.4</v>
      </c>
      <c r="E50" s="187">
        <v>6871.2</v>
      </c>
      <c r="F50" s="187">
        <v>106.2</v>
      </c>
      <c r="G50" s="187">
        <v>106.3</v>
      </c>
    </row>
    <row r="51" spans="1:7">
      <c r="A51" s="27">
        <v>42401</v>
      </c>
      <c r="B51" s="25">
        <f t="shared" si="0"/>
        <v>2016</v>
      </c>
      <c r="C51" s="28">
        <v>692620.80000000005</v>
      </c>
      <c r="D51" s="187">
        <v>6922.3</v>
      </c>
      <c r="E51" s="187">
        <v>6850.4</v>
      </c>
      <c r="F51" s="187">
        <v>107.8</v>
      </c>
      <c r="G51" s="187">
        <v>106.7</v>
      </c>
    </row>
    <row r="52" spans="1:7">
      <c r="A52" s="27">
        <v>42430</v>
      </c>
      <c r="B52" s="25">
        <f t="shared" si="0"/>
        <v>2016</v>
      </c>
      <c r="C52" s="28">
        <v>692620.80000000005</v>
      </c>
      <c r="D52" s="187">
        <v>6930.2</v>
      </c>
      <c r="E52" s="187">
        <v>6827.3</v>
      </c>
      <c r="F52" s="187">
        <v>108.7</v>
      </c>
      <c r="G52" s="187">
        <v>107.4</v>
      </c>
    </row>
    <row r="53" spans="1:7">
      <c r="A53" s="27">
        <v>42461</v>
      </c>
      <c r="B53" s="25">
        <f t="shared" si="0"/>
        <v>2016</v>
      </c>
      <c r="C53" s="28">
        <v>692620.80000000005</v>
      </c>
      <c r="D53" s="187">
        <v>6931.9</v>
      </c>
      <c r="E53" s="187">
        <v>6843.7</v>
      </c>
      <c r="F53" s="187">
        <v>107.5</v>
      </c>
      <c r="G53" s="187">
        <v>106.2</v>
      </c>
    </row>
    <row r="54" spans="1:7">
      <c r="A54" s="27">
        <v>42491</v>
      </c>
      <c r="B54" s="25">
        <f t="shared" si="0"/>
        <v>2016</v>
      </c>
      <c r="C54" s="28">
        <v>692620.80000000005</v>
      </c>
      <c r="D54" s="187">
        <v>6944.7</v>
      </c>
      <c r="E54" s="187">
        <v>6913.7</v>
      </c>
      <c r="F54" s="187">
        <v>105.4</v>
      </c>
      <c r="G54" s="187">
        <v>105.5</v>
      </c>
    </row>
    <row r="55" spans="1:7">
      <c r="A55" s="27">
        <v>42522</v>
      </c>
      <c r="B55" s="25">
        <f t="shared" ref="B55:B118" si="1">YEAR(A55)</f>
        <v>2016</v>
      </c>
      <c r="C55" s="28">
        <v>692620.80000000005</v>
      </c>
      <c r="D55" s="187">
        <v>6955.5</v>
      </c>
      <c r="E55" s="187">
        <v>7000.2</v>
      </c>
      <c r="F55" s="187">
        <v>102.3</v>
      </c>
      <c r="G55" s="187">
        <v>103.4</v>
      </c>
    </row>
    <row r="56" spans="1:7">
      <c r="A56" s="27">
        <v>42552</v>
      </c>
      <c r="B56" s="25">
        <f t="shared" si="1"/>
        <v>2016</v>
      </c>
      <c r="C56" s="28">
        <v>692620.80000000005</v>
      </c>
      <c r="D56" s="187">
        <v>6956.3</v>
      </c>
      <c r="E56" s="187">
        <v>7049.5</v>
      </c>
      <c r="F56" s="187">
        <v>100.5</v>
      </c>
      <c r="G56" s="187">
        <v>101.2</v>
      </c>
    </row>
    <row r="57" spans="1:7">
      <c r="A57" s="27">
        <v>42583</v>
      </c>
      <c r="B57" s="25">
        <f t="shared" si="1"/>
        <v>2016</v>
      </c>
      <c r="C57" s="28">
        <v>692620.80000000005</v>
      </c>
      <c r="D57" s="187">
        <v>6953.5</v>
      </c>
      <c r="E57" s="187">
        <v>7045.6</v>
      </c>
      <c r="F57" s="187">
        <v>99.5</v>
      </c>
      <c r="G57" s="187">
        <v>100.2</v>
      </c>
    </row>
    <row r="58" spans="1:7">
      <c r="A58" s="27">
        <v>42614</v>
      </c>
      <c r="B58" s="25">
        <f t="shared" si="1"/>
        <v>2016</v>
      </c>
      <c r="C58" s="28">
        <v>692620.80000000005</v>
      </c>
      <c r="D58" s="187">
        <v>6950.1</v>
      </c>
      <c r="E58" s="187">
        <v>6998.1</v>
      </c>
      <c r="F58" s="187">
        <v>98.9</v>
      </c>
      <c r="G58" s="187">
        <v>99.2</v>
      </c>
    </row>
    <row r="59" spans="1:7">
      <c r="A59" s="27">
        <v>42644</v>
      </c>
      <c r="B59" s="25">
        <f t="shared" si="1"/>
        <v>2016</v>
      </c>
      <c r="C59" s="28">
        <v>692620.80000000005</v>
      </c>
      <c r="D59" s="187">
        <v>6963.9</v>
      </c>
      <c r="E59" s="187">
        <v>6990.5</v>
      </c>
      <c r="F59" s="187">
        <v>97.9</v>
      </c>
      <c r="G59" s="187">
        <v>98.8</v>
      </c>
    </row>
    <row r="60" spans="1:7">
      <c r="A60" s="27">
        <v>42675</v>
      </c>
      <c r="B60" s="25">
        <f t="shared" si="1"/>
        <v>2016</v>
      </c>
      <c r="C60" s="28">
        <v>692620.80000000005</v>
      </c>
      <c r="D60" s="187">
        <v>6977.8</v>
      </c>
      <c r="E60" s="187">
        <v>6983.4</v>
      </c>
      <c r="F60" s="187">
        <v>98.9</v>
      </c>
      <c r="G60" s="187">
        <v>99.9</v>
      </c>
    </row>
    <row r="61" spans="1:7">
      <c r="A61" s="27">
        <v>42705</v>
      </c>
      <c r="B61" s="25">
        <f t="shared" si="1"/>
        <v>2016</v>
      </c>
      <c r="C61" s="28">
        <v>692620.80000000005</v>
      </c>
      <c r="D61" s="187">
        <v>6992.4</v>
      </c>
      <c r="E61" s="187">
        <v>6999.9</v>
      </c>
      <c r="F61" s="187">
        <v>100.1</v>
      </c>
      <c r="G61" s="187">
        <v>100.9</v>
      </c>
    </row>
    <row r="62" spans="1:7">
      <c r="A62" s="27">
        <v>42736</v>
      </c>
      <c r="B62" s="25">
        <f t="shared" si="1"/>
        <v>2017</v>
      </c>
      <c r="C62" s="28">
        <v>711695.1</v>
      </c>
      <c r="D62" s="187">
        <v>7014.6</v>
      </c>
      <c r="E62" s="187">
        <v>6982.5</v>
      </c>
      <c r="F62" s="187">
        <v>102.9</v>
      </c>
      <c r="G62" s="187">
        <v>102.6</v>
      </c>
    </row>
    <row r="63" spans="1:7">
      <c r="A63" s="27">
        <v>42767</v>
      </c>
      <c r="B63" s="25">
        <f t="shared" si="1"/>
        <v>2017</v>
      </c>
      <c r="C63" s="28">
        <v>711695.1</v>
      </c>
      <c r="D63" s="187">
        <v>7031.3</v>
      </c>
      <c r="E63" s="187">
        <v>6962.5</v>
      </c>
      <c r="F63" s="187">
        <v>106.3</v>
      </c>
      <c r="G63" s="187">
        <v>104.5</v>
      </c>
    </row>
    <row r="64" spans="1:7">
      <c r="A64" s="27">
        <v>42795</v>
      </c>
      <c r="B64" s="25">
        <f t="shared" si="1"/>
        <v>2017</v>
      </c>
      <c r="C64" s="28">
        <v>711695.1</v>
      </c>
      <c r="D64" s="187">
        <v>7049</v>
      </c>
      <c r="E64" s="187">
        <v>6946</v>
      </c>
      <c r="F64" s="187">
        <v>110.1</v>
      </c>
      <c r="G64" s="187">
        <v>107.8</v>
      </c>
    </row>
    <row r="65" spans="1:12">
      <c r="A65" s="27">
        <v>42826</v>
      </c>
      <c r="B65" s="25">
        <f t="shared" si="1"/>
        <v>2017</v>
      </c>
      <c r="C65" s="28">
        <v>711695.1</v>
      </c>
      <c r="D65" s="187">
        <v>7055.1</v>
      </c>
      <c r="E65" s="187">
        <v>6963.6</v>
      </c>
      <c r="F65" s="187">
        <v>112.9</v>
      </c>
      <c r="G65" s="187">
        <v>111.7</v>
      </c>
    </row>
    <row r="66" spans="1:12">
      <c r="A66" s="27">
        <v>42856</v>
      </c>
      <c r="B66" s="25">
        <f t="shared" si="1"/>
        <v>2017</v>
      </c>
      <c r="C66" s="28">
        <v>711695.1</v>
      </c>
      <c r="D66" s="187">
        <v>7066.7</v>
      </c>
      <c r="E66" s="187">
        <v>7033.4</v>
      </c>
      <c r="F66" s="187">
        <v>114.1</v>
      </c>
      <c r="G66" s="187">
        <v>114.3</v>
      </c>
    </row>
    <row r="67" spans="1:12">
      <c r="A67" s="27">
        <v>42887</v>
      </c>
      <c r="B67" s="25">
        <f t="shared" si="1"/>
        <v>2017</v>
      </c>
      <c r="C67" s="28">
        <v>711695.1</v>
      </c>
      <c r="D67" s="187">
        <v>7079.8</v>
      </c>
      <c r="E67" s="187">
        <v>7123</v>
      </c>
      <c r="F67" s="187">
        <v>115.5</v>
      </c>
      <c r="G67" s="187">
        <v>117.1</v>
      </c>
    </row>
    <row r="68" spans="1:12">
      <c r="A68" s="27">
        <v>42917</v>
      </c>
      <c r="B68" s="25">
        <f t="shared" si="1"/>
        <v>2017</v>
      </c>
      <c r="C68" s="28">
        <v>711695.1</v>
      </c>
      <c r="D68" s="187">
        <v>7101.9</v>
      </c>
      <c r="E68" s="187">
        <v>7196</v>
      </c>
      <c r="F68" s="187">
        <v>116.3</v>
      </c>
      <c r="G68" s="187">
        <v>117.3</v>
      </c>
    </row>
    <row r="69" spans="1:12">
      <c r="A69" s="27">
        <v>42948</v>
      </c>
      <c r="B69" s="25">
        <f t="shared" si="1"/>
        <v>2017</v>
      </c>
      <c r="C69" s="28">
        <v>711695.1</v>
      </c>
      <c r="D69" s="187">
        <v>7121.1</v>
      </c>
      <c r="E69" s="187">
        <v>7216.7</v>
      </c>
      <c r="F69" s="187">
        <v>116.9</v>
      </c>
      <c r="G69" s="187">
        <v>118.2</v>
      </c>
    </row>
    <row r="70" spans="1:12">
      <c r="A70" s="27">
        <v>42979</v>
      </c>
      <c r="B70" s="25">
        <f t="shared" si="1"/>
        <v>2017</v>
      </c>
      <c r="C70" s="28">
        <v>711695.1</v>
      </c>
      <c r="D70" s="187">
        <v>7144.8</v>
      </c>
      <c r="E70" s="187">
        <v>7193.4</v>
      </c>
      <c r="F70" s="187">
        <v>116.4</v>
      </c>
      <c r="G70" s="187">
        <v>117.3</v>
      </c>
    </row>
    <row r="71" spans="1:12">
      <c r="A71" s="27">
        <v>43009</v>
      </c>
      <c r="B71" s="25">
        <f t="shared" si="1"/>
        <v>2017</v>
      </c>
      <c r="C71" s="28">
        <v>711695.1</v>
      </c>
      <c r="D71" s="187">
        <v>7161</v>
      </c>
      <c r="E71" s="187">
        <v>7185.2</v>
      </c>
      <c r="F71" s="187">
        <v>115.9</v>
      </c>
      <c r="G71" s="187">
        <v>117.8</v>
      </c>
    </row>
    <row r="72" spans="1:12">
      <c r="A72" s="27">
        <v>43040</v>
      </c>
      <c r="B72" s="25">
        <f t="shared" si="1"/>
        <v>2017</v>
      </c>
      <c r="C72" s="28">
        <v>711695.1</v>
      </c>
      <c r="D72" s="187">
        <v>7184.7</v>
      </c>
      <c r="E72" s="187">
        <v>7186</v>
      </c>
      <c r="F72" s="187">
        <v>115.3</v>
      </c>
      <c r="G72" s="187">
        <v>117</v>
      </c>
      <c r="L72" s="30"/>
    </row>
    <row r="73" spans="1:12">
      <c r="A73" s="27">
        <v>43070</v>
      </c>
      <c r="B73" s="25">
        <f t="shared" si="1"/>
        <v>2017</v>
      </c>
      <c r="C73" s="28">
        <v>711695.1</v>
      </c>
      <c r="D73" s="187">
        <v>7199.5</v>
      </c>
      <c r="E73" s="187">
        <v>7206.8</v>
      </c>
      <c r="F73" s="187">
        <v>114.5</v>
      </c>
      <c r="G73" s="187">
        <v>115.8</v>
      </c>
      <c r="L73" s="30"/>
    </row>
    <row r="74" spans="1:12">
      <c r="A74" s="27">
        <v>43101</v>
      </c>
      <c r="B74" s="25">
        <f t="shared" si="1"/>
        <v>2018</v>
      </c>
      <c r="C74" s="189">
        <v>735936.1</v>
      </c>
      <c r="D74" s="187">
        <v>7199.4</v>
      </c>
      <c r="E74" s="187">
        <v>7167.3</v>
      </c>
      <c r="F74" s="187">
        <v>111.7</v>
      </c>
      <c r="G74" s="187">
        <v>111.4</v>
      </c>
      <c r="L74" s="30"/>
    </row>
    <row r="75" spans="1:12">
      <c r="A75" s="27">
        <v>43132</v>
      </c>
      <c r="B75" s="25">
        <f t="shared" si="1"/>
        <v>2018</v>
      </c>
      <c r="C75" s="189">
        <v>735936.1</v>
      </c>
      <c r="D75" s="187">
        <v>7188.9</v>
      </c>
      <c r="E75" s="187">
        <v>7120.1</v>
      </c>
      <c r="F75" s="187">
        <v>109</v>
      </c>
      <c r="G75" s="187">
        <v>107.1</v>
      </c>
      <c r="L75" s="30"/>
    </row>
    <row r="76" spans="1:12">
      <c r="A76" s="27">
        <v>43160</v>
      </c>
      <c r="B76" s="25">
        <f t="shared" si="1"/>
        <v>2018</v>
      </c>
      <c r="C76" s="189">
        <v>735936.1</v>
      </c>
      <c r="D76" s="187">
        <v>7188.8</v>
      </c>
      <c r="E76" s="187">
        <v>7084.1</v>
      </c>
      <c r="F76" s="187">
        <v>106.8</v>
      </c>
      <c r="G76" s="187">
        <v>104.3</v>
      </c>
    </row>
    <row r="77" spans="1:12">
      <c r="A77" s="27">
        <v>43191</v>
      </c>
      <c r="B77" s="25">
        <f t="shared" si="1"/>
        <v>2018</v>
      </c>
      <c r="C77" s="189">
        <v>735936.1</v>
      </c>
      <c r="D77" s="187">
        <v>7201.1</v>
      </c>
      <c r="E77" s="187">
        <v>7111.6</v>
      </c>
      <c r="F77" s="187">
        <v>108.2</v>
      </c>
      <c r="G77" s="187">
        <v>105.2</v>
      </c>
    </row>
    <row r="78" spans="1:12">
      <c r="A78" s="27">
        <v>43221</v>
      </c>
      <c r="B78" s="25">
        <f t="shared" si="1"/>
        <v>2018</v>
      </c>
      <c r="C78" s="189">
        <v>735936.1</v>
      </c>
      <c r="D78" s="187">
        <v>7208.5</v>
      </c>
      <c r="E78" s="187">
        <v>7176</v>
      </c>
      <c r="F78" s="187">
        <v>109.2</v>
      </c>
      <c r="G78" s="187">
        <v>107.6</v>
      </c>
    </row>
    <row r="79" spans="1:12">
      <c r="A79" s="27">
        <v>43252</v>
      </c>
      <c r="B79" s="25">
        <f t="shared" si="1"/>
        <v>2018</v>
      </c>
      <c r="C79" s="189">
        <v>735936.1</v>
      </c>
      <c r="D79" s="187">
        <v>7221.1</v>
      </c>
      <c r="E79" s="187">
        <v>7264.3</v>
      </c>
      <c r="F79" s="187">
        <v>109.8</v>
      </c>
      <c r="G79" s="187">
        <v>110</v>
      </c>
    </row>
    <row r="80" spans="1:12">
      <c r="A80" s="27">
        <v>43282</v>
      </c>
      <c r="B80" s="25">
        <f t="shared" si="1"/>
        <v>2018</v>
      </c>
      <c r="C80" s="189">
        <v>735936.1</v>
      </c>
      <c r="D80" s="187">
        <v>7255</v>
      </c>
      <c r="E80" s="187">
        <v>7345.7</v>
      </c>
      <c r="F80" s="187">
        <v>111.7</v>
      </c>
      <c r="G80" s="187">
        <v>114.1</v>
      </c>
    </row>
    <row r="81" spans="1:7">
      <c r="A81" s="27">
        <v>43313</v>
      </c>
      <c r="B81" s="25">
        <f t="shared" si="1"/>
        <v>2018</v>
      </c>
      <c r="C81" s="189">
        <v>735936.1</v>
      </c>
      <c r="D81" s="187">
        <v>7266.2</v>
      </c>
      <c r="E81" s="187">
        <v>7359.5</v>
      </c>
      <c r="F81" s="187">
        <v>113.1</v>
      </c>
      <c r="G81" s="187">
        <v>116.2</v>
      </c>
    </row>
    <row r="82" spans="1:7">
      <c r="A82" s="27">
        <v>43344</v>
      </c>
      <c r="B82" s="25">
        <f t="shared" si="1"/>
        <v>2018</v>
      </c>
      <c r="C82" s="189">
        <v>735936.1</v>
      </c>
      <c r="D82" s="187">
        <v>7279.6</v>
      </c>
      <c r="E82" s="187">
        <v>7324.4</v>
      </c>
      <c r="F82" s="187">
        <v>115</v>
      </c>
      <c r="G82" s="187">
        <v>117.6</v>
      </c>
    </row>
    <row r="83" spans="1:7">
      <c r="A83" s="27">
        <v>43374</v>
      </c>
      <c r="B83" s="25">
        <f t="shared" si="1"/>
        <v>2018</v>
      </c>
      <c r="C83" s="189">
        <v>735936.1</v>
      </c>
      <c r="D83" s="187">
        <v>7270.3</v>
      </c>
      <c r="E83" s="187">
        <v>7290.6</v>
      </c>
      <c r="F83" s="187">
        <v>115.2</v>
      </c>
      <c r="G83" s="187">
        <v>117.9</v>
      </c>
    </row>
    <row r="84" spans="1:7">
      <c r="A84" s="27">
        <v>43405</v>
      </c>
      <c r="B84" s="25">
        <f t="shared" si="1"/>
        <v>2018</v>
      </c>
      <c r="C84" s="189">
        <v>735936.1</v>
      </c>
      <c r="D84" s="187">
        <v>7290</v>
      </c>
      <c r="E84" s="187">
        <v>7288.9</v>
      </c>
      <c r="F84" s="187">
        <v>116.1</v>
      </c>
      <c r="G84" s="187">
        <v>118.6</v>
      </c>
    </row>
    <row r="85" spans="1:7">
      <c r="A85" s="27">
        <v>43435</v>
      </c>
      <c r="B85" s="25">
        <f t="shared" si="1"/>
        <v>2018</v>
      </c>
      <c r="C85" s="189">
        <v>735936.1</v>
      </c>
      <c r="D85" s="187">
        <v>7300.1</v>
      </c>
      <c r="E85" s="187">
        <v>7310.7</v>
      </c>
      <c r="F85" s="187">
        <v>116</v>
      </c>
      <c r="G85" s="187">
        <v>117.7</v>
      </c>
    </row>
    <row r="86" spans="1:7">
      <c r="A86" s="27">
        <v>43466</v>
      </c>
      <c r="B86" s="25">
        <f t="shared" si="1"/>
        <v>2019</v>
      </c>
      <c r="C86" s="189">
        <v>752393.2</v>
      </c>
      <c r="D86" s="187">
        <v>7318</v>
      </c>
      <c r="E86" s="187">
        <v>7289.4</v>
      </c>
      <c r="F86" s="187">
        <v>116.3</v>
      </c>
      <c r="G86" s="187">
        <v>115.6</v>
      </c>
    </row>
    <row r="87" spans="1:7">
      <c r="A87" s="27">
        <v>43497</v>
      </c>
      <c r="B87" s="25">
        <f t="shared" si="1"/>
        <v>2019</v>
      </c>
      <c r="C87" s="189">
        <f>C86</f>
        <v>752393.2</v>
      </c>
      <c r="D87" s="187">
        <v>7345.4</v>
      </c>
      <c r="E87" s="187">
        <v>7278.4</v>
      </c>
      <c r="F87" s="187">
        <v>115.6</v>
      </c>
      <c r="G87" s="187">
        <v>113.1</v>
      </c>
    </row>
    <row r="88" spans="1:7">
      <c r="A88" s="27">
        <v>43525</v>
      </c>
      <c r="B88" s="25">
        <f t="shared" si="1"/>
        <v>2019</v>
      </c>
      <c r="C88" s="189">
        <f t="shared" ref="C88:C97" si="2">C87</f>
        <v>752393.2</v>
      </c>
      <c r="D88" s="187">
        <v>7361.3</v>
      </c>
      <c r="E88" s="187">
        <v>7256.9</v>
      </c>
      <c r="F88" s="187">
        <v>115.2</v>
      </c>
      <c r="G88" s="187">
        <v>112.1</v>
      </c>
    </row>
    <row r="89" spans="1:7">
      <c r="A89" s="27">
        <v>43556</v>
      </c>
      <c r="B89" s="25">
        <f t="shared" si="1"/>
        <v>2019</v>
      </c>
      <c r="C89" s="189">
        <f t="shared" si="2"/>
        <v>752393.2</v>
      </c>
      <c r="D89" s="187">
        <v>7382.3</v>
      </c>
      <c r="E89" s="187">
        <v>7294</v>
      </c>
      <c r="F89" s="187">
        <v>113</v>
      </c>
      <c r="G89" s="187">
        <v>110.1</v>
      </c>
    </row>
    <row r="90" spans="1:7">
      <c r="A90" s="27">
        <v>43586</v>
      </c>
      <c r="B90" s="25">
        <f t="shared" si="1"/>
        <v>2019</v>
      </c>
      <c r="C90" s="189">
        <f t="shared" si="2"/>
        <v>752393.2</v>
      </c>
      <c r="D90" s="187">
        <v>7398.9</v>
      </c>
      <c r="E90" s="187">
        <v>7366.8</v>
      </c>
      <c r="F90" s="187">
        <v>113.8</v>
      </c>
      <c r="G90" s="187">
        <v>112.4</v>
      </c>
    </row>
    <row r="91" spans="1:7">
      <c r="A91" s="27">
        <v>43617</v>
      </c>
      <c r="B91" s="25">
        <f t="shared" si="1"/>
        <v>2019</v>
      </c>
      <c r="C91" s="189">
        <f t="shared" si="2"/>
        <v>752393.2</v>
      </c>
      <c r="D91" s="187">
        <v>7420.3</v>
      </c>
      <c r="E91" s="187">
        <v>7460.9</v>
      </c>
      <c r="F91" s="187">
        <v>115.4</v>
      </c>
      <c r="G91" s="187">
        <v>116.2</v>
      </c>
    </row>
    <row r="92" spans="1:7">
      <c r="A92" s="27">
        <v>43647</v>
      </c>
      <c r="B92" s="25">
        <f t="shared" si="1"/>
        <v>2019</v>
      </c>
      <c r="C92" s="189">
        <f t="shared" si="2"/>
        <v>752393.2</v>
      </c>
      <c r="D92" s="187">
        <v>7423.6</v>
      </c>
      <c r="E92" s="187">
        <v>7509.9</v>
      </c>
      <c r="F92" s="187">
        <v>115.7</v>
      </c>
      <c r="G92" s="187">
        <v>118.6</v>
      </c>
    </row>
    <row r="93" spans="1:7">
      <c r="A93" s="27">
        <v>43678</v>
      </c>
      <c r="B93" s="25">
        <f t="shared" si="1"/>
        <v>2019</v>
      </c>
      <c r="C93" s="189">
        <f t="shared" si="2"/>
        <v>752393.2</v>
      </c>
      <c r="D93" s="187">
        <v>7433.8</v>
      </c>
      <c r="E93" s="187">
        <v>7523.3</v>
      </c>
      <c r="F93" s="187">
        <v>115.9</v>
      </c>
      <c r="G93" s="187">
        <v>119.6</v>
      </c>
    </row>
    <row r="94" spans="1:7">
      <c r="A94" s="27">
        <v>43709</v>
      </c>
      <c r="B94" s="25">
        <f t="shared" si="1"/>
        <v>2019</v>
      </c>
      <c r="C94" s="189">
        <f t="shared" si="2"/>
        <v>752393.2</v>
      </c>
      <c r="D94" s="187">
        <v>7448.5</v>
      </c>
      <c r="E94" s="187">
        <v>7505.1</v>
      </c>
      <c r="F94" s="187">
        <v>115.4</v>
      </c>
      <c r="G94" s="187">
        <v>117.8</v>
      </c>
    </row>
    <row r="95" spans="1:7">
      <c r="A95" s="27">
        <v>43739</v>
      </c>
      <c r="B95" s="25">
        <f t="shared" si="1"/>
        <v>2019</v>
      </c>
      <c r="C95" s="189">
        <f t="shared" si="2"/>
        <v>752393.2</v>
      </c>
      <c r="D95" s="187">
        <v>7462.2</v>
      </c>
      <c r="E95" s="187">
        <v>7501.2</v>
      </c>
      <c r="F95" s="187">
        <v>119.3</v>
      </c>
      <c r="G95" s="187">
        <v>121</v>
      </c>
    </row>
    <row r="96" spans="1:7">
      <c r="A96" s="27">
        <v>43770</v>
      </c>
      <c r="B96" s="25">
        <f t="shared" si="1"/>
        <v>2019</v>
      </c>
      <c r="C96" s="189">
        <f t="shared" si="2"/>
        <v>752393.2</v>
      </c>
      <c r="D96" s="187">
        <v>7470.1</v>
      </c>
      <c r="E96" s="187">
        <v>7488.3</v>
      </c>
      <c r="F96" s="187">
        <v>121.2</v>
      </c>
      <c r="G96" s="187">
        <v>121.5</v>
      </c>
    </row>
    <row r="97" spans="1:7">
      <c r="A97" s="27">
        <v>43800</v>
      </c>
      <c r="B97" s="25">
        <f t="shared" si="1"/>
        <v>2019</v>
      </c>
      <c r="C97" s="189">
        <f t="shared" si="2"/>
        <v>752393.2</v>
      </c>
      <c r="D97" s="187">
        <v>7482.6</v>
      </c>
      <c r="E97" s="187">
        <v>7493.8</v>
      </c>
      <c r="F97" s="187">
        <v>125</v>
      </c>
      <c r="G97" s="187">
        <v>124.3</v>
      </c>
    </row>
    <row r="98" spans="1:7">
      <c r="A98" s="27">
        <v>43831</v>
      </c>
      <c r="B98" s="25">
        <f t="shared" si="1"/>
        <v>2020</v>
      </c>
      <c r="C98" s="189">
        <v>716151.8</v>
      </c>
      <c r="D98" s="187">
        <v>7504.9</v>
      </c>
      <c r="E98" s="187">
        <v>7471.6</v>
      </c>
      <c r="F98" s="187">
        <v>127.4</v>
      </c>
      <c r="G98" s="187">
        <v>124.6</v>
      </c>
    </row>
    <row r="99" spans="1:7">
      <c r="A99" s="27">
        <v>43862</v>
      </c>
      <c r="B99" s="25">
        <f t="shared" si="1"/>
        <v>2020</v>
      </c>
      <c r="C99" s="189">
        <f>C98</f>
        <v>716151.8</v>
      </c>
      <c r="D99" s="187">
        <v>7512.3</v>
      </c>
      <c r="E99" s="187">
        <v>7442.1</v>
      </c>
      <c r="F99" s="187">
        <v>130.19999999999999</v>
      </c>
      <c r="G99" s="187">
        <v>126.3</v>
      </c>
    </row>
    <row r="100" spans="1:7">
      <c r="A100" s="27">
        <v>43891</v>
      </c>
      <c r="B100" s="25">
        <f t="shared" si="1"/>
        <v>2020</v>
      </c>
      <c r="C100" s="189">
        <f t="shared" ref="C100:C121" si="3">C99</f>
        <v>716151.8</v>
      </c>
      <c r="D100" s="187">
        <v>7358</v>
      </c>
      <c r="E100" s="187">
        <v>7256.2</v>
      </c>
      <c r="F100" s="187">
        <v>127.2</v>
      </c>
      <c r="G100" s="187">
        <v>123.5</v>
      </c>
    </row>
    <row r="101" spans="1:7">
      <c r="A101" s="27">
        <v>43922</v>
      </c>
      <c r="B101" s="25">
        <f t="shared" si="1"/>
        <v>2020</v>
      </c>
      <c r="C101" s="189">
        <f t="shared" si="3"/>
        <v>716151.8</v>
      </c>
      <c r="D101" s="187">
        <v>6963.7</v>
      </c>
      <c r="E101" s="187">
        <v>6885.2</v>
      </c>
      <c r="F101" s="187">
        <v>119</v>
      </c>
      <c r="G101" s="187">
        <v>116.4</v>
      </c>
    </row>
    <row r="102" spans="1:7">
      <c r="A102" s="27">
        <v>43952</v>
      </c>
      <c r="B102" s="25">
        <f t="shared" si="1"/>
        <v>2020</v>
      </c>
      <c r="C102" s="189">
        <f t="shared" si="3"/>
        <v>716151.8</v>
      </c>
      <c r="D102" s="187">
        <v>6568.2</v>
      </c>
      <c r="E102" s="187">
        <v>6536.7</v>
      </c>
      <c r="F102" s="187">
        <v>112.3</v>
      </c>
      <c r="G102" s="187">
        <v>111.6</v>
      </c>
    </row>
    <row r="103" spans="1:7">
      <c r="A103" s="27">
        <v>43983</v>
      </c>
      <c r="B103" s="25">
        <f t="shared" si="1"/>
        <v>2020</v>
      </c>
      <c r="C103" s="189">
        <f t="shared" si="3"/>
        <v>716151.8</v>
      </c>
      <c r="D103" s="187">
        <v>6459.7</v>
      </c>
      <c r="E103" s="187">
        <v>6498.5</v>
      </c>
      <c r="F103" s="187">
        <v>113.3</v>
      </c>
      <c r="G103" s="187">
        <v>114.6</v>
      </c>
    </row>
    <row r="104" spans="1:7">
      <c r="A104" s="27">
        <v>44013</v>
      </c>
      <c r="B104" s="25">
        <f t="shared" si="1"/>
        <v>2020</v>
      </c>
      <c r="C104" s="189">
        <f t="shared" si="3"/>
        <v>716151.8</v>
      </c>
      <c r="D104" s="187">
        <v>6643.5</v>
      </c>
      <c r="E104" s="187">
        <v>6711.9</v>
      </c>
      <c r="F104" s="187">
        <v>120.2</v>
      </c>
      <c r="G104" s="187">
        <v>122.7</v>
      </c>
    </row>
    <row r="105" spans="1:7">
      <c r="A105" s="27">
        <v>44044</v>
      </c>
      <c r="B105" s="25">
        <f t="shared" si="1"/>
        <v>2020</v>
      </c>
      <c r="C105" s="189">
        <f t="shared" si="3"/>
        <v>716151.8</v>
      </c>
      <c r="D105" s="187">
        <v>6879.1</v>
      </c>
      <c r="E105" s="187">
        <v>6950.9</v>
      </c>
      <c r="F105" s="187">
        <v>121.8</v>
      </c>
      <c r="G105" s="187">
        <v>125.4</v>
      </c>
    </row>
    <row r="106" spans="1:7">
      <c r="A106" s="27">
        <v>44075</v>
      </c>
      <c r="B106" s="25">
        <f t="shared" si="1"/>
        <v>2020</v>
      </c>
      <c r="C106" s="189">
        <f t="shared" si="3"/>
        <v>716151.8</v>
      </c>
      <c r="D106" s="187">
        <v>7040.8</v>
      </c>
      <c r="E106" s="187">
        <v>7075.5</v>
      </c>
      <c r="F106" s="187">
        <v>120.2</v>
      </c>
      <c r="G106" s="187">
        <v>123</v>
      </c>
    </row>
    <row r="107" spans="1:7">
      <c r="A107" s="27">
        <v>44105</v>
      </c>
      <c r="B107" s="25">
        <f t="shared" si="1"/>
        <v>2020</v>
      </c>
      <c r="C107" s="189">
        <f t="shared" si="3"/>
        <v>716151.8</v>
      </c>
      <c r="D107" s="187">
        <v>7159.1</v>
      </c>
      <c r="E107" s="187">
        <v>7184.1</v>
      </c>
      <c r="F107" s="187">
        <v>117.1</v>
      </c>
      <c r="G107" s="187">
        <v>120.1</v>
      </c>
    </row>
    <row r="108" spans="1:7">
      <c r="A108" s="27">
        <v>44136</v>
      </c>
      <c r="B108" s="25">
        <f t="shared" si="1"/>
        <v>2020</v>
      </c>
      <c r="C108" s="189">
        <f t="shared" si="3"/>
        <v>716151.8</v>
      </c>
      <c r="D108" s="187">
        <v>7242.5</v>
      </c>
      <c r="E108" s="187">
        <v>7255.2</v>
      </c>
      <c r="F108" s="187">
        <v>115.7</v>
      </c>
      <c r="G108" s="187">
        <v>117</v>
      </c>
    </row>
    <row r="109" spans="1:7">
      <c r="A109" s="27">
        <v>44166</v>
      </c>
      <c r="B109" s="25">
        <f t="shared" si="1"/>
        <v>2020</v>
      </c>
      <c r="C109" s="189">
        <f t="shared" si="3"/>
        <v>716151.8</v>
      </c>
      <c r="D109" s="187">
        <v>7258.1</v>
      </c>
      <c r="E109" s="187">
        <v>7273.3</v>
      </c>
      <c r="F109" s="187">
        <v>113.6</v>
      </c>
      <c r="G109" s="187">
        <v>113.7</v>
      </c>
    </row>
    <row r="110" spans="1:7">
      <c r="A110" s="27">
        <v>44197</v>
      </c>
      <c r="B110" s="25">
        <f t="shared" si="1"/>
        <v>2021</v>
      </c>
      <c r="C110" s="189">
        <v>752340.8</v>
      </c>
      <c r="D110" s="187">
        <v>7204.5</v>
      </c>
      <c r="E110" s="187">
        <v>7180.4</v>
      </c>
      <c r="F110" s="187">
        <v>110.1</v>
      </c>
      <c r="G110" s="187">
        <v>107.9</v>
      </c>
    </row>
    <row r="111" spans="1:7">
      <c r="A111" s="27">
        <v>44228</v>
      </c>
      <c r="B111" s="25">
        <f t="shared" si="1"/>
        <v>2021</v>
      </c>
      <c r="C111" s="189">
        <f t="shared" si="3"/>
        <v>752340.8</v>
      </c>
      <c r="D111" s="187">
        <v>7182.2</v>
      </c>
      <c r="E111" s="187">
        <v>7124.8</v>
      </c>
      <c r="F111" s="187">
        <v>109.4</v>
      </c>
      <c r="G111" s="187">
        <v>105.6</v>
      </c>
    </row>
    <row r="112" spans="1:7">
      <c r="A112" s="27">
        <v>44256</v>
      </c>
      <c r="B112" s="25">
        <f t="shared" si="1"/>
        <v>2021</v>
      </c>
      <c r="C112" s="189">
        <f t="shared" si="3"/>
        <v>752340.8</v>
      </c>
      <c r="D112" s="187">
        <v>7223</v>
      </c>
      <c r="E112" s="187">
        <v>7129.5</v>
      </c>
      <c r="F112" s="187">
        <v>111.9</v>
      </c>
      <c r="G112" s="187">
        <v>108.1</v>
      </c>
    </row>
    <row r="113" spans="1:19">
      <c r="A113" s="27">
        <v>44287</v>
      </c>
      <c r="B113" s="25">
        <f t="shared" si="1"/>
        <v>2021</v>
      </c>
      <c r="C113" s="189">
        <f t="shared" si="3"/>
        <v>752340.8</v>
      </c>
      <c r="D113" s="187">
        <v>7274</v>
      </c>
      <c r="E113" s="187">
        <v>7197</v>
      </c>
      <c r="F113" s="187">
        <v>113.1</v>
      </c>
      <c r="G113" s="187">
        <v>110.5</v>
      </c>
    </row>
    <row r="114" spans="1:19">
      <c r="A114" s="27">
        <v>44317</v>
      </c>
      <c r="B114" s="25">
        <f t="shared" si="1"/>
        <v>2021</v>
      </c>
      <c r="C114" s="189">
        <f t="shared" si="3"/>
        <v>752340.8</v>
      </c>
      <c r="D114" s="187">
        <v>7269.7</v>
      </c>
      <c r="E114" s="187">
        <v>7237.7</v>
      </c>
      <c r="F114" s="187">
        <v>114.1</v>
      </c>
      <c r="G114" s="187">
        <v>113.9</v>
      </c>
    </row>
    <row r="115" spans="1:19">
      <c r="A115" s="27">
        <v>44348</v>
      </c>
      <c r="B115" s="25">
        <f t="shared" si="1"/>
        <v>2021</v>
      </c>
      <c r="C115" s="189">
        <f t="shared" si="3"/>
        <v>752340.8</v>
      </c>
      <c r="D115" s="187">
        <v>7250.5</v>
      </c>
      <c r="E115" s="187">
        <v>7293</v>
      </c>
      <c r="F115" s="187">
        <v>113.6</v>
      </c>
      <c r="G115" s="187">
        <v>115.4</v>
      </c>
    </row>
    <row r="116" spans="1:19">
      <c r="A116" s="27">
        <v>44378</v>
      </c>
      <c r="B116" s="25">
        <f t="shared" si="1"/>
        <v>2021</v>
      </c>
      <c r="C116" s="189">
        <f t="shared" si="3"/>
        <v>752340.8</v>
      </c>
      <c r="D116" s="187">
        <v>7313.3</v>
      </c>
      <c r="E116" s="187">
        <v>7391.8</v>
      </c>
      <c r="F116" s="187">
        <v>116.8</v>
      </c>
      <c r="G116" s="187">
        <v>119.5</v>
      </c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1:19">
      <c r="A117" s="27">
        <v>44409</v>
      </c>
      <c r="B117" s="25">
        <f t="shared" si="1"/>
        <v>2021</v>
      </c>
      <c r="C117" s="189">
        <f t="shared" si="3"/>
        <v>752340.8</v>
      </c>
      <c r="D117" s="187">
        <v>7398.8</v>
      </c>
      <c r="E117" s="187">
        <v>7475.2</v>
      </c>
      <c r="F117" s="187">
        <v>116.2</v>
      </c>
      <c r="G117" s="187">
        <v>119.2</v>
      </c>
    </row>
    <row r="118" spans="1:19">
      <c r="A118" s="27">
        <v>44440</v>
      </c>
      <c r="B118" s="25">
        <f t="shared" si="1"/>
        <v>2021</v>
      </c>
      <c r="C118" s="189">
        <f t="shared" si="3"/>
        <v>752340.8</v>
      </c>
      <c r="D118" s="187">
        <v>7473.3</v>
      </c>
      <c r="E118" s="187">
        <v>7503.2</v>
      </c>
      <c r="F118" s="187">
        <v>118.2</v>
      </c>
      <c r="G118" s="187">
        <v>120.5</v>
      </c>
    </row>
    <row r="119" spans="1:19">
      <c r="A119" s="27">
        <v>44470</v>
      </c>
      <c r="B119" s="25">
        <f>YEAR(A119)</f>
        <v>2021</v>
      </c>
      <c r="C119" s="189">
        <f t="shared" si="3"/>
        <v>752340.8</v>
      </c>
      <c r="D119" s="187">
        <v>7523</v>
      </c>
      <c r="E119" s="187">
        <v>7538.5</v>
      </c>
      <c r="F119" s="187">
        <v>118.6</v>
      </c>
      <c r="G119" s="187">
        <v>121.4</v>
      </c>
      <c r="L119" s="30"/>
    </row>
    <row r="120" spans="1:19">
      <c r="A120" s="27">
        <v>44501</v>
      </c>
      <c r="B120" s="25">
        <f>YEAR(A120)</f>
        <v>2021</v>
      </c>
      <c r="C120" s="189">
        <f t="shared" si="3"/>
        <v>752340.8</v>
      </c>
      <c r="D120" s="187">
        <v>7584.2</v>
      </c>
      <c r="E120" s="187">
        <v>7590.1</v>
      </c>
      <c r="F120" s="187">
        <v>120.6</v>
      </c>
      <c r="G120" s="187">
        <v>122.3</v>
      </c>
      <c r="L120" s="30"/>
    </row>
    <row r="121" spans="1:19">
      <c r="A121" s="27">
        <v>44531</v>
      </c>
      <c r="B121" s="25">
        <f>YEAR(A121)</f>
        <v>2021</v>
      </c>
      <c r="C121" s="189">
        <f t="shared" si="3"/>
        <v>752340.8</v>
      </c>
      <c r="D121" s="187">
        <v>7632.7</v>
      </c>
      <c r="E121" s="187">
        <v>7647.5</v>
      </c>
      <c r="F121" s="187">
        <v>117.5</v>
      </c>
      <c r="G121" s="187">
        <v>117.8</v>
      </c>
      <c r="L121" s="30"/>
    </row>
    <row r="122" spans="1:19" s="33" customFormat="1">
      <c r="A122" s="27">
        <f>A110+365</f>
        <v>44562</v>
      </c>
      <c r="B122" s="25">
        <f t="shared" ref="B122:B145" si="4">YEAR(A122)</f>
        <v>2022</v>
      </c>
      <c r="C122" s="189">
        <v>779145</v>
      </c>
      <c r="D122" s="187">
        <v>7620</v>
      </c>
      <c r="E122" s="187">
        <v>7595.1</v>
      </c>
      <c r="F122" s="187">
        <v>114.4</v>
      </c>
      <c r="G122" s="187">
        <v>111.9</v>
      </c>
      <c r="K122" s="25"/>
      <c r="L122" s="30"/>
    </row>
    <row r="123" spans="1:19" s="33" customFormat="1">
      <c r="A123" s="27">
        <f t="shared" ref="A123:A145" si="5">A111+365</f>
        <v>44593</v>
      </c>
      <c r="B123" s="25">
        <f t="shared" si="4"/>
        <v>2022</v>
      </c>
      <c r="C123" s="189">
        <f>C122</f>
        <v>779145</v>
      </c>
      <c r="D123" s="187">
        <v>7649</v>
      </c>
      <c r="E123" s="187">
        <v>7588.8</v>
      </c>
      <c r="F123" s="187">
        <v>113.7</v>
      </c>
      <c r="G123" s="187">
        <v>109.6</v>
      </c>
      <c r="K123" s="25"/>
      <c r="L123" s="30"/>
    </row>
    <row r="124" spans="1:19" s="33" customFormat="1">
      <c r="A124" s="27">
        <f t="shared" si="5"/>
        <v>44621</v>
      </c>
      <c r="B124" s="25">
        <f t="shared" si="4"/>
        <v>2022</v>
      </c>
      <c r="C124" s="189">
        <f t="shared" ref="C124:C133" si="6">C123</f>
        <v>779145</v>
      </c>
      <c r="D124" s="187">
        <v>7670</v>
      </c>
      <c r="E124" s="187">
        <v>7573.4</v>
      </c>
      <c r="F124" s="187">
        <v>115.7</v>
      </c>
      <c r="G124" s="187">
        <v>111.7</v>
      </c>
      <c r="K124" s="25"/>
      <c r="L124" s="30"/>
    </row>
    <row r="125" spans="1:19" s="33" customFormat="1">
      <c r="A125" s="27">
        <f t="shared" si="5"/>
        <v>44652</v>
      </c>
      <c r="B125" s="25">
        <f t="shared" si="4"/>
        <v>2022</v>
      </c>
      <c r="C125" s="189">
        <f t="shared" si="6"/>
        <v>779145</v>
      </c>
      <c r="D125" s="187">
        <v>7750.7</v>
      </c>
      <c r="E125" s="187">
        <v>7670</v>
      </c>
      <c r="F125" s="187">
        <v>119.8</v>
      </c>
      <c r="G125" s="187">
        <v>117.5</v>
      </c>
      <c r="K125" s="25"/>
      <c r="L125" s="30"/>
    </row>
    <row r="126" spans="1:19" s="33" customFormat="1">
      <c r="A126" s="27">
        <f t="shared" si="5"/>
        <v>44682</v>
      </c>
      <c r="B126" s="25">
        <f t="shared" si="4"/>
        <v>2022</v>
      </c>
      <c r="C126" s="189">
        <f t="shared" si="6"/>
        <v>779145</v>
      </c>
      <c r="D126" s="187">
        <v>7765</v>
      </c>
      <c r="E126" s="187">
        <v>7738.6</v>
      </c>
      <c r="F126" s="187">
        <v>123</v>
      </c>
      <c r="G126" s="187">
        <v>122.9</v>
      </c>
      <c r="K126" s="25"/>
      <c r="L126" s="30"/>
    </row>
    <row r="127" spans="1:19" s="33" customFormat="1">
      <c r="A127" s="27">
        <f t="shared" si="5"/>
        <v>44713</v>
      </c>
      <c r="B127" s="25">
        <f t="shared" si="4"/>
        <v>2022</v>
      </c>
      <c r="C127" s="189">
        <f t="shared" si="6"/>
        <v>779145</v>
      </c>
      <c r="D127" s="187">
        <v>7761.1</v>
      </c>
      <c r="E127" s="187">
        <v>7809.2</v>
      </c>
      <c r="F127" s="187">
        <v>124.1</v>
      </c>
      <c r="G127" s="187">
        <v>126.4</v>
      </c>
      <c r="K127" s="25"/>
      <c r="L127" s="30"/>
    </row>
    <row r="128" spans="1:19" s="33" customFormat="1">
      <c r="A128" s="27">
        <f t="shared" si="5"/>
        <v>44743</v>
      </c>
      <c r="B128" s="25">
        <f t="shared" si="4"/>
        <v>2022</v>
      </c>
      <c r="C128" s="189">
        <f t="shared" si="6"/>
        <v>779145</v>
      </c>
      <c r="D128" s="187">
        <v>7756.4</v>
      </c>
      <c r="E128" s="187">
        <v>7843.6</v>
      </c>
      <c r="F128" s="187">
        <v>126.1</v>
      </c>
      <c r="G128" s="187">
        <v>128.80000000000001</v>
      </c>
      <c r="K128" s="25"/>
      <c r="L128" s="30"/>
    </row>
    <row r="129" spans="1:7" s="33" customFormat="1">
      <c r="A129" s="27">
        <f t="shared" si="5"/>
        <v>44774</v>
      </c>
      <c r="B129" s="25">
        <f t="shared" si="4"/>
        <v>2022</v>
      </c>
      <c r="C129" s="189">
        <f t="shared" si="6"/>
        <v>779145</v>
      </c>
      <c r="D129" s="187">
        <v>7746.5</v>
      </c>
      <c r="E129" s="187">
        <v>7825.4</v>
      </c>
      <c r="F129" s="187">
        <v>126.8</v>
      </c>
      <c r="G129" s="187">
        <v>130.30000000000001</v>
      </c>
    </row>
    <row r="130" spans="1:7" s="33" customFormat="1">
      <c r="A130" s="27">
        <f t="shared" si="5"/>
        <v>44805</v>
      </c>
      <c r="B130" s="25">
        <f t="shared" si="4"/>
        <v>2022</v>
      </c>
      <c r="C130" s="189">
        <f t="shared" si="6"/>
        <v>779145</v>
      </c>
      <c r="D130" s="187">
        <v>7738.7</v>
      </c>
      <c r="E130" s="187">
        <v>7766.7</v>
      </c>
      <c r="F130" s="187">
        <v>126.9</v>
      </c>
      <c r="G130" s="187">
        <v>129.69999999999999</v>
      </c>
    </row>
    <row r="131" spans="1:7" s="33" customFormat="1">
      <c r="A131" s="27">
        <f t="shared" si="5"/>
        <v>44835</v>
      </c>
      <c r="B131" s="25">
        <f t="shared" si="4"/>
        <v>2022</v>
      </c>
      <c r="C131" s="189">
        <f t="shared" si="6"/>
        <v>779145</v>
      </c>
      <c r="D131" s="187">
        <v>7731.5</v>
      </c>
      <c r="E131" s="187">
        <v>7743.5</v>
      </c>
      <c r="F131" s="187">
        <v>124.3</v>
      </c>
      <c r="G131" s="187">
        <v>127.9</v>
      </c>
    </row>
    <row r="132" spans="1:7" s="33" customFormat="1">
      <c r="A132" s="27">
        <f t="shared" si="5"/>
        <v>44866</v>
      </c>
      <c r="B132" s="25">
        <f t="shared" si="4"/>
        <v>2022</v>
      </c>
      <c r="C132" s="189">
        <f t="shared" si="6"/>
        <v>779145</v>
      </c>
      <c r="D132" s="187">
        <v>7736.9</v>
      </c>
      <c r="E132" s="187">
        <v>7738.9</v>
      </c>
      <c r="F132" s="187">
        <v>125.5</v>
      </c>
      <c r="G132" s="187">
        <v>127.7</v>
      </c>
    </row>
    <row r="133" spans="1:7" s="33" customFormat="1">
      <c r="A133" s="27">
        <f t="shared" si="5"/>
        <v>44896</v>
      </c>
      <c r="B133" s="25">
        <f t="shared" si="4"/>
        <v>2022</v>
      </c>
      <c r="C133" s="189">
        <f t="shared" si="6"/>
        <v>779145</v>
      </c>
      <c r="D133" s="187">
        <v>7760.9</v>
      </c>
      <c r="E133" s="187">
        <v>7777.2</v>
      </c>
      <c r="F133" s="187">
        <v>129</v>
      </c>
      <c r="G133" s="187">
        <v>129.6</v>
      </c>
    </row>
    <row r="134" spans="1:7" s="33" customFormat="1">
      <c r="A134" s="32">
        <f t="shared" si="5"/>
        <v>44927</v>
      </c>
      <c r="B134" s="33">
        <f t="shared" si="4"/>
        <v>2023</v>
      </c>
      <c r="C134" s="31">
        <f t="shared" ref="C134:C145" si="7">C122*(1+$Q$9)</f>
        <v>788689.52625000011</v>
      </c>
      <c r="D134" s="135">
        <f t="shared" ref="D134:G145" si="8">D122*(1+$Q$15)</f>
        <v>7780.0199999999995</v>
      </c>
      <c r="E134" s="135">
        <f t="shared" si="8"/>
        <v>7754.5971</v>
      </c>
      <c r="F134" s="135">
        <f t="shared" si="8"/>
        <v>116.80239999999999</v>
      </c>
      <c r="G134" s="135">
        <f t="shared" si="8"/>
        <v>114.2499</v>
      </c>
    </row>
    <row r="135" spans="1:7" s="33" customFormat="1">
      <c r="A135" s="32">
        <f t="shared" si="5"/>
        <v>44958</v>
      </c>
      <c r="B135" s="33">
        <f t="shared" si="4"/>
        <v>2023</v>
      </c>
      <c r="C135" s="31">
        <f t="shared" si="7"/>
        <v>788689.52625000011</v>
      </c>
      <c r="D135" s="135">
        <f t="shared" si="8"/>
        <v>7809.628999999999</v>
      </c>
      <c r="E135" s="135">
        <f t="shared" si="8"/>
        <v>7748.1647999999996</v>
      </c>
      <c r="F135" s="135">
        <f t="shared" si="8"/>
        <v>116.0877</v>
      </c>
      <c r="G135" s="135">
        <f t="shared" si="8"/>
        <v>111.90159999999999</v>
      </c>
    </row>
    <row r="136" spans="1:7" s="33" customFormat="1">
      <c r="A136" s="32">
        <f t="shared" si="5"/>
        <v>44986</v>
      </c>
      <c r="B136" s="33">
        <f t="shared" si="4"/>
        <v>2023</v>
      </c>
      <c r="C136" s="31">
        <f t="shared" si="7"/>
        <v>788689.52625000011</v>
      </c>
      <c r="D136" s="135">
        <f t="shared" si="8"/>
        <v>7831.07</v>
      </c>
      <c r="E136" s="135">
        <f t="shared" si="8"/>
        <v>7732.4413999999988</v>
      </c>
      <c r="F136" s="135">
        <f t="shared" si="8"/>
        <v>118.12969999999999</v>
      </c>
      <c r="G136" s="135">
        <f t="shared" si="8"/>
        <v>114.0457</v>
      </c>
    </row>
    <row r="137" spans="1:7" s="33" customFormat="1">
      <c r="A137" s="32">
        <f t="shared" si="5"/>
        <v>45017</v>
      </c>
      <c r="B137" s="33">
        <f t="shared" si="4"/>
        <v>2023</v>
      </c>
      <c r="C137" s="31">
        <f t="shared" si="7"/>
        <v>788689.52625000011</v>
      </c>
      <c r="D137" s="135">
        <f t="shared" si="8"/>
        <v>7913.4646999999995</v>
      </c>
      <c r="E137" s="135">
        <f t="shared" si="8"/>
        <v>7831.07</v>
      </c>
      <c r="F137" s="135">
        <f t="shared" si="8"/>
        <v>122.31579999999998</v>
      </c>
      <c r="G137" s="135">
        <f t="shared" si="8"/>
        <v>119.96749999999999</v>
      </c>
    </row>
    <row r="138" spans="1:7" s="33" customFormat="1">
      <c r="A138" s="32">
        <f t="shared" si="5"/>
        <v>45047</v>
      </c>
      <c r="B138" s="33">
        <f t="shared" si="4"/>
        <v>2023</v>
      </c>
      <c r="C138" s="31">
        <f t="shared" si="7"/>
        <v>788689.52625000011</v>
      </c>
      <c r="D138" s="135">
        <f t="shared" si="8"/>
        <v>7928.0649999999996</v>
      </c>
      <c r="E138" s="135">
        <f t="shared" si="8"/>
        <v>7901.1106</v>
      </c>
      <c r="F138" s="135">
        <f t="shared" si="8"/>
        <v>125.58299999999998</v>
      </c>
      <c r="G138" s="135">
        <f t="shared" si="8"/>
        <v>125.48089999999999</v>
      </c>
    </row>
    <row r="139" spans="1:7" s="33" customFormat="1">
      <c r="A139" s="32">
        <f t="shared" si="5"/>
        <v>45078</v>
      </c>
      <c r="B139" s="33">
        <f t="shared" si="4"/>
        <v>2023</v>
      </c>
      <c r="C139" s="31">
        <f t="shared" si="7"/>
        <v>788689.52625000011</v>
      </c>
      <c r="D139" s="135">
        <f t="shared" si="8"/>
        <v>7924.0830999999998</v>
      </c>
      <c r="E139" s="135">
        <f t="shared" si="8"/>
        <v>7973.1931999999988</v>
      </c>
      <c r="F139" s="135">
        <f t="shared" si="8"/>
        <v>126.70609999999998</v>
      </c>
      <c r="G139" s="135">
        <f t="shared" si="8"/>
        <v>129.05439999999999</v>
      </c>
    </row>
    <row r="140" spans="1:7" s="33" customFormat="1">
      <c r="A140" s="32">
        <f t="shared" si="5"/>
        <v>45108</v>
      </c>
      <c r="B140" s="33">
        <f t="shared" si="4"/>
        <v>2023</v>
      </c>
      <c r="C140" s="31">
        <f t="shared" si="7"/>
        <v>788689.52625000011</v>
      </c>
      <c r="D140" s="135">
        <f t="shared" si="8"/>
        <v>7919.2843999999986</v>
      </c>
      <c r="E140" s="135">
        <f t="shared" si="8"/>
        <v>8008.3155999999999</v>
      </c>
      <c r="F140" s="135">
        <f t="shared" si="8"/>
        <v>128.74809999999999</v>
      </c>
      <c r="G140" s="135">
        <f t="shared" si="8"/>
        <v>131.50479999999999</v>
      </c>
    </row>
    <row r="141" spans="1:7" s="33" customFormat="1">
      <c r="A141" s="32">
        <f t="shared" si="5"/>
        <v>45139</v>
      </c>
      <c r="B141" s="33">
        <f t="shared" si="4"/>
        <v>2023</v>
      </c>
      <c r="C141" s="31">
        <f t="shared" si="7"/>
        <v>788689.52625000011</v>
      </c>
      <c r="D141" s="135">
        <f t="shared" si="8"/>
        <v>7909.1764999999996</v>
      </c>
      <c r="E141" s="135">
        <f t="shared" si="8"/>
        <v>7989.7333999999992</v>
      </c>
      <c r="F141" s="135">
        <f t="shared" si="8"/>
        <v>129.46279999999999</v>
      </c>
      <c r="G141" s="135">
        <f t="shared" si="8"/>
        <v>133.03630000000001</v>
      </c>
    </row>
    <row r="142" spans="1:7" s="33" customFormat="1">
      <c r="A142" s="32">
        <f t="shared" si="5"/>
        <v>45170</v>
      </c>
      <c r="B142" s="33">
        <f t="shared" si="4"/>
        <v>2023</v>
      </c>
      <c r="C142" s="31">
        <f t="shared" si="7"/>
        <v>788689.52625000011</v>
      </c>
      <c r="D142" s="135">
        <f t="shared" si="8"/>
        <v>7901.2126999999991</v>
      </c>
      <c r="E142" s="135">
        <f t="shared" si="8"/>
        <v>7929.8006999999989</v>
      </c>
      <c r="F142" s="135">
        <f t="shared" si="8"/>
        <v>129.56489999999999</v>
      </c>
      <c r="G142" s="135">
        <f t="shared" si="8"/>
        <v>132.42369999999997</v>
      </c>
    </row>
    <row r="143" spans="1:7" s="33" customFormat="1">
      <c r="A143" s="32">
        <f t="shared" si="5"/>
        <v>45200</v>
      </c>
      <c r="B143" s="33">
        <f t="shared" si="4"/>
        <v>2023</v>
      </c>
      <c r="C143" s="31">
        <f t="shared" si="7"/>
        <v>788689.52625000011</v>
      </c>
      <c r="D143" s="135">
        <f t="shared" si="8"/>
        <v>7893.8614999999991</v>
      </c>
      <c r="E143" s="135">
        <f t="shared" si="8"/>
        <v>7906.1134999999995</v>
      </c>
      <c r="F143" s="135">
        <f t="shared" si="8"/>
        <v>126.91029999999999</v>
      </c>
      <c r="G143" s="135">
        <f t="shared" si="8"/>
        <v>130.58589999999998</v>
      </c>
    </row>
    <row r="144" spans="1:7" s="33" customFormat="1">
      <c r="A144" s="32">
        <f t="shared" si="5"/>
        <v>45231</v>
      </c>
      <c r="B144" s="33">
        <f t="shared" si="4"/>
        <v>2023</v>
      </c>
      <c r="C144" s="31">
        <f t="shared" si="7"/>
        <v>788689.52625000011</v>
      </c>
      <c r="D144" s="135">
        <f t="shared" si="8"/>
        <v>7899.3748999999989</v>
      </c>
      <c r="E144" s="135">
        <f t="shared" si="8"/>
        <v>7901.4168999999993</v>
      </c>
      <c r="F144" s="135">
        <f t="shared" si="8"/>
        <v>128.13549999999998</v>
      </c>
      <c r="G144" s="135">
        <f t="shared" si="8"/>
        <v>130.3817</v>
      </c>
    </row>
    <row r="145" spans="1:7" s="33" customFormat="1">
      <c r="A145" s="32">
        <f t="shared" si="5"/>
        <v>45261</v>
      </c>
      <c r="B145" s="33">
        <f t="shared" si="4"/>
        <v>2023</v>
      </c>
      <c r="C145" s="31">
        <f t="shared" si="7"/>
        <v>788689.52625000011</v>
      </c>
      <c r="D145" s="135">
        <f t="shared" si="8"/>
        <v>7923.8788999999988</v>
      </c>
      <c r="E145" s="135">
        <f t="shared" si="8"/>
        <v>7940.5211999999992</v>
      </c>
      <c r="F145" s="135">
        <f t="shared" si="8"/>
        <v>131.70899999999997</v>
      </c>
      <c r="G145" s="135">
        <f t="shared" si="8"/>
        <v>132.32159999999999</v>
      </c>
    </row>
    <row r="147" spans="1:7">
      <c r="C147" s="34"/>
    </row>
    <row r="149" spans="1:7">
      <c r="E149" s="35"/>
    </row>
    <row r="150" spans="1:7">
      <c r="E150" s="3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1F6D-30FC-4765-8321-7E3E6F818CCB}">
  <sheetPr>
    <tabColor theme="4" tint="0.79998168889431442"/>
  </sheetPr>
  <dimension ref="A1:AN134"/>
  <sheetViews>
    <sheetView topLeftCell="P1" workbookViewId="0">
      <selection activeCell="AA18" sqref="AA18:AD22"/>
    </sheetView>
  </sheetViews>
  <sheetFormatPr defaultRowHeight="12.75"/>
  <cols>
    <col min="4" max="4" width="14" bestFit="1" customWidth="1"/>
    <col min="5" max="10" width="9.28515625" bestFit="1" customWidth="1"/>
    <col min="11" max="11" width="10.28515625" bestFit="1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  <col min="18" max="19" width="11.140625" customWidth="1"/>
    <col min="20" max="20" width="12.28515625" bestFit="1" customWidth="1"/>
    <col min="21" max="21" width="13.42578125" bestFit="1" customWidth="1"/>
    <col min="22" max="22" width="13" customWidth="1"/>
    <col min="23" max="23" width="8.42578125" bestFit="1" customWidth="1"/>
    <col min="28" max="28" width="14" customWidth="1"/>
    <col min="29" max="29" width="13.42578125" customWidth="1"/>
    <col min="30" max="30" width="12.85546875" bestFit="1" customWidth="1"/>
    <col min="31" max="31" width="12" bestFit="1" customWidth="1"/>
    <col min="32" max="32" width="10.28515625" bestFit="1" customWidth="1"/>
    <col min="33" max="36" width="10.85546875" bestFit="1" customWidth="1"/>
    <col min="37" max="37" width="10.28515625" bestFit="1" customWidth="1"/>
    <col min="38" max="39" width="10.85546875" bestFit="1" customWidth="1"/>
    <col min="40" max="40" width="12.85546875" customWidth="1"/>
  </cols>
  <sheetData>
    <row r="1" spans="1:31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Dataset!F1</f>
        <v>Res_NoCDM</v>
      </c>
      <c r="E1" t="str">
        <f>Dataset!AC1</f>
        <v>HDD16</v>
      </c>
      <c r="F1" t="str">
        <f>Dataset!AD1</f>
        <v>CDD16</v>
      </c>
      <c r="G1" t="str">
        <f>Dataset!AR1</f>
        <v>MonthDays</v>
      </c>
      <c r="H1" t="str">
        <f>Dataset!BI1</f>
        <v>Shoulder</v>
      </c>
      <c r="I1" t="str">
        <f>Dataset!BT1</f>
        <v>COVIDHDD16</v>
      </c>
      <c r="J1" t="str">
        <f>Dataset!BU1</f>
        <v>COVIDCDD16</v>
      </c>
      <c r="K1" t="str">
        <f>Dataset!Q1</f>
        <v>Res Cust</v>
      </c>
      <c r="M1" t="str">
        <f>AA8</f>
        <v>const</v>
      </c>
      <c r="N1" t="str">
        <f t="shared" ref="N1:T1" si="0">E1</f>
        <v>HDD16</v>
      </c>
      <c r="O1" t="str">
        <f t="shared" si="0"/>
        <v>CDD16</v>
      </c>
      <c r="P1" t="str">
        <f t="shared" si="0"/>
        <v>MonthDays</v>
      </c>
      <c r="Q1" t="str">
        <f t="shared" si="0"/>
        <v>Shoulder</v>
      </c>
      <c r="R1" t="str">
        <f t="shared" si="0"/>
        <v>COVIDHDD16</v>
      </c>
      <c r="S1" t="str">
        <f t="shared" si="0"/>
        <v>COVIDCDD16</v>
      </c>
      <c r="T1" t="str">
        <f t="shared" si="0"/>
        <v>Res Cust</v>
      </c>
      <c r="U1" s="36" t="s">
        <v>138</v>
      </c>
      <c r="V1" s="36" t="s">
        <v>139</v>
      </c>
      <c r="W1" s="36" t="s">
        <v>140</v>
      </c>
    </row>
    <row r="2" spans="1:31">
      <c r="A2" s="7">
        <f>Dataset!A2</f>
        <v>40909</v>
      </c>
      <c r="B2">
        <f>Dataset!B2</f>
        <v>2012</v>
      </c>
      <c r="C2">
        <f>Dataset!C2</f>
        <v>1</v>
      </c>
      <c r="D2" s="8">
        <f>Dataset!F2</f>
        <v>12835036.897295507</v>
      </c>
      <c r="E2" s="8">
        <f>Dataset!AC2</f>
        <v>571.70000000000005</v>
      </c>
      <c r="F2" s="8">
        <f>Dataset!AD2</f>
        <v>0</v>
      </c>
      <c r="G2" s="8">
        <f>Dataset!AR2</f>
        <v>31</v>
      </c>
      <c r="H2" s="8">
        <f>Dataset!BI2</f>
        <v>0</v>
      </c>
      <c r="I2" s="8">
        <f>Dataset!BT2</f>
        <v>0</v>
      </c>
      <c r="J2" s="8">
        <f>Dataset!BU2</f>
        <v>0</v>
      </c>
      <c r="K2" s="8">
        <f>Dataset!Q2</f>
        <v>13894</v>
      </c>
      <c r="M2" s="8">
        <f t="shared" ref="M2:M33" si="1">$AB$8</f>
        <v>-10912807.3521106</v>
      </c>
      <c r="N2" s="1">
        <f t="shared" ref="N2:N33" si="2">E2*$AB$9</f>
        <v>5182985.1502375742</v>
      </c>
      <c r="O2" s="1">
        <f t="shared" ref="O2:O33" si="3">F2*$AB$10</f>
        <v>0</v>
      </c>
      <c r="P2" s="1">
        <f t="shared" ref="P2:P33" si="4">G2*$AB$11</f>
        <v>8995165.3121503219</v>
      </c>
      <c r="Q2" s="1">
        <f>H2*$AB$12</f>
        <v>0</v>
      </c>
      <c r="R2" s="1">
        <f>I2*$AB$13</f>
        <v>0</v>
      </c>
      <c r="S2" s="1">
        <f>J2*$AB$14</f>
        <v>0</v>
      </c>
      <c r="T2" s="1">
        <f>K2*$AB$15</f>
        <v>9036564.4324683361</v>
      </c>
      <c r="U2" s="1">
        <f t="shared" ref="U2:U33" si="5">SUM(M2:T2)</f>
        <v>12301907.542745631</v>
      </c>
      <c r="V2" s="1">
        <f t="shared" ref="V2:V33" si="6">U2-D2</f>
        <v>-533129.35454987548</v>
      </c>
      <c r="W2" s="91">
        <f t="shared" ref="W2:W54" si="7">ABS(V2/U2)</f>
        <v>4.333712903445279E-2</v>
      </c>
    </row>
    <row r="3" spans="1:31">
      <c r="A3" s="7">
        <f>Dataset!A3</f>
        <v>40940</v>
      </c>
      <c r="B3">
        <f>Dataset!B3</f>
        <v>2012</v>
      </c>
      <c r="C3">
        <f>Dataset!C3</f>
        <v>2</v>
      </c>
      <c r="D3" s="8">
        <f>Dataset!F3</f>
        <v>11205056.640343329</v>
      </c>
      <c r="E3" s="8">
        <f>Dataset!AC3</f>
        <v>493.6</v>
      </c>
      <c r="F3" s="8">
        <f>Dataset!AD3</f>
        <v>0</v>
      </c>
      <c r="G3" s="8">
        <f>Dataset!AR3</f>
        <v>29</v>
      </c>
      <c r="H3" s="8">
        <f>Dataset!BI3</f>
        <v>0</v>
      </c>
      <c r="I3" s="8">
        <f>Dataset!BT3</f>
        <v>0</v>
      </c>
      <c r="J3" s="8">
        <f>Dataset!BU3</f>
        <v>0</v>
      </c>
      <c r="K3" s="8">
        <f>Dataset!Q3</f>
        <v>13839</v>
      </c>
      <c r="M3" s="8">
        <f t="shared" si="1"/>
        <v>-10912807.3521106</v>
      </c>
      <c r="N3" s="1">
        <f t="shared" si="2"/>
        <v>4474936.977710804</v>
      </c>
      <c r="O3" s="1">
        <f t="shared" si="3"/>
        <v>0</v>
      </c>
      <c r="P3" s="1">
        <f t="shared" si="4"/>
        <v>8414832.0662051402</v>
      </c>
      <c r="Q3" s="1">
        <f t="shared" ref="Q3:Q66" si="8">H3*$AB$12</f>
        <v>0</v>
      </c>
      <c r="R3" s="1">
        <f t="shared" ref="R3:R66" si="9">I3*$AB$13</f>
        <v>0</v>
      </c>
      <c r="S3" s="1">
        <f t="shared" ref="S3:S66" si="10">J3*$AB$14</f>
        <v>0</v>
      </c>
      <c r="T3" s="1">
        <f t="shared" ref="T3:T66" si="11">K3*$AB$15</f>
        <v>9000792.8012760412</v>
      </c>
      <c r="U3" s="1">
        <f t="shared" si="5"/>
        <v>10977754.493081385</v>
      </c>
      <c r="V3" s="1">
        <f t="shared" si="6"/>
        <v>-227302.14726194367</v>
      </c>
      <c r="W3" s="91">
        <f t="shared" si="7"/>
        <v>2.0705705106194391E-2</v>
      </c>
      <c r="AA3" t="s">
        <v>265</v>
      </c>
    </row>
    <row r="4" spans="1:31">
      <c r="A4" s="7">
        <f>Dataset!A4</f>
        <v>40969</v>
      </c>
      <c r="B4">
        <f>Dataset!B4</f>
        <v>2012</v>
      </c>
      <c r="C4">
        <f>Dataset!C4</f>
        <v>3</v>
      </c>
      <c r="D4" s="8">
        <f>Dataset!F4</f>
        <v>10119268.207390437</v>
      </c>
      <c r="E4" s="8">
        <f>Dataset!AC4</f>
        <v>304.39999999999998</v>
      </c>
      <c r="F4" s="8">
        <f>Dataset!AD4</f>
        <v>6.8</v>
      </c>
      <c r="G4" s="8">
        <f>Dataset!AR4</f>
        <v>31</v>
      </c>
      <c r="H4" s="8">
        <f>Dataset!BI4</f>
        <v>1</v>
      </c>
      <c r="I4" s="8">
        <f>Dataset!BT4</f>
        <v>0</v>
      </c>
      <c r="J4" s="8">
        <f>Dataset!BU4</f>
        <v>0</v>
      </c>
      <c r="K4" s="8">
        <f>Dataset!Q4</f>
        <v>13913</v>
      </c>
      <c r="M4" s="8">
        <f t="shared" si="1"/>
        <v>-10912807.3521106</v>
      </c>
      <c r="N4" s="1">
        <f t="shared" si="2"/>
        <v>2759665.3484910219</v>
      </c>
      <c r="O4" s="1">
        <f t="shared" si="3"/>
        <v>103205.70343353073</v>
      </c>
      <c r="P4" s="1">
        <f t="shared" si="4"/>
        <v>8995165.3121503219</v>
      </c>
      <c r="Q4" s="1">
        <f t="shared" si="8"/>
        <v>-625705.00273567101</v>
      </c>
      <c r="R4" s="1">
        <f t="shared" si="9"/>
        <v>0</v>
      </c>
      <c r="S4" s="1">
        <f t="shared" si="10"/>
        <v>0</v>
      </c>
      <c r="T4" s="1">
        <f t="shared" si="11"/>
        <v>9048921.9050620385</v>
      </c>
      <c r="U4" s="1">
        <f t="shared" si="5"/>
        <v>9368445.9142906424</v>
      </c>
      <c r="V4" s="1">
        <f t="shared" si="6"/>
        <v>-750822.29309979454</v>
      </c>
      <c r="W4" s="91">
        <f t="shared" si="7"/>
        <v>8.014373995098685E-2</v>
      </c>
      <c r="AA4" t="s">
        <v>241</v>
      </c>
    </row>
    <row r="5" spans="1:31">
      <c r="A5" s="7">
        <f>Dataset!A5</f>
        <v>41000</v>
      </c>
      <c r="B5">
        <f>Dataset!B5</f>
        <v>2012</v>
      </c>
      <c r="C5">
        <f>Dataset!C5</f>
        <v>4</v>
      </c>
      <c r="D5" s="8">
        <f>Dataset!F5</f>
        <v>8486413.1439419594</v>
      </c>
      <c r="E5" s="8">
        <f>Dataset!AC5</f>
        <v>318.7</v>
      </c>
      <c r="F5" s="8">
        <f>Dataset!AD5</f>
        <v>0.8</v>
      </c>
      <c r="G5" s="8">
        <f>Dataset!AR5</f>
        <v>30</v>
      </c>
      <c r="H5" s="8">
        <f>Dataset!BI5</f>
        <v>1</v>
      </c>
      <c r="I5" s="8">
        <f>Dataset!BT5</f>
        <v>0</v>
      </c>
      <c r="J5" s="8">
        <f>Dataset!BU5</f>
        <v>0</v>
      </c>
      <c r="K5" s="8">
        <f>Dataset!Q5</f>
        <v>13930</v>
      </c>
      <c r="M5" s="8">
        <f t="shared" si="1"/>
        <v>-10912807.3521106</v>
      </c>
      <c r="N5" s="1">
        <f t="shared" si="2"/>
        <v>2889307.9716297267</v>
      </c>
      <c r="O5" s="1">
        <f t="shared" si="3"/>
        <v>12141.847462768321</v>
      </c>
      <c r="P5" s="1">
        <f t="shared" si="4"/>
        <v>8704998.6891777311</v>
      </c>
      <c r="Q5" s="1">
        <f t="shared" si="8"/>
        <v>-625705.00273567101</v>
      </c>
      <c r="R5" s="1">
        <f t="shared" si="9"/>
        <v>0</v>
      </c>
      <c r="S5" s="1">
        <f t="shared" si="10"/>
        <v>0</v>
      </c>
      <c r="T5" s="1">
        <f t="shared" si="11"/>
        <v>9059978.5910669304</v>
      </c>
      <c r="U5" s="1">
        <f t="shared" si="5"/>
        <v>9127914.7444908861</v>
      </c>
      <c r="V5" s="1">
        <f t="shared" si="6"/>
        <v>641501.60054892674</v>
      </c>
      <c r="W5" s="91">
        <f t="shared" si="7"/>
        <v>7.0279096431756477E-2</v>
      </c>
      <c r="AA5" t="s">
        <v>276</v>
      </c>
    </row>
    <row r="6" spans="1:31">
      <c r="A6" s="7">
        <f>Dataset!A6</f>
        <v>41030</v>
      </c>
      <c r="B6">
        <f>Dataset!B6</f>
        <v>2012</v>
      </c>
      <c r="C6">
        <f>Dataset!C6</f>
        <v>5</v>
      </c>
      <c r="D6" s="8">
        <f>Dataset!F6</f>
        <v>7934562.5191738447</v>
      </c>
      <c r="E6" s="8">
        <f>Dataset!AC6</f>
        <v>89.2</v>
      </c>
      <c r="F6" s="8">
        <f>Dataset!AD6</f>
        <v>42.1</v>
      </c>
      <c r="G6" s="8">
        <f>Dataset!AR6</f>
        <v>31</v>
      </c>
      <c r="H6" s="8">
        <f>Dataset!BI6</f>
        <v>1</v>
      </c>
      <c r="I6" s="8">
        <f>Dataset!BT6</f>
        <v>0</v>
      </c>
      <c r="J6" s="8">
        <f>Dataset!BU6</f>
        <v>0</v>
      </c>
      <c r="K6" s="8">
        <f>Dataset!Q6</f>
        <v>13951</v>
      </c>
      <c r="M6" s="8">
        <f t="shared" si="1"/>
        <v>-10912807.3521106</v>
      </c>
      <c r="N6" s="1">
        <f t="shared" si="2"/>
        <v>808679.85901905119</v>
      </c>
      <c r="O6" s="1">
        <f t="shared" si="3"/>
        <v>638964.72272818291</v>
      </c>
      <c r="P6" s="1">
        <f t="shared" si="4"/>
        <v>8995165.3121503219</v>
      </c>
      <c r="Q6" s="1">
        <f t="shared" si="8"/>
        <v>-625705.00273567101</v>
      </c>
      <c r="R6" s="1">
        <f t="shared" si="9"/>
        <v>0</v>
      </c>
      <c r="S6" s="1">
        <f t="shared" si="10"/>
        <v>0</v>
      </c>
      <c r="T6" s="1">
        <f t="shared" si="11"/>
        <v>9073636.8502494432</v>
      </c>
      <c r="U6" s="1">
        <f t="shared" si="5"/>
        <v>7977934.3893007282</v>
      </c>
      <c r="V6" s="1">
        <f t="shared" si="6"/>
        <v>43371.870126883499</v>
      </c>
      <c r="W6" s="91">
        <f t="shared" si="7"/>
        <v>5.4364786685949518E-3</v>
      </c>
    </row>
    <row r="7" spans="1:31">
      <c r="A7" s="7">
        <f>Dataset!A7</f>
        <v>41061</v>
      </c>
      <c r="B7">
        <f>Dataset!B7</f>
        <v>2012</v>
      </c>
      <c r="C7">
        <f>Dataset!C7</f>
        <v>6</v>
      </c>
      <c r="D7" s="8">
        <f>Dataset!F7</f>
        <v>8462272.1341112368</v>
      </c>
      <c r="E7" s="8">
        <f>Dataset!AC7</f>
        <v>21.6</v>
      </c>
      <c r="F7" s="8">
        <f>Dataset!AD7</f>
        <v>118.6</v>
      </c>
      <c r="G7" s="8">
        <f>Dataset!AR7</f>
        <v>30</v>
      </c>
      <c r="H7" s="8">
        <f>Dataset!BI7</f>
        <v>0</v>
      </c>
      <c r="I7" s="8">
        <f>Dataset!BT7</f>
        <v>0</v>
      </c>
      <c r="J7" s="8">
        <f>Dataset!BU7</f>
        <v>0</v>
      </c>
      <c r="K7" s="8">
        <f>Dataset!Q7</f>
        <v>13951</v>
      </c>
      <c r="M7" s="8">
        <f t="shared" si="1"/>
        <v>-10912807.3521106</v>
      </c>
      <c r="N7" s="1">
        <f t="shared" si="2"/>
        <v>195823.8223633577</v>
      </c>
      <c r="O7" s="1">
        <f t="shared" si="3"/>
        <v>1800028.8863554033</v>
      </c>
      <c r="P7" s="1">
        <f t="shared" si="4"/>
        <v>8704998.6891777311</v>
      </c>
      <c r="Q7" s="1">
        <f t="shared" si="8"/>
        <v>0</v>
      </c>
      <c r="R7" s="1">
        <f t="shared" si="9"/>
        <v>0</v>
      </c>
      <c r="S7" s="1">
        <f t="shared" si="10"/>
        <v>0</v>
      </c>
      <c r="T7" s="1">
        <f t="shared" si="11"/>
        <v>9073636.8502494432</v>
      </c>
      <c r="U7" s="1">
        <f t="shared" si="5"/>
        <v>8861680.896035336</v>
      </c>
      <c r="V7" s="1">
        <f t="shared" si="6"/>
        <v>399408.76192409918</v>
      </c>
      <c r="W7" s="91">
        <f t="shared" si="7"/>
        <v>4.5071444865814603E-2</v>
      </c>
      <c r="AB7" t="s">
        <v>120</v>
      </c>
      <c r="AC7" t="s">
        <v>121</v>
      </c>
      <c r="AD7" t="s">
        <v>122</v>
      </c>
      <c r="AE7" t="s">
        <v>123</v>
      </c>
    </row>
    <row r="8" spans="1:31">
      <c r="A8" s="7">
        <f>Dataset!A8</f>
        <v>41091</v>
      </c>
      <c r="B8">
        <f>Dataset!B8</f>
        <v>2012</v>
      </c>
      <c r="C8">
        <f>Dataset!C8</f>
        <v>7</v>
      </c>
      <c r="D8" s="8">
        <f>Dataset!F8</f>
        <v>9834219.661905311</v>
      </c>
      <c r="E8" s="8">
        <f>Dataset!AC8</f>
        <v>0</v>
      </c>
      <c r="F8" s="8">
        <f>Dataset!AD8</f>
        <v>187.5</v>
      </c>
      <c r="G8" s="8">
        <f>Dataset!AR8</f>
        <v>31</v>
      </c>
      <c r="H8" s="8">
        <f>Dataset!BI8</f>
        <v>0</v>
      </c>
      <c r="I8" s="8">
        <f>Dataset!BT8</f>
        <v>0</v>
      </c>
      <c r="J8" s="8">
        <f>Dataset!BU8</f>
        <v>0</v>
      </c>
      <c r="K8" s="8">
        <f>Dataset!Q8</f>
        <v>14026</v>
      </c>
      <c r="M8" s="8">
        <f t="shared" si="1"/>
        <v>-10912807.3521106</v>
      </c>
      <c r="N8" s="1">
        <f t="shared" si="2"/>
        <v>0</v>
      </c>
      <c r="O8" s="1">
        <f t="shared" si="3"/>
        <v>2845745.4990863251</v>
      </c>
      <c r="P8" s="1">
        <f t="shared" si="4"/>
        <v>8995165.3121503219</v>
      </c>
      <c r="Q8" s="1">
        <f t="shared" si="8"/>
        <v>0</v>
      </c>
      <c r="R8" s="1">
        <f t="shared" si="9"/>
        <v>0</v>
      </c>
      <c r="S8" s="1">
        <f t="shared" si="10"/>
        <v>0</v>
      </c>
      <c r="T8" s="1">
        <f t="shared" si="11"/>
        <v>9122416.3473298457</v>
      </c>
      <c r="U8" s="1">
        <f t="shared" si="5"/>
        <v>10050519.806455892</v>
      </c>
      <c r="V8" s="1">
        <f t="shared" si="6"/>
        <v>216300.14455058053</v>
      </c>
      <c r="W8" s="91">
        <f t="shared" si="7"/>
        <v>2.1521289317955616E-2</v>
      </c>
      <c r="AA8" t="s">
        <v>124</v>
      </c>
      <c r="AB8" s="176">
        <v>-10912807.3521106</v>
      </c>
      <c r="AC8" s="176">
        <v>1336777.9611593699</v>
      </c>
      <c r="AD8" s="176">
        <v>-8.1635153100864208</v>
      </c>
      <c r="AE8" s="215">
        <v>3.1249597704763702E-13</v>
      </c>
    </row>
    <row r="9" spans="1:31">
      <c r="A9" s="7">
        <f>Dataset!A9</f>
        <v>41122</v>
      </c>
      <c r="B9">
        <f>Dataset!B9</f>
        <v>2012</v>
      </c>
      <c r="C9">
        <f>Dataset!C9</f>
        <v>8</v>
      </c>
      <c r="D9" s="8">
        <f>Dataset!F9</f>
        <v>9155450.6078168973</v>
      </c>
      <c r="E9" s="8">
        <f>Dataset!AC9</f>
        <v>0</v>
      </c>
      <c r="F9" s="8">
        <f>Dataset!AD9</f>
        <v>147</v>
      </c>
      <c r="G9" s="8">
        <f>Dataset!AR9</f>
        <v>31</v>
      </c>
      <c r="H9" s="8">
        <f>Dataset!BI9</f>
        <v>0</v>
      </c>
      <c r="I9" s="8">
        <f>Dataset!BT9</f>
        <v>0</v>
      </c>
      <c r="J9" s="8">
        <f>Dataset!BU9</f>
        <v>0</v>
      </c>
      <c r="K9" s="8">
        <f>Dataset!Q9</f>
        <v>14008</v>
      </c>
      <c r="M9" s="8">
        <f t="shared" si="1"/>
        <v>-10912807.3521106</v>
      </c>
      <c r="N9" s="1">
        <f t="shared" si="2"/>
        <v>0</v>
      </c>
      <c r="O9" s="1">
        <f t="shared" si="3"/>
        <v>2231064.4712836789</v>
      </c>
      <c r="P9" s="1">
        <f t="shared" si="4"/>
        <v>8995165.3121503219</v>
      </c>
      <c r="Q9" s="1">
        <f t="shared" si="8"/>
        <v>0</v>
      </c>
      <c r="R9" s="1">
        <f t="shared" si="9"/>
        <v>0</v>
      </c>
      <c r="S9" s="1">
        <f t="shared" si="10"/>
        <v>0</v>
      </c>
      <c r="T9" s="1">
        <f t="shared" si="11"/>
        <v>9110709.2680305503</v>
      </c>
      <c r="U9" s="1">
        <f t="shared" si="5"/>
        <v>9424131.699353952</v>
      </c>
      <c r="V9" s="1">
        <f t="shared" si="6"/>
        <v>268681.09153705463</v>
      </c>
      <c r="W9" s="91">
        <f t="shared" si="7"/>
        <v>2.8509904159708783E-2</v>
      </c>
      <c r="AA9" t="s">
        <v>28</v>
      </c>
      <c r="AB9" s="176">
        <v>9065.9177020073002</v>
      </c>
      <c r="AC9" s="176">
        <v>226.04638809601201</v>
      </c>
      <c r="AD9" s="176">
        <v>40.106447965700703</v>
      </c>
      <c r="AE9" s="215">
        <v>7.3146794942243299E-73</v>
      </c>
    </row>
    <row r="10" spans="1:31">
      <c r="A10" s="7">
        <f>Dataset!A10</f>
        <v>41153</v>
      </c>
      <c r="B10">
        <f>Dataset!B10</f>
        <v>2012</v>
      </c>
      <c r="C10">
        <f>Dataset!C10</f>
        <v>9</v>
      </c>
      <c r="D10" s="8">
        <f>Dataset!F10</f>
        <v>7819973.5394460494</v>
      </c>
      <c r="E10" s="8">
        <f>Dataset!AC10</f>
        <v>53.8</v>
      </c>
      <c r="F10" s="8">
        <f>Dataset!AD10</f>
        <v>48</v>
      </c>
      <c r="G10" s="8">
        <f>Dataset!AR10</f>
        <v>30</v>
      </c>
      <c r="H10" s="8">
        <f>Dataset!BI10</f>
        <v>1</v>
      </c>
      <c r="I10" s="8">
        <f>Dataset!BT10</f>
        <v>0</v>
      </c>
      <c r="J10" s="8">
        <f>Dataset!BU10</f>
        <v>0</v>
      </c>
      <c r="K10" s="8">
        <f>Dataset!Q10</f>
        <v>14087</v>
      </c>
      <c r="M10" s="8">
        <f t="shared" si="1"/>
        <v>-10912807.3521106</v>
      </c>
      <c r="N10" s="1">
        <f t="shared" si="2"/>
        <v>487746.37236799271</v>
      </c>
      <c r="O10" s="1">
        <f t="shared" si="3"/>
        <v>728510.84776609926</v>
      </c>
      <c r="P10" s="1">
        <f t="shared" si="4"/>
        <v>8704998.6891777311</v>
      </c>
      <c r="Q10" s="1">
        <f t="shared" si="8"/>
        <v>-625705.00273567101</v>
      </c>
      <c r="R10" s="1">
        <f t="shared" si="9"/>
        <v>0</v>
      </c>
      <c r="S10" s="1">
        <f t="shared" si="10"/>
        <v>0</v>
      </c>
      <c r="T10" s="1">
        <f t="shared" si="11"/>
        <v>9162090.3382885754</v>
      </c>
      <c r="U10" s="1">
        <f t="shared" si="5"/>
        <v>7544833.8927541282</v>
      </c>
      <c r="V10" s="1">
        <f t="shared" si="6"/>
        <v>-275139.64669192117</v>
      </c>
      <c r="W10" s="91">
        <f t="shared" si="7"/>
        <v>3.6467290148847212E-2</v>
      </c>
      <c r="AA10" t="s">
        <v>29</v>
      </c>
      <c r="AB10" s="176">
        <v>15177.3093284604</v>
      </c>
      <c r="AC10" s="176">
        <v>1072.1923500584601</v>
      </c>
      <c r="AD10" s="176">
        <v>14.1553978888517</v>
      </c>
      <c r="AE10" s="215">
        <v>1.158859393068E-27</v>
      </c>
    </row>
    <row r="11" spans="1:31">
      <c r="A11" s="7">
        <f>Dataset!A11</f>
        <v>41183</v>
      </c>
      <c r="B11">
        <f>Dataset!B11</f>
        <v>2012</v>
      </c>
      <c r="C11">
        <f>Dataset!C11</f>
        <v>10</v>
      </c>
      <c r="D11" s="8">
        <f>Dataset!F11</f>
        <v>8490305.2491330653</v>
      </c>
      <c r="E11" s="8">
        <f>Dataset!AC11</f>
        <v>179.6</v>
      </c>
      <c r="F11" s="8">
        <f>Dataset!AD11</f>
        <v>5.5</v>
      </c>
      <c r="G11" s="8">
        <f>Dataset!AR11</f>
        <v>31</v>
      </c>
      <c r="H11" s="8">
        <f>Dataset!BI11</f>
        <v>1</v>
      </c>
      <c r="I11" s="8">
        <f>Dataset!BT11</f>
        <v>0</v>
      </c>
      <c r="J11" s="8">
        <f>Dataset!BU11</f>
        <v>0</v>
      </c>
      <c r="K11" s="8">
        <f>Dataset!Q11</f>
        <v>14124</v>
      </c>
      <c r="M11" s="8">
        <f t="shared" si="1"/>
        <v>-10912807.3521106</v>
      </c>
      <c r="N11" s="1">
        <f t="shared" si="2"/>
        <v>1628238.819280511</v>
      </c>
      <c r="O11" s="1">
        <f t="shared" si="3"/>
        <v>83475.201306532195</v>
      </c>
      <c r="P11" s="1">
        <f t="shared" si="4"/>
        <v>8995165.3121503219</v>
      </c>
      <c r="Q11" s="1">
        <f t="shared" si="8"/>
        <v>-625705.00273567101</v>
      </c>
      <c r="R11" s="1">
        <f t="shared" si="9"/>
        <v>0</v>
      </c>
      <c r="S11" s="1">
        <f t="shared" si="10"/>
        <v>0</v>
      </c>
      <c r="T11" s="1">
        <f t="shared" si="11"/>
        <v>9186154.8901815731</v>
      </c>
      <c r="U11" s="1">
        <f t="shared" si="5"/>
        <v>8354521.8680726681</v>
      </c>
      <c r="V11" s="1">
        <f t="shared" si="6"/>
        <v>-135783.38106039725</v>
      </c>
      <c r="W11" s="91">
        <f t="shared" si="7"/>
        <v>1.6252681267051559E-2</v>
      </c>
      <c r="AA11" t="s">
        <v>74</v>
      </c>
      <c r="AB11" s="176">
        <v>290166.62297259102</v>
      </c>
      <c r="AC11" s="176">
        <v>32374.1134742867</v>
      </c>
      <c r="AD11" s="176">
        <v>8.9629210450212806</v>
      </c>
      <c r="AE11" s="215">
        <v>4.0080801259968798E-15</v>
      </c>
    </row>
    <row r="12" spans="1:31">
      <c r="A12" s="7">
        <f>Dataset!A12</f>
        <v>41214</v>
      </c>
      <c r="B12">
        <f>Dataset!B12</f>
        <v>2012</v>
      </c>
      <c r="C12">
        <f>Dataset!C12</f>
        <v>11</v>
      </c>
      <c r="D12" s="8">
        <f>Dataset!F12</f>
        <v>9864765.0115394779</v>
      </c>
      <c r="E12" s="8">
        <f>Dataset!AC12</f>
        <v>386</v>
      </c>
      <c r="F12" s="8">
        <f>Dataset!AD12</f>
        <v>0</v>
      </c>
      <c r="G12" s="8">
        <f>Dataset!AR12</f>
        <v>30</v>
      </c>
      <c r="H12" s="8">
        <f>Dataset!BI12</f>
        <v>1</v>
      </c>
      <c r="I12" s="8">
        <f>Dataset!BT12</f>
        <v>0</v>
      </c>
      <c r="J12" s="8">
        <f>Dataset!BU12</f>
        <v>0</v>
      </c>
      <c r="K12" s="8">
        <f>Dataset!Q12</f>
        <v>14160</v>
      </c>
      <c r="M12" s="8">
        <f t="shared" si="1"/>
        <v>-10912807.3521106</v>
      </c>
      <c r="N12" s="1">
        <f t="shared" si="2"/>
        <v>3499444.232974818</v>
      </c>
      <c r="O12" s="1">
        <f t="shared" si="3"/>
        <v>0</v>
      </c>
      <c r="P12" s="1">
        <f t="shared" si="4"/>
        <v>8704998.6891777311</v>
      </c>
      <c r="Q12" s="1">
        <f t="shared" si="8"/>
        <v>-625705.00273567101</v>
      </c>
      <c r="R12" s="1">
        <f t="shared" si="9"/>
        <v>0</v>
      </c>
      <c r="S12" s="1">
        <f t="shared" si="10"/>
        <v>0</v>
      </c>
      <c r="T12" s="1">
        <f t="shared" si="11"/>
        <v>9209569.0487801675</v>
      </c>
      <c r="U12" s="1">
        <f t="shared" si="5"/>
        <v>9875499.6160864457</v>
      </c>
      <c r="V12" s="1">
        <f t="shared" si="6"/>
        <v>10734.604546967894</v>
      </c>
      <c r="W12" s="91">
        <f t="shared" si="7"/>
        <v>1.0869935663287385E-3</v>
      </c>
      <c r="AA12" t="s">
        <v>83</v>
      </c>
      <c r="AB12" s="176">
        <v>-625705.00273567101</v>
      </c>
      <c r="AC12" s="176">
        <v>74502.531134363904</v>
      </c>
      <c r="AD12" s="176">
        <v>-8.3984395323056091</v>
      </c>
      <c r="AE12" s="215">
        <v>8.7748518747468105E-14</v>
      </c>
    </row>
    <row r="13" spans="1:31">
      <c r="A13" s="7">
        <f>Dataset!A13</f>
        <v>41244</v>
      </c>
      <c r="B13">
        <f>Dataset!B13</f>
        <v>2012</v>
      </c>
      <c r="C13">
        <f>Dataset!C13</f>
        <v>12</v>
      </c>
      <c r="D13" s="8">
        <f>Dataset!F13</f>
        <v>12051862.387462528</v>
      </c>
      <c r="E13" s="8">
        <f>Dataset!AC13</f>
        <v>481.4</v>
      </c>
      <c r="F13" s="8">
        <f>Dataset!AD13</f>
        <v>0</v>
      </c>
      <c r="G13" s="8">
        <f>Dataset!AR13</f>
        <v>31</v>
      </c>
      <c r="H13" s="8">
        <f>Dataset!BI13</f>
        <v>0</v>
      </c>
      <c r="I13" s="8">
        <f>Dataset!BT13</f>
        <v>0</v>
      </c>
      <c r="J13" s="8">
        <f>Dataset!BU13</f>
        <v>0</v>
      </c>
      <c r="K13" s="8">
        <f>Dataset!Q13</f>
        <v>14224.5</v>
      </c>
      <c r="M13" s="8">
        <f t="shared" si="1"/>
        <v>-10912807.3521106</v>
      </c>
      <c r="N13" s="1">
        <f t="shared" si="2"/>
        <v>4364332.7817463139</v>
      </c>
      <c r="O13" s="1">
        <f t="shared" si="3"/>
        <v>0</v>
      </c>
      <c r="P13" s="1">
        <f t="shared" si="4"/>
        <v>8995165.3121503219</v>
      </c>
      <c r="Q13" s="1">
        <f t="shared" si="8"/>
        <v>0</v>
      </c>
      <c r="R13" s="1">
        <f t="shared" si="9"/>
        <v>0</v>
      </c>
      <c r="S13" s="1">
        <f t="shared" si="10"/>
        <v>0</v>
      </c>
      <c r="T13" s="1">
        <f t="shared" si="11"/>
        <v>9251519.4162693135</v>
      </c>
      <c r="U13" s="1">
        <f t="shared" si="5"/>
        <v>11698210.15805535</v>
      </c>
      <c r="V13" s="1">
        <f t="shared" si="6"/>
        <v>-353652.22940717824</v>
      </c>
      <c r="W13" s="91">
        <f t="shared" si="7"/>
        <v>3.0231310997918297E-2</v>
      </c>
      <c r="AA13" t="s">
        <v>125</v>
      </c>
      <c r="AB13" s="176">
        <v>1250.11608530084</v>
      </c>
      <c r="AC13" s="176">
        <v>304.00305495926398</v>
      </c>
      <c r="AD13" s="176">
        <v>4.1121826406262496</v>
      </c>
      <c r="AE13" s="215">
        <v>7.0810440861006495E-5</v>
      </c>
    </row>
    <row r="14" spans="1:31">
      <c r="A14" s="7">
        <f>Dataset!A14</f>
        <v>41275</v>
      </c>
      <c r="B14">
        <f>Dataset!B14</f>
        <v>2013</v>
      </c>
      <c r="C14">
        <f>Dataset!C14</f>
        <v>1</v>
      </c>
      <c r="D14" s="8">
        <f>Dataset!F14</f>
        <v>13238499.251797339</v>
      </c>
      <c r="E14" s="8">
        <f>Dataset!AC14</f>
        <v>576.9</v>
      </c>
      <c r="F14" s="8">
        <f>Dataset!AD14</f>
        <v>0</v>
      </c>
      <c r="G14" s="8">
        <f>Dataset!AR14</f>
        <v>31</v>
      </c>
      <c r="H14" s="8">
        <f>Dataset!BI14</f>
        <v>0</v>
      </c>
      <c r="I14" s="8">
        <f>Dataset!BT14</f>
        <v>0</v>
      </c>
      <c r="J14" s="8">
        <f>Dataset!BU14</f>
        <v>0</v>
      </c>
      <c r="K14" s="8">
        <f>Dataset!Q14</f>
        <v>14224.5</v>
      </c>
      <c r="M14" s="8">
        <f t="shared" si="1"/>
        <v>-10912807.3521106</v>
      </c>
      <c r="N14" s="1">
        <f t="shared" si="2"/>
        <v>5230127.9222880118</v>
      </c>
      <c r="O14" s="1">
        <f t="shared" si="3"/>
        <v>0</v>
      </c>
      <c r="P14" s="1">
        <f t="shared" si="4"/>
        <v>8995165.3121503219</v>
      </c>
      <c r="Q14" s="1">
        <f t="shared" si="8"/>
        <v>0</v>
      </c>
      <c r="R14" s="1">
        <f t="shared" si="9"/>
        <v>0</v>
      </c>
      <c r="S14" s="1">
        <f t="shared" si="10"/>
        <v>0</v>
      </c>
      <c r="T14" s="1">
        <f t="shared" si="11"/>
        <v>9251519.4162693135</v>
      </c>
      <c r="U14" s="1">
        <f t="shared" si="5"/>
        <v>12564005.298597047</v>
      </c>
      <c r="V14" s="1">
        <f t="shared" si="6"/>
        <v>-674493.95320029184</v>
      </c>
      <c r="W14" s="91">
        <f t="shared" si="7"/>
        <v>5.3684628203365121E-2</v>
      </c>
      <c r="AA14" t="s">
        <v>126</v>
      </c>
      <c r="AB14" s="176">
        <v>9105.9522183291101</v>
      </c>
      <c r="AC14" s="176">
        <v>1271.3355986296001</v>
      </c>
      <c r="AD14" s="176">
        <v>7.1625086469258097</v>
      </c>
      <c r="AE14" s="215">
        <v>6.1750584480629994E-11</v>
      </c>
    </row>
    <row r="15" spans="1:31">
      <c r="A15" s="7">
        <f>Dataset!A15</f>
        <v>41306</v>
      </c>
      <c r="B15">
        <f>Dataset!B15</f>
        <v>2013</v>
      </c>
      <c r="C15">
        <f>Dataset!C15</f>
        <v>2</v>
      </c>
      <c r="D15" s="8">
        <f>Dataset!F15</f>
        <v>11955978.149376852</v>
      </c>
      <c r="E15" s="8">
        <f>Dataset!AC15</f>
        <v>591.79999999999995</v>
      </c>
      <c r="F15" s="8">
        <f>Dataset!AD15</f>
        <v>0</v>
      </c>
      <c r="G15" s="8">
        <f>Dataset!AR15</f>
        <v>28</v>
      </c>
      <c r="H15" s="8">
        <f>Dataset!BI15</f>
        <v>0</v>
      </c>
      <c r="I15" s="8">
        <f>Dataset!BT15</f>
        <v>0</v>
      </c>
      <c r="J15" s="8">
        <f>Dataset!BU15</f>
        <v>0</v>
      </c>
      <c r="K15" s="8">
        <f>Dataset!Q15</f>
        <v>14229</v>
      </c>
      <c r="M15" s="8">
        <f t="shared" si="1"/>
        <v>-10912807.3521106</v>
      </c>
      <c r="N15" s="1">
        <f t="shared" si="2"/>
        <v>5365210.0960479202</v>
      </c>
      <c r="O15" s="1">
        <f t="shared" si="3"/>
        <v>0</v>
      </c>
      <c r="P15" s="1">
        <f t="shared" si="4"/>
        <v>8124665.4432325484</v>
      </c>
      <c r="Q15" s="1">
        <f t="shared" si="8"/>
        <v>0</v>
      </c>
      <c r="R15" s="1">
        <f t="shared" si="9"/>
        <v>0</v>
      </c>
      <c r="S15" s="1">
        <f t="shared" si="10"/>
        <v>0</v>
      </c>
      <c r="T15" s="1">
        <f t="shared" si="11"/>
        <v>9254446.1860941388</v>
      </c>
      <c r="U15" s="1">
        <f t="shared" si="5"/>
        <v>11831514.373264007</v>
      </c>
      <c r="V15" s="1">
        <f t="shared" si="6"/>
        <v>-124463.77611284517</v>
      </c>
      <c r="W15" s="91">
        <f t="shared" si="7"/>
        <v>1.0519682619335639E-2</v>
      </c>
      <c r="AA15" t="s">
        <v>127</v>
      </c>
      <c r="AB15" s="176">
        <v>650.39329440537904</v>
      </c>
      <c r="AC15" s="176">
        <v>60.163561887442</v>
      </c>
      <c r="AD15" s="176">
        <v>10.8104186986498</v>
      </c>
      <c r="AE15" s="215">
        <v>1.3488752022094801E-19</v>
      </c>
    </row>
    <row r="16" spans="1:31">
      <c r="A16" s="7">
        <f>Dataset!A16</f>
        <v>41334</v>
      </c>
      <c r="B16">
        <f>Dataset!B16</f>
        <v>2013</v>
      </c>
      <c r="C16">
        <f>Dataset!C16</f>
        <v>3</v>
      </c>
      <c r="D16" s="8">
        <f>Dataset!F16</f>
        <v>11831367.633038756</v>
      </c>
      <c r="E16" s="8">
        <f>Dataset!AC16</f>
        <v>520.20000000000005</v>
      </c>
      <c r="F16" s="8">
        <f>Dataset!AD16</f>
        <v>0</v>
      </c>
      <c r="G16" s="8">
        <f>Dataset!AR16</f>
        <v>31</v>
      </c>
      <c r="H16" s="8">
        <f>Dataset!BI16</f>
        <v>1</v>
      </c>
      <c r="I16" s="8">
        <f>Dataset!BT16</f>
        <v>0</v>
      </c>
      <c r="J16" s="8">
        <f>Dataset!BU16</f>
        <v>0</v>
      </c>
      <c r="K16" s="8">
        <f>Dataset!Q16</f>
        <v>14244</v>
      </c>
      <c r="M16" s="8">
        <f t="shared" si="1"/>
        <v>-10912807.3521106</v>
      </c>
      <c r="N16" s="1">
        <f t="shared" si="2"/>
        <v>4716090.3885841984</v>
      </c>
      <c r="O16" s="1">
        <f t="shared" si="3"/>
        <v>0</v>
      </c>
      <c r="P16" s="1">
        <f t="shared" si="4"/>
        <v>8995165.3121503219</v>
      </c>
      <c r="Q16" s="1">
        <f t="shared" si="8"/>
        <v>-625705.00273567101</v>
      </c>
      <c r="R16" s="1">
        <f t="shared" si="9"/>
        <v>0</v>
      </c>
      <c r="S16" s="1">
        <f t="shared" si="10"/>
        <v>0</v>
      </c>
      <c r="T16" s="1">
        <f t="shared" si="11"/>
        <v>9264202.0855102185</v>
      </c>
      <c r="U16" s="1">
        <f t="shared" si="5"/>
        <v>11436945.431398468</v>
      </c>
      <c r="V16" s="1">
        <f t="shared" si="6"/>
        <v>-394422.20164028741</v>
      </c>
      <c r="W16" s="91">
        <f t="shared" si="7"/>
        <v>3.4486673387236655E-2</v>
      </c>
      <c r="AB16" s="8"/>
    </row>
    <row r="17" spans="1:30">
      <c r="A17" s="7">
        <f>Dataset!A17</f>
        <v>41365</v>
      </c>
      <c r="B17">
        <f>Dataset!B17</f>
        <v>2013</v>
      </c>
      <c r="C17">
        <f>Dataset!C17</f>
        <v>4</v>
      </c>
      <c r="D17" s="8">
        <f>Dataset!F17</f>
        <v>9249221.6547369249</v>
      </c>
      <c r="E17" s="8">
        <f>Dataset!AC17</f>
        <v>309.39999999999998</v>
      </c>
      <c r="F17" s="8">
        <f>Dataset!AD17</f>
        <v>0.7</v>
      </c>
      <c r="G17" s="8">
        <f>Dataset!AR17</f>
        <v>30</v>
      </c>
      <c r="H17" s="8">
        <f>Dataset!BI17</f>
        <v>1</v>
      </c>
      <c r="I17" s="8">
        <f>Dataset!BT17</f>
        <v>0</v>
      </c>
      <c r="J17" s="8">
        <f>Dataset!BU17</f>
        <v>0</v>
      </c>
      <c r="K17" s="8">
        <f>Dataset!Q17</f>
        <v>14259</v>
      </c>
      <c r="M17" s="8">
        <f t="shared" si="1"/>
        <v>-10912807.3521106</v>
      </c>
      <c r="N17" s="1">
        <f t="shared" si="2"/>
        <v>2804994.9370010584</v>
      </c>
      <c r="O17" s="1">
        <f t="shared" si="3"/>
        <v>10624.116529922279</v>
      </c>
      <c r="P17" s="1">
        <f t="shared" si="4"/>
        <v>8704998.6891777311</v>
      </c>
      <c r="Q17" s="1">
        <f t="shared" si="8"/>
        <v>-625705.00273567101</v>
      </c>
      <c r="R17" s="1">
        <f t="shared" si="9"/>
        <v>0</v>
      </c>
      <c r="S17" s="1">
        <f t="shared" si="10"/>
        <v>0</v>
      </c>
      <c r="T17" s="1">
        <f t="shared" si="11"/>
        <v>9273957.9849263001</v>
      </c>
      <c r="U17" s="1">
        <f t="shared" si="5"/>
        <v>9256063.3727887403</v>
      </c>
      <c r="V17" s="1">
        <f t="shared" si="6"/>
        <v>6841.7180518154055</v>
      </c>
      <c r="W17" s="91">
        <f t="shared" si="7"/>
        <v>7.3916067514499719E-4</v>
      </c>
      <c r="AA17" t="s">
        <v>128</v>
      </c>
    </row>
    <row r="18" spans="1:30">
      <c r="A18" s="7">
        <f>Dataset!A18</f>
        <v>41395</v>
      </c>
      <c r="B18">
        <f>Dataset!B18</f>
        <v>2013</v>
      </c>
      <c r="C18">
        <f>Dataset!C18</f>
        <v>5</v>
      </c>
      <c r="D18" s="8">
        <f>Dataset!F18</f>
        <v>8168918.4086054219</v>
      </c>
      <c r="E18" s="8">
        <f>Dataset!AC18</f>
        <v>120.1</v>
      </c>
      <c r="F18" s="8">
        <f>Dataset!AD18</f>
        <v>34.1</v>
      </c>
      <c r="G18" s="8">
        <f>Dataset!AR18</f>
        <v>31</v>
      </c>
      <c r="H18" s="8">
        <f>Dataset!BI18</f>
        <v>1</v>
      </c>
      <c r="I18" s="8">
        <f>Dataset!BT18</f>
        <v>0</v>
      </c>
      <c r="J18" s="8">
        <f>Dataset!BU18</f>
        <v>0</v>
      </c>
      <c r="K18" s="8">
        <f>Dataset!Q18</f>
        <v>14256</v>
      </c>
      <c r="M18" s="8">
        <f t="shared" si="1"/>
        <v>-10912807.3521106</v>
      </c>
      <c r="N18" s="1">
        <f t="shared" si="2"/>
        <v>1088816.7160110767</v>
      </c>
      <c r="O18" s="1">
        <f t="shared" si="3"/>
        <v>517546.24810049968</v>
      </c>
      <c r="P18" s="1">
        <f t="shared" si="4"/>
        <v>8995165.3121503219</v>
      </c>
      <c r="Q18" s="1">
        <f t="shared" si="8"/>
        <v>-625705.00273567101</v>
      </c>
      <c r="R18" s="1">
        <f t="shared" si="9"/>
        <v>0</v>
      </c>
      <c r="S18" s="1">
        <f t="shared" si="10"/>
        <v>0</v>
      </c>
      <c r="T18" s="1">
        <f t="shared" si="11"/>
        <v>9272006.8050430827</v>
      </c>
      <c r="U18" s="1">
        <f t="shared" si="5"/>
        <v>8335022.7264587115</v>
      </c>
      <c r="V18" s="1">
        <f t="shared" si="6"/>
        <v>166104.31785328966</v>
      </c>
      <c r="W18" s="91">
        <f t="shared" si="7"/>
        <v>1.9928478098326929E-2</v>
      </c>
      <c r="AA18" t="s">
        <v>129</v>
      </c>
      <c r="AB18" s="8">
        <v>10784121.9228976</v>
      </c>
      <c r="AC18" s="1" t="s">
        <v>130</v>
      </c>
      <c r="AD18" s="8">
        <v>1989514.5452978499</v>
      </c>
    </row>
    <row r="19" spans="1:30">
      <c r="A19" s="7">
        <f>Dataset!A19</f>
        <v>41426</v>
      </c>
      <c r="B19">
        <f>Dataset!B19</f>
        <v>2013</v>
      </c>
      <c r="C19">
        <f>Dataset!C19</f>
        <v>6</v>
      </c>
      <c r="D19" s="8">
        <f>Dataset!F19</f>
        <v>8181008.6285014376</v>
      </c>
      <c r="E19" s="8">
        <f>Dataset!AC19</f>
        <v>39.4</v>
      </c>
      <c r="F19" s="8">
        <f>Dataset!AD19</f>
        <v>65.900000000000006</v>
      </c>
      <c r="G19" s="8">
        <f>Dataset!AR19</f>
        <v>30</v>
      </c>
      <c r="H19" s="8">
        <f>Dataset!BI19</f>
        <v>0</v>
      </c>
      <c r="I19" s="8">
        <f>Dataset!BT19</f>
        <v>0</v>
      </c>
      <c r="J19" s="8">
        <f>Dataset!BU19</f>
        <v>0</v>
      </c>
      <c r="K19" s="8">
        <f>Dataset!Q19</f>
        <v>14221</v>
      </c>
      <c r="M19" s="8">
        <f t="shared" si="1"/>
        <v>-10912807.3521106</v>
      </c>
      <c r="N19" s="1">
        <f t="shared" si="2"/>
        <v>357197.15745908761</v>
      </c>
      <c r="O19" s="1">
        <f t="shared" si="3"/>
        <v>1000184.6847455405</v>
      </c>
      <c r="P19" s="1">
        <f t="shared" si="4"/>
        <v>8704998.6891777311</v>
      </c>
      <c r="Q19" s="1">
        <f t="shared" si="8"/>
        <v>0</v>
      </c>
      <c r="R19" s="1">
        <f t="shared" si="9"/>
        <v>0</v>
      </c>
      <c r="S19" s="1">
        <f t="shared" si="10"/>
        <v>0</v>
      </c>
      <c r="T19" s="1">
        <f t="shared" si="11"/>
        <v>9249243.0397388954</v>
      </c>
      <c r="U19" s="1">
        <f t="shared" si="5"/>
        <v>8398816.2190106548</v>
      </c>
      <c r="V19" s="1">
        <f t="shared" si="6"/>
        <v>217807.59050921723</v>
      </c>
      <c r="W19" s="91">
        <f t="shared" si="7"/>
        <v>2.5933129720854167E-2</v>
      </c>
      <c r="AA19" t="s">
        <v>131</v>
      </c>
      <c r="AB19" s="216">
        <v>12885954843328</v>
      </c>
      <c r="AC19" s="1" t="s">
        <v>132</v>
      </c>
      <c r="AD19" s="8">
        <v>322364.68583267601</v>
      </c>
    </row>
    <row r="20" spans="1:30">
      <c r="A20" s="7">
        <f>Dataset!A20</f>
        <v>41456</v>
      </c>
      <c r="B20">
        <f>Dataset!B20</f>
        <v>2013</v>
      </c>
      <c r="C20">
        <f>Dataset!C20</f>
        <v>7</v>
      </c>
      <c r="D20" s="8">
        <f>Dataset!F20</f>
        <v>9404500.6168453004</v>
      </c>
      <c r="E20" s="8">
        <f>Dataset!AC20</f>
        <v>0.2</v>
      </c>
      <c r="F20" s="8">
        <f>Dataset!AD20</f>
        <v>153.9</v>
      </c>
      <c r="G20" s="8">
        <f>Dataset!AR20</f>
        <v>31</v>
      </c>
      <c r="H20" s="8">
        <f>Dataset!BI20</f>
        <v>0</v>
      </c>
      <c r="I20" s="8">
        <f>Dataset!BT20</f>
        <v>0</v>
      </c>
      <c r="J20" s="8">
        <f>Dataset!BU20</f>
        <v>0</v>
      </c>
      <c r="K20" s="8">
        <f>Dataset!Q20</f>
        <v>14329</v>
      </c>
      <c r="M20" s="8">
        <f t="shared" si="1"/>
        <v>-10912807.3521106</v>
      </c>
      <c r="N20" s="1">
        <f t="shared" si="2"/>
        <v>1813.18354040146</v>
      </c>
      <c r="O20" s="1">
        <f t="shared" si="3"/>
        <v>2335787.9056500555</v>
      </c>
      <c r="P20" s="1">
        <f t="shared" si="4"/>
        <v>8995165.3121503219</v>
      </c>
      <c r="Q20" s="1">
        <f t="shared" si="8"/>
        <v>0</v>
      </c>
      <c r="R20" s="1">
        <f t="shared" si="9"/>
        <v>0</v>
      </c>
      <c r="S20" s="1">
        <f t="shared" si="10"/>
        <v>0</v>
      </c>
      <c r="T20" s="1">
        <f t="shared" si="11"/>
        <v>9319485.5155346766</v>
      </c>
      <c r="U20" s="1">
        <f t="shared" si="5"/>
        <v>9739444.5647648554</v>
      </c>
      <c r="V20" s="1">
        <f t="shared" si="6"/>
        <v>334943.94791955501</v>
      </c>
      <c r="W20" s="91">
        <f t="shared" si="7"/>
        <v>3.4390456836861899E-2</v>
      </c>
      <c r="AA20" t="s">
        <v>133</v>
      </c>
      <c r="AB20" s="215">
        <v>0.97521132595184701</v>
      </c>
      <c r="AC20" s="218" t="s">
        <v>134</v>
      </c>
      <c r="AD20" s="215">
        <v>0.97381196532009595</v>
      </c>
    </row>
    <row r="21" spans="1:30">
      <c r="A21" s="7">
        <f>Dataset!A21</f>
        <v>41487</v>
      </c>
      <c r="B21">
        <f>Dataset!B21</f>
        <v>2013</v>
      </c>
      <c r="C21">
        <f>Dataset!C21</f>
        <v>8</v>
      </c>
      <c r="D21" s="8">
        <f>Dataset!F21</f>
        <v>8923060.4722728822</v>
      </c>
      <c r="E21" s="8">
        <f>Dataset!AC21</f>
        <v>1.8</v>
      </c>
      <c r="F21" s="8">
        <f>Dataset!AD21</f>
        <v>113.9</v>
      </c>
      <c r="G21" s="8">
        <f>Dataset!AR21</f>
        <v>31</v>
      </c>
      <c r="H21" s="8">
        <f>Dataset!BI21</f>
        <v>0</v>
      </c>
      <c r="I21" s="8">
        <f>Dataset!BT21</f>
        <v>0</v>
      </c>
      <c r="J21" s="8">
        <f>Dataset!BU21</f>
        <v>0</v>
      </c>
      <c r="K21" s="8">
        <f>Dataset!Q21</f>
        <v>14329</v>
      </c>
      <c r="M21" s="8">
        <f t="shared" si="1"/>
        <v>-10912807.3521106</v>
      </c>
      <c r="N21" s="1">
        <f t="shared" si="2"/>
        <v>16318.65186361314</v>
      </c>
      <c r="O21" s="1">
        <f t="shared" si="3"/>
        <v>1728695.5325116396</v>
      </c>
      <c r="P21" s="1">
        <f t="shared" si="4"/>
        <v>8995165.3121503219</v>
      </c>
      <c r="Q21" s="1">
        <f t="shared" si="8"/>
        <v>0</v>
      </c>
      <c r="R21" s="1">
        <f t="shared" si="9"/>
        <v>0</v>
      </c>
      <c r="S21" s="1">
        <f t="shared" si="10"/>
        <v>0</v>
      </c>
      <c r="T21" s="1">
        <f t="shared" si="11"/>
        <v>9319485.5155346766</v>
      </c>
      <c r="U21" s="1">
        <f t="shared" si="5"/>
        <v>9146857.659949651</v>
      </c>
      <c r="V21" s="1">
        <f t="shared" si="6"/>
        <v>223797.18767676875</v>
      </c>
      <c r="W21" s="91">
        <f t="shared" si="7"/>
        <v>2.4467111657010376E-2</v>
      </c>
      <c r="AA21" t="s">
        <v>266</v>
      </c>
      <c r="AB21" s="176">
        <v>532.38050384868598</v>
      </c>
      <c r="AC21" s="218" t="s">
        <v>135</v>
      </c>
      <c r="AD21" s="215">
        <v>2.7767699913798099E-89</v>
      </c>
    </row>
    <row r="22" spans="1:30">
      <c r="A22" s="7">
        <f>Dataset!A22</f>
        <v>41518</v>
      </c>
      <c r="B22">
        <f>Dataset!B22</f>
        <v>2013</v>
      </c>
      <c r="C22">
        <f>Dataset!C22</f>
        <v>9</v>
      </c>
      <c r="D22" s="8">
        <f>Dataset!F22</f>
        <v>7962256.8096089372</v>
      </c>
      <c r="E22" s="8">
        <f>Dataset!AC22</f>
        <v>63.2</v>
      </c>
      <c r="F22" s="8">
        <f>Dataset!AD22</f>
        <v>43.8</v>
      </c>
      <c r="G22" s="8">
        <f>Dataset!AR22</f>
        <v>30</v>
      </c>
      <c r="H22" s="8">
        <f>Dataset!BI22</f>
        <v>1</v>
      </c>
      <c r="I22" s="8">
        <f>Dataset!BT22</f>
        <v>0</v>
      </c>
      <c r="J22" s="8">
        <f>Dataset!BU22</f>
        <v>0</v>
      </c>
      <c r="K22" s="8">
        <f>Dataset!Q22</f>
        <v>14293</v>
      </c>
      <c r="M22" s="8">
        <f t="shared" si="1"/>
        <v>-10912807.3521106</v>
      </c>
      <c r="N22" s="1">
        <f t="shared" si="2"/>
        <v>572965.99876686139</v>
      </c>
      <c r="O22" s="1">
        <f t="shared" si="3"/>
        <v>664766.14858656551</v>
      </c>
      <c r="P22" s="1">
        <f t="shared" si="4"/>
        <v>8704998.6891777311</v>
      </c>
      <c r="Q22" s="1">
        <f t="shared" si="8"/>
        <v>-625705.00273567101</v>
      </c>
      <c r="R22" s="1">
        <f t="shared" si="9"/>
        <v>0</v>
      </c>
      <c r="S22" s="1">
        <f t="shared" si="10"/>
        <v>0</v>
      </c>
      <c r="T22" s="1">
        <f t="shared" si="11"/>
        <v>9296071.3569360822</v>
      </c>
      <c r="U22" s="1">
        <f t="shared" si="5"/>
        <v>7700289.83862097</v>
      </c>
      <c r="V22" s="1">
        <f t="shared" si="6"/>
        <v>-261966.97098796722</v>
      </c>
      <c r="W22" s="91">
        <f t="shared" si="7"/>
        <v>3.4020403968960521E-2</v>
      </c>
      <c r="AA22" t="s">
        <v>136</v>
      </c>
      <c r="AB22" s="214">
        <v>-1.1412665892673399E-2</v>
      </c>
      <c r="AC22" s="218" t="s">
        <v>137</v>
      </c>
      <c r="AD22" s="215">
        <v>2.0004008523563899</v>
      </c>
    </row>
    <row r="23" spans="1:30">
      <c r="A23" s="7">
        <f>Dataset!A23</f>
        <v>41548</v>
      </c>
      <c r="B23">
        <f>Dataset!B23</f>
        <v>2013</v>
      </c>
      <c r="C23">
        <f>Dataset!C23</f>
        <v>10</v>
      </c>
      <c r="D23" s="8">
        <f>Dataset!F23</f>
        <v>8456373.9734936394</v>
      </c>
      <c r="E23" s="8">
        <f>Dataset!AC23</f>
        <v>175.4</v>
      </c>
      <c r="F23" s="8">
        <f>Dataset!AD23</f>
        <v>2.6</v>
      </c>
      <c r="G23" s="8">
        <f>Dataset!AR23</f>
        <v>31</v>
      </c>
      <c r="H23" s="8">
        <f>Dataset!BI23</f>
        <v>1</v>
      </c>
      <c r="I23" s="8">
        <f>Dataset!BT23</f>
        <v>0</v>
      </c>
      <c r="J23" s="8">
        <f>Dataset!BU23</f>
        <v>0</v>
      </c>
      <c r="K23" s="8">
        <f>Dataset!Q23</f>
        <v>14329</v>
      </c>
      <c r="M23" s="8">
        <f t="shared" si="1"/>
        <v>-10912807.3521106</v>
      </c>
      <c r="N23" s="1">
        <f t="shared" si="2"/>
        <v>1590161.9649320806</v>
      </c>
      <c r="O23" s="1">
        <f t="shared" si="3"/>
        <v>39461.004253997038</v>
      </c>
      <c r="P23" s="1">
        <f t="shared" si="4"/>
        <v>8995165.3121503219</v>
      </c>
      <c r="Q23" s="1">
        <f t="shared" si="8"/>
        <v>-625705.00273567101</v>
      </c>
      <c r="R23" s="1">
        <f t="shared" si="9"/>
        <v>0</v>
      </c>
      <c r="S23" s="1">
        <f t="shared" si="10"/>
        <v>0</v>
      </c>
      <c r="T23" s="1">
        <f t="shared" si="11"/>
        <v>9319485.5155346766</v>
      </c>
      <c r="U23" s="1">
        <f t="shared" si="5"/>
        <v>8405761.4420248047</v>
      </c>
      <c r="V23" s="1">
        <f t="shared" si="6"/>
        <v>-50612.531468834728</v>
      </c>
      <c r="W23" s="91">
        <f t="shared" si="7"/>
        <v>6.021171528351515E-3</v>
      </c>
      <c r="AB23" s="90"/>
    </row>
    <row r="24" spans="1:30">
      <c r="A24" s="7">
        <f>Dataset!A24</f>
        <v>41579</v>
      </c>
      <c r="B24">
        <f>Dataset!B24</f>
        <v>2013</v>
      </c>
      <c r="C24">
        <f>Dataset!C24</f>
        <v>11</v>
      </c>
      <c r="D24" s="8">
        <f>Dataset!F24</f>
        <v>10585973.38587877</v>
      </c>
      <c r="E24" s="8">
        <f>Dataset!AC24</f>
        <v>416.7</v>
      </c>
      <c r="F24" s="8">
        <f>Dataset!AD24</f>
        <v>0</v>
      </c>
      <c r="G24" s="8">
        <f>Dataset!AR24</f>
        <v>30</v>
      </c>
      <c r="H24" s="8">
        <f>Dataset!BI24</f>
        <v>1</v>
      </c>
      <c r="I24" s="8">
        <f>Dataset!BT24</f>
        <v>0</v>
      </c>
      <c r="J24" s="8">
        <f>Dataset!BU24</f>
        <v>0</v>
      </c>
      <c r="K24" s="8">
        <f>Dataset!Q24</f>
        <v>14365</v>
      </c>
      <c r="M24" s="8">
        <f t="shared" si="1"/>
        <v>-10912807.3521106</v>
      </c>
      <c r="N24" s="1">
        <f t="shared" si="2"/>
        <v>3777767.9064264419</v>
      </c>
      <c r="O24" s="1">
        <f t="shared" si="3"/>
        <v>0</v>
      </c>
      <c r="P24" s="1">
        <f t="shared" si="4"/>
        <v>8704998.6891777311</v>
      </c>
      <c r="Q24" s="1">
        <f t="shared" si="8"/>
        <v>-625705.00273567101</v>
      </c>
      <c r="R24" s="1">
        <f t="shared" si="9"/>
        <v>0</v>
      </c>
      <c r="S24" s="1">
        <f t="shared" si="10"/>
        <v>0</v>
      </c>
      <c r="T24" s="1">
        <f t="shared" si="11"/>
        <v>9342899.6741332691</v>
      </c>
      <c r="U24" s="1">
        <f t="shared" si="5"/>
        <v>10287153.91489117</v>
      </c>
      <c r="V24" s="1">
        <f t="shared" si="6"/>
        <v>-298819.47098759934</v>
      </c>
      <c r="W24" s="91">
        <f t="shared" si="7"/>
        <v>2.9047827364091752E-2</v>
      </c>
    </row>
    <row r="25" spans="1:30">
      <c r="A25" s="7">
        <f>Dataset!A25</f>
        <v>41609</v>
      </c>
      <c r="B25">
        <f>Dataset!B25</f>
        <v>2013</v>
      </c>
      <c r="C25">
        <f>Dataset!C25</f>
        <v>12</v>
      </c>
      <c r="D25" s="8">
        <f>Dataset!F25</f>
        <v>13710751.46588335</v>
      </c>
      <c r="E25" s="8">
        <f>Dataset!AC25</f>
        <v>655.5</v>
      </c>
      <c r="F25" s="8">
        <f>Dataset!AD25</f>
        <v>0</v>
      </c>
      <c r="G25" s="8">
        <f>Dataset!AR25</f>
        <v>31</v>
      </c>
      <c r="H25" s="8">
        <f>Dataset!BI25</f>
        <v>0</v>
      </c>
      <c r="I25" s="8">
        <f>Dataset!BT25</f>
        <v>0</v>
      </c>
      <c r="J25" s="8">
        <f>Dataset!BU25</f>
        <v>0</v>
      </c>
      <c r="K25" s="8">
        <f>Dataset!Q25</f>
        <v>14366</v>
      </c>
      <c r="M25" s="8">
        <f t="shared" si="1"/>
        <v>-10912807.3521106</v>
      </c>
      <c r="N25" s="1">
        <f t="shared" si="2"/>
        <v>5942709.0536657851</v>
      </c>
      <c r="O25" s="1">
        <f t="shared" si="3"/>
        <v>0</v>
      </c>
      <c r="P25" s="1">
        <f t="shared" si="4"/>
        <v>8995165.3121503219</v>
      </c>
      <c r="Q25" s="1">
        <f t="shared" si="8"/>
        <v>0</v>
      </c>
      <c r="R25" s="1">
        <f t="shared" si="9"/>
        <v>0</v>
      </c>
      <c r="S25" s="1">
        <f t="shared" si="10"/>
        <v>0</v>
      </c>
      <c r="T25" s="1">
        <f t="shared" si="11"/>
        <v>9343550.0674276762</v>
      </c>
      <c r="U25" s="1">
        <f t="shared" si="5"/>
        <v>13368617.081133183</v>
      </c>
      <c r="V25" s="1">
        <f t="shared" si="6"/>
        <v>-342134.38475016691</v>
      </c>
      <c r="W25" s="91">
        <f t="shared" si="7"/>
        <v>2.5592354293176155E-2</v>
      </c>
    </row>
    <row r="26" spans="1:30">
      <c r="A26" s="7">
        <f>Dataset!A26</f>
        <v>41640</v>
      </c>
      <c r="B26">
        <f>Dataset!B26</f>
        <v>2014</v>
      </c>
      <c r="C26">
        <f>Dataset!C26</f>
        <v>1</v>
      </c>
      <c r="D26" s="8">
        <f>Dataset!F26</f>
        <v>14761400.858661719</v>
      </c>
      <c r="E26" s="8">
        <f>Dataset!AC26</f>
        <v>764.1</v>
      </c>
      <c r="F26" s="8">
        <f>Dataset!AD26</f>
        <v>0</v>
      </c>
      <c r="G26" s="8">
        <f>Dataset!AR26</f>
        <v>31</v>
      </c>
      <c r="H26" s="8">
        <f>Dataset!BI26</f>
        <v>0</v>
      </c>
      <c r="I26" s="8">
        <f>Dataset!BT26</f>
        <v>0</v>
      </c>
      <c r="J26" s="8">
        <f>Dataset!BU26</f>
        <v>0</v>
      </c>
      <c r="K26" s="8">
        <f>Dataset!Q26</f>
        <v>14366</v>
      </c>
      <c r="M26" s="8">
        <f t="shared" si="1"/>
        <v>-10912807.3521106</v>
      </c>
      <c r="N26" s="1">
        <f t="shared" si="2"/>
        <v>6927267.7161037782</v>
      </c>
      <c r="O26" s="1">
        <f t="shared" si="3"/>
        <v>0</v>
      </c>
      <c r="P26" s="1">
        <f t="shared" si="4"/>
        <v>8995165.3121503219</v>
      </c>
      <c r="Q26" s="1">
        <f t="shared" si="8"/>
        <v>0</v>
      </c>
      <c r="R26" s="1">
        <f t="shared" si="9"/>
        <v>0</v>
      </c>
      <c r="S26" s="1">
        <f t="shared" si="10"/>
        <v>0</v>
      </c>
      <c r="T26" s="1">
        <f t="shared" si="11"/>
        <v>9343550.0674276762</v>
      </c>
      <c r="U26" s="1">
        <f t="shared" si="5"/>
        <v>14353175.743571177</v>
      </c>
      <c r="V26" s="1">
        <f t="shared" si="6"/>
        <v>-408225.11509054154</v>
      </c>
      <c r="W26" s="91">
        <f t="shared" si="7"/>
        <v>2.8441448943686668E-2</v>
      </c>
    </row>
    <row r="27" spans="1:30">
      <c r="A27" s="7">
        <f>Dataset!A27</f>
        <v>41671</v>
      </c>
      <c r="B27">
        <f>Dataset!B27</f>
        <v>2014</v>
      </c>
      <c r="C27">
        <f>Dataset!C27</f>
        <v>2</v>
      </c>
      <c r="D27" s="8">
        <f>Dataset!F27</f>
        <v>13024156.832159508</v>
      </c>
      <c r="E27" s="8">
        <f>Dataset!AC27</f>
        <v>684.1</v>
      </c>
      <c r="F27" s="8">
        <f>Dataset!AD27</f>
        <v>0</v>
      </c>
      <c r="G27" s="8">
        <f>Dataset!AR27</f>
        <v>28</v>
      </c>
      <c r="H27" s="8">
        <f>Dataset!BI27</f>
        <v>0</v>
      </c>
      <c r="I27" s="8">
        <f>Dataset!BT27</f>
        <v>0</v>
      </c>
      <c r="J27" s="8">
        <f>Dataset!BU27</f>
        <v>0</v>
      </c>
      <c r="K27" s="8">
        <f>Dataset!Q27</f>
        <v>14408</v>
      </c>
      <c r="M27" s="8">
        <f t="shared" si="1"/>
        <v>-10912807.3521106</v>
      </c>
      <c r="N27" s="1">
        <f t="shared" si="2"/>
        <v>6201994.2999431947</v>
      </c>
      <c r="O27" s="1">
        <f t="shared" si="3"/>
        <v>0</v>
      </c>
      <c r="P27" s="1">
        <f t="shared" si="4"/>
        <v>8124665.4432325484</v>
      </c>
      <c r="Q27" s="1">
        <f t="shared" si="8"/>
        <v>0</v>
      </c>
      <c r="R27" s="1">
        <f t="shared" si="9"/>
        <v>0</v>
      </c>
      <c r="S27" s="1">
        <f t="shared" si="10"/>
        <v>0</v>
      </c>
      <c r="T27" s="1">
        <f t="shared" si="11"/>
        <v>9370866.5857927017</v>
      </c>
      <c r="U27" s="1">
        <f t="shared" si="5"/>
        <v>12784718.976857845</v>
      </c>
      <c r="V27" s="1">
        <f t="shared" si="6"/>
        <v>-239437.85530166328</v>
      </c>
      <c r="W27" s="91">
        <f t="shared" si="7"/>
        <v>1.8728441018928909E-2</v>
      </c>
    </row>
    <row r="28" spans="1:30">
      <c r="A28" s="7">
        <f>Dataset!A28</f>
        <v>41699</v>
      </c>
      <c r="B28">
        <f>Dataset!B28</f>
        <v>2014</v>
      </c>
      <c r="C28">
        <f>Dataset!C28</f>
        <v>3</v>
      </c>
      <c r="D28" s="8">
        <f>Dataset!F28</f>
        <v>12785703.34118033</v>
      </c>
      <c r="E28" s="8">
        <f>Dataset!AC28</f>
        <v>668</v>
      </c>
      <c r="F28" s="8">
        <f>Dataset!AD28</f>
        <v>0</v>
      </c>
      <c r="G28" s="8">
        <f>Dataset!AR28</f>
        <v>31</v>
      </c>
      <c r="H28" s="8">
        <f>Dataset!BI28</f>
        <v>1</v>
      </c>
      <c r="I28" s="8">
        <f>Dataset!BT28</f>
        <v>0</v>
      </c>
      <c r="J28" s="8">
        <f>Dataset!BU28</f>
        <v>0</v>
      </c>
      <c r="K28" s="8">
        <f>Dataset!Q28</f>
        <v>14376</v>
      </c>
      <c r="M28" s="8">
        <f t="shared" si="1"/>
        <v>-10912807.3521106</v>
      </c>
      <c r="N28" s="1">
        <f t="shared" si="2"/>
        <v>6056033.0249408763</v>
      </c>
      <c r="O28" s="1">
        <f t="shared" si="3"/>
        <v>0</v>
      </c>
      <c r="P28" s="1">
        <f t="shared" si="4"/>
        <v>8995165.3121503219</v>
      </c>
      <c r="Q28" s="1">
        <f t="shared" si="8"/>
        <v>-625705.00273567101</v>
      </c>
      <c r="R28" s="1">
        <f t="shared" si="9"/>
        <v>0</v>
      </c>
      <c r="S28" s="1">
        <f t="shared" si="10"/>
        <v>0</v>
      </c>
      <c r="T28" s="1">
        <f t="shared" si="11"/>
        <v>9350054.00037173</v>
      </c>
      <c r="U28" s="1">
        <f t="shared" si="5"/>
        <v>12862739.982616657</v>
      </c>
      <c r="V28" s="1">
        <f t="shared" si="6"/>
        <v>77036.641436327249</v>
      </c>
      <c r="W28" s="91">
        <f t="shared" si="7"/>
        <v>5.989131517891085E-3</v>
      </c>
    </row>
    <row r="29" spans="1:30">
      <c r="A29" s="7">
        <f>Dataset!A29</f>
        <v>41730</v>
      </c>
      <c r="B29">
        <f>Dataset!B29</f>
        <v>2014</v>
      </c>
      <c r="C29">
        <f>Dataset!C29</f>
        <v>4</v>
      </c>
      <c r="D29" s="8">
        <f>Dataset!F29</f>
        <v>9903455.6326474957</v>
      </c>
      <c r="E29" s="8">
        <f>Dataset!AC29</f>
        <v>329.7</v>
      </c>
      <c r="F29" s="8">
        <f>Dataset!AD29</f>
        <v>0</v>
      </c>
      <c r="G29" s="8">
        <f>Dataset!AR29</f>
        <v>30</v>
      </c>
      <c r="H29" s="8">
        <f>Dataset!BI29</f>
        <v>1</v>
      </c>
      <c r="I29" s="8">
        <f>Dataset!BT29</f>
        <v>0</v>
      </c>
      <c r="J29" s="8">
        <f>Dataset!BU29</f>
        <v>0</v>
      </c>
      <c r="K29" s="8">
        <f>Dataset!Q29</f>
        <v>14415</v>
      </c>
      <c r="M29" s="8">
        <f t="shared" si="1"/>
        <v>-10912807.3521106</v>
      </c>
      <c r="N29" s="1">
        <f t="shared" si="2"/>
        <v>2989033.0663518067</v>
      </c>
      <c r="O29" s="1">
        <f t="shared" si="3"/>
        <v>0</v>
      </c>
      <c r="P29" s="1">
        <f t="shared" si="4"/>
        <v>8704998.6891777311</v>
      </c>
      <c r="Q29" s="1">
        <f t="shared" si="8"/>
        <v>-625705.00273567101</v>
      </c>
      <c r="R29" s="1">
        <f t="shared" si="9"/>
        <v>0</v>
      </c>
      <c r="S29" s="1">
        <f t="shared" si="10"/>
        <v>0</v>
      </c>
      <c r="T29" s="1">
        <f t="shared" si="11"/>
        <v>9375419.338853538</v>
      </c>
      <c r="U29" s="1">
        <f t="shared" si="5"/>
        <v>9530938.7395368051</v>
      </c>
      <c r="V29" s="1">
        <f t="shared" si="6"/>
        <v>-372516.89311069064</v>
      </c>
      <c r="W29" s="91">
        <f t="shared" si="7"/>
        <v>3.9085015997993355E-2</v>
      </c>
    </row>
    <row r="30" spans="1:30">
      <c r="A30" s="7">
        <f>Dataset!A30</f>
        <v>41760</v>
      </c>
      <c r="B30">
        <f>Dataset!B30</f>
        <v>2014</v>
      </c>
      <c r="C30">
        <f>Dataset!C30</f>
        <v>5</v>
      </c>
      <c r="D30" s="8">
        <f>Dataset!F30</f>
        <v>8205604.7812921144</v>
      </c>
      <c r="E30" s="8">
        <f>Dataset!AC30</f>
        <v>125.5</v>
      </c>
      <c r="F30" s="8">
        <f>Dataset!AD30</f>
        <v>14</v>
      </c>
      <c r="G30" s="8">
        <f>Dataset!AR30</f>
        <v>31</v>
      </c>
      <c r="H30" s="8">
        <f>Dataset!BI30</f>
        <v>1</v>
      </c>
      <c r="I30" s="8">
        <f>Dataset!BT30</f>
        <v>0</v>
      </c>
      <c r="J30" s="8">
        <f>Dataset!BU30</f>
        <v>0</v>
      </c>
      <c r="K30" s="8">
        <f>Dataset!Q30</f>
        <v>14415</v>
      </c>
      <c r="M30" s="8">
        <f t="shared" si="1"/>
        <v>-10912807.3521106</v>
      </c>
      <c r="N30" s="1">
        <f t="shared" si="2"/>
        <v>1137772.6716019162</v>
      </c>
      <c r="O30" s="1">
        <f t="shared" si="3"/>
        <v>212482.33059844561</v>
      </c>
      <c r="P30" s="1">
        <f t="shared" si="4"/>
        <v>8995165.3121503219</v>
      </c>
      <c r="Q30" s="1">
        <f t="shared" si="8"/>
        <v>-625705.00273567101</v>
      </c>
      <c r="R30" s="1">
        <f t="shared" si="9"/>
        <v>0</v>
      </c>
      <c r="S30" s="1">
        <f t="shared" si="10"/>
        <v>0</v>
      </c>
      <c r="T30" s="1">
        <f t="shared" si="11"/>
        <v>9375419.338853538</v>
      </c>
      <c r="U30" s="1">
        <f t="shared" si="5"/>
        <v>8182327.2983579505</v>
      </c>
      <c r="V30" s="1">
        <f t="shared" si="6"/>
        <v>-23277.482934163883</v>
      </c>
      <c r="W30" s="91">
        <f t="shared" si="7"/>
        <v>2.8448486702353335E-3</v>
      </c>
    </row>
    <row r="31" spans="1:30">
      <c r="A31" s="7">
        <f>Dataset!A31</f>
        <v>41791</v>
      </c>
      <c r="B31">
        <f>Dataset!B31</f>
        <v>2014</v>
      </c>
      <c r="C31">
        <f>Dataset!C31</f>
        <v>6</v>
      </c>
      <c r="D31" s="8">
        <f>Dataset!F31</f>
        <v>7942362.5652954327</v>
      </c>
      <c r="E31" s="8">
        <f>Dataset!AC31</f>
        <v>24.3</v>
      </c>
      <c r="F31" s="8">
        <f>Dataset!AD31</f>
        <v>68.599999999999994</v>
      </c>
      <c r="G31" s="8">
        <f>Dataset!AR31</f>
        <v>30</v>
      </c>
      <c r="H31" s="8">
        <f>Dataset!BI31</f>
        <v>0</v>
      </c>
      <c r="I31" s="8">
        <f>Dataset!BT31</f>
        <v>0</v>
      </c>
      <c r="J31" s="8">
        <f>Dataset!BU31</f>
        <v>0</v>
      </c>
      <c r="K31" s="8">
        <f>Dataset!Q31</f>
        <v>14414</v>
      </c>
      <c r="M31" s="8">
        <f t="shared" si="1"/>
        <v>-10912807.3521106</v>
      </c>
      <c r="N31" s="1">
        <f t="shared" si="2"/>
        <v>220301.80015877739</v>
      </c>
      <c r="O31" s="1">
        <f t="shared" si="3"/>
        <v>1041163.4199323833</v>
      </c>
      <c r="P31" s="1">
        <f t="shared" si="4"/>
        <v>8704998.6891777311</v>
      </c>
      <c r="Q31" s="1">
        <f t="shared" si="8"/>
        <v>0</v>
      </c>
      <c r="R31" s="1">
        <f t="shared" si="9"/>
        <v>0</v>
      </c>
      <c r="S31" s="1">
        <f t="shared" si="10"/>
        <v>0</v>
      </c>
      <c r="T31" s="1">
        <f t="shared" si="11"/>
        <v>9374768.9455591328</v>
      </c>
      <c r="U31" s="1">
        <f t="shared" si="5"/>
        <v>8428425.502717426</v>
      </c>
      <c r="V31" s="1">
        <f t="shared" si="6"/>
        <v>486062.93742199335</v>
      </c>
      <c r="W31" s="91">
        <f t="shared" si="7"/>
        <v>5.7669482546328588E-2</v>
      </c>
    </row>
    <row r="32" spans="1:30">
      <c r="A32" s="7">
        <f>Dataset!A32</f>
        <v>41821</v>
      </c>
      <c r="B32">
        <f>Dataset!B32</f>
        <v>2014</v>
      </c>
      <c r="C32">
        <f>Dataset!C32</f>
        <v>7</v>
      </c>
      <c r="D32" s="8">
        <f>Dataset!F32</f>
        <v>8647756.0588504113</v>
      </c>
      <c r="E32" s="8">
        <f>Dataset!AC32</f>
        <v>6.3</v>
      </c>
      <c r="F32" s="8">
        <f>Dataset!AD32</f>
        <v>88.9</v>
      </c>
      <c r="G32" s="8">
        <f>Dataset!AR32</f>
        <v>31</v>
      </c>
      <c r="H32" s="8">
        <f>Dataset!BI32</f>
        <v>0</v>
      </c>
      <c r="I32" s="8">
        <f>Dataset!BT32</f>
        <v>0</v>
      </c>
      <c r="J32" s="8">
        <f>Dataset!BU32</f>
        <v>0</v>
      </c>
      <c r="K32" s="8">
        <f>Dataset!Q32</f>
        <v>14386</v>
      </c>
      <c r="M32" s="8">
        <f t="shared" si="1"/>
        <v>-10912807.3521106</v>
      </c>
      <c r="N32" s="1">
        <f t="shared" si="2"/>
        <v>57115.281522645993</v>
      </c>
      <c r="O32" s="1">
        <f t="shared" si="3"/>
        <v>1349262.7993001298</v>
      </c>
      <c r="P32" s="1">
        <f t="shared" si="4"/>
        <v>8995165.3121503219</v>
      </c>
      <c r="Q32" s="1">
        <f t="shared" si="8"/>
        <v>0</v>
      </c>
      <c r="R32" s="1">
        <f t="shared" si="9"/>
        <v>0</v>
      </c>
      <c r="S32" s="1">
        <f t="shared" si="10"/>
        <v>0</v>
      </c>
      <c r="T32" s="1">
        <f t="shared" si="11"/>
        <v>9356557.9333157837</v>
      </c>
      <c r="U32" s="1">
        <f t="shared" si="5"/>
        <v>8845293.9741782825</v>
      </c>
      <c r="V32" s="1">
        <f t="shared" si="6"/>
        <v>197537.91532787122</v>
      </c>
      <c r="W32" s="91">
        <f t="shared" si="7"/>
        <v>2.2332543825511718E-2</v>
      </c>
    </row>
    <row r="33" spans="1:23">
      <c r="A33" s="7">
        <f>Dataset!A33</f>
        <v>41852</v>
      </c>
      <c r="B33">
        <f>Dataset!B33</f>
        <v>2014</v>
      </c>
      <c r="C33">
        <f>Dataset!C33</f>
        <v>8</v>
      </c>
      <c r="D33" s="8">
        <f>Dataset!F33</f>
        <v>8545284.9282827098</v>
      </c>
      <c r="E33" s="8">
        <f>Dataset!AC33</f>
        <v>7.6</v>
      </c>
      <c r="F33" s="8">
        <f>Dataset!AD33</f>
        <v>91.4</v>
      </c>
      <c r="G33" s="8">
        <f>Dataset!AR33</f>
        <v>31</v>
      </c>
      <c r="H33" s="8">
        <f>Dataset!BI33</f>
        <v>0</v>
      </c>
      <c r="I33" s="8">
        <f>Dataset!BT33</f>
        <v>0</v>
      </c>
      <c r="J33" s="8">
        <f>Dataset!BU33</f>
        <v>0</v>
      </c>
      <c r="K33" s="8">
        <f>Dataset!Q33</f>
        <v>14450</v>
      </c>
      <c r="M33" s="8">
        <f t="shared" si="1"/>
        <v>-10912807.3521106</v>
      </c>
      <c r="N33" s="1">
        <f t="shared" si="2"/>
        <v>68900.974535255475</v>
      </c>
      <c r="O33" s="1">
        <f t="shared" si="3"/>
        <v>1387206.0726212806</v>
      </c>
      <c r="P33" s="1">
        <f t="shared" si="4"/>
        <v>8995165.3121503219</v>
      </c>
      <c r="Q33" s="1">
        <f t="shared" si="8"/>
        <v>0</v>
      </c>
      <c r="R33" s="1">
        <f t="shared" si="9"/>
        <v>0</v>
      </c>
      <c r="S33" s="1">
        <f t="shared" si="10"/>
        <v>0</v>
      </c>
      <c r="T33" s="1">
        <f t="shared" si="11"/>
        <v>9398183.1041577272</v>
      </c>
      <c r="U33" s="1">
        <f t="shared" si="5"/>
        <v>8936648.1113539841</v>
      </c>
      <c r="V33" s="1">
        <f t="shared" si="6"/>
        <v>391363.18307127431</v>
      </c>
      <c r="W33" s="91">
        <f t="shared" si="7"/>
        <v>4.3793061805135709E-2</v>
      </c>
    </row>
    <row r="34" spans="1:23">
      <c r="A34" s="7">
        <f>Dataset!A34</f>
        <v>41883</v>
      </c>
      <c r="B34">
        <f>Dataset!B34</f>
        <v>2014</v>
      </c>
      <c r="C34">
        <f>Dataset!C34</f>
        <v>9</v>
      </c>
      <c r="D34" s="8">
        <f>Dataset!F34</f>
        <v>7930773.844409111</v>
      </c>
      <c r="E34" s="8">
        <f>Dataset!AC34</f>
        <v>46</v>
      </c>
      <c r="F34" s="8">
        <f>Dataset!AD34</f>
        <v>41.1</v>
      </c>
      <c r="G34" s="8">
        <f>Dataset!AR34</f>
        <v>30</v>
      </c>
      <c r="H34" s="8">
        <f>Dataset!BI34</f>
        <v>1</v>
      </c>
      <c r="I34" s="8">
        <f>Dataset!BT34</f>
        <v>0</v>
      </c>
      <c r="J34" s="8">
        <f>Dataset!BU34</f>
        <v>0</v>
      </c>
      <c r="K34" s="8">
        <f>Dataset!Q34</f>
        <v>14436</v>
      </c>
      <c r="M34" s="8">
        <f t="shared" ref="M34:M65" si="12">$AB$8</f>
        <v>-10912807.3521106</v>
      </c>
      <c r="N34" s="1">
        <f t="shared" ref="N34:N65" si="13">E34*$AB$9</f>
        <v>417032.21429233579</v>
      </c>
      <c r="O34" s="1">
        <f t="shared" ref="O34:O65" si="14">F34*$AB$10</f>
        <v>623787.41339972243</v>
      </c>
      <c r="P34" s="1">
        <f t="shared" ref="P34:P65" si="15">G34*$AB$11</f>
        <v>8704998.6891777311</v>
      </c>
      <c r="Q34" s="1">
        <f t="shared" si="8"/>
        <v>-625705.00273567101</v>
      </c>
      <c r="R34" s="1">
        <f t="shared" si="9"/>
        <v>0</v>
      </c>
      <c r="S34" s="1">
        <f t="shared" si="10"/>
        <v>0</v>
      </c>
      <c r="T34" s="1">
        <f t="shared" si="11"/>
        <v>9389077.5980360527</v>
      </c>
      <c r="U34" s="1">
        <f t="shared" ref="U34:U65" si="16">SUM(M34:T34)</f>
        <v>7596383.5600595716</v>
      </c>
      <c r="V34" s="1">
        <f t="shared" ref="V34:V65" si="17">U34-D34</f>
        <v>-334390.28434953932</v>
      </c>
      <c r="W34" s="91">
        <f t="shared" si="7"/>
        <v>4.4019668267898389E-2</v>
      </c>
    </row>
    <row r="35" spans="1:23">
      <c r="A35" s="7">
        <f>Dataset!A35</f>
        <v>41913</v>
      </c>
      <c r="B35">
        <f>Dataset!B35</f>
        <v>2014</v>
      </c>
      <c r="C35">
        <f>Dataset!C35</f>
        <v>10</v>
      </c>
      <c r="D35" s="8">
        <f>Dataset!F35</f>
        <v>8604843.0109950211</v>
      </c>
      <c r="E35" s="8">
        <f>Dataset!AC35</f>
        <v>181.9</v>
      </c>
      <c r="F35" s="8">
        <f>Dataset!AD35</f>
        <v>6.3</v>
      </c>
      <c r="G35" s="8">
        <f>Dataset!AR35</f>
        <v>31</v>
      </c>
      <c r="H35" s="8">
        <f>Dataset!BI35</f>
        <v>1</v>
      </c>
      <c r="I35" s="8">
        <f>Dataset!BT35</f>
        <v>0</v>
      </c>
      <c r="J35" s="8">
        <f>Dataset!BU35</f>
        <v>0</v>
      </c>
      <c r="K35" s="8">
        <f>Dataset!Q35</f>
        <v>14462</v>
      </c>
      <c r="M35" s="8">
        <f t="shared" si="12"/>
        <v>-10912807.3521106</v>
      </c>
      <c r="N35" s="1">
        <f t="shared" si="13"/>
        <v>1649090.429995128</v>
      </c>
      <c r="O35" s="1">
        <f t="shared" si="14"/>
        <v>95617.048769300513</v>
      </c>
      <c r="P35" s="1">
        <f t="shared" si="15"/>
        <v>8995165.3121503219</v>
      </c>
      <c r="Q35" s="1">
        <f t="shared" si="8"/>
        <v>-625705.00273567101</v>
      </c>
      <c r="R35" s="1">
        <f t="shared" si="9"/>
        <v>0</v>
      </c>
      <c r="S35" s="1">
        <f t="shared" si="10"/>
        <v>0</v>
      </c>
      <c r="T35" s="1">
        <f t="shared" si="11"/>
        <v>9405987.8236905914</v>
      </c>
      <c r="U35" s="1">
        <f t="shared" si="16"/>
        <v>8607348.2597590722</v>
      </c>
      <c r="V35" s="1">
        <f t="shared" si="17"/>
        <v>2505.2487640511245</v>
      </c>
      <c r="W35" s="91">
        <f t="shared" si="7"/>
        <v>2.910593005471407E-4</v>
      </c>
    </row>
    <row r="36" spans="1:23">
      <c r="A36" s="7">
        <f>Dataset!A36</f>
        <v>41944</v>
      </c>
      <c r="B36">
        <f>Dataset!B36</f>
        <v>2014</v>
      </c>
      <c r="C36">
        <f>Dataset!C36</f>
        <v>11</v>
      </c>
      <c r="D36" s="8">
        <f>Dataset!F36</f>
        <v>10382718.384502767</v>
      </c>
      <c r="E36" s="8">
        <f>Dataset!AC36</f>
        <v>418.3</v>
      </c>
      <c r="F36" s="8">
        <f>Dataset!AD36</f>
        <v>0</v>
      </c>
      <c r="G36" s="8">
        <f>Dataset!AR36</f>
        <v>30</v>
      </c>
      <c r="H36" s="8">
        <f>Dataset!BI36</f>
        <v>1</v>
      </c>
      <c r="I36" s="8">
        <f>Dataset!BT36</f>
        <v>0</v>
      </c>
      <c r="J36" s="8">
        <f>Dataset!BU36</f>
        <v>0</v>
      </c>
      <c r="K36" s="8">
        <f>Dataset!Q36</f>
        <v>14576</v>
      </c>
      <c r="M36" s="8">
        <f t="shared" si="12"/>
        <v>-10912807.3521106</v>
      </c>
      <c r="N36" s="1">
        <f t="shared" si="13"/>
        <v>3792273.374749654</v>
      </c>
      <c r="O36" s="1">
        <f t="shared" si="14"/>
        <v>0</v>
      </c>
      <c r="P36" s="1">
        <f t="shared" si="15"/>
        <v>8704998.6891777311</v>
      </c>
      <c r="Q36" s="1">
        <f t="shared" si="8"/>
        <v>-625705.00273567101</v>
      </c>
      <c r="R36" s="1">
        <f t="shared" si="9"/>
        <v>0</v>
      </c>
      <c r="S36" s="1">
        <f t="shared" si="10"/>
        <v>0</v>
      </c>
      <c r="T36" s="1">
        <f t="shared" si="11"/>
        <v>9480132.6592528056</v>
      </c>
      <c r="U36" s="1">
        <f t="shared" si="16"/>
        <v>10438892.368333919</v>
      </c>
      <c r="V36" s="1">
        <f t="shared" si="17"/>
        <v>56173.98383115232</v>
      </c>
      <c r="W36" s="91">
        <f t="shared" si="7"/>
        <v>5.381220712798466E-3</v>
      </c>
    </row>
    <row r="37" spans="1:23">
      <c r="A37" s="7">
        <f>Dataset!A37</f>
        <v>41974</v>
      </c>
      <c r="B37">
        <f>Dataset!B37</f>
        <v>2014</v>
      </c>
      <c r="C37">
        <f>Dataset!C37</f>
        <v>12</v>
      </c>
      <c r="D37" s="8">
        <f>Dataset!F37</f>
        <v>12684541.596956316</v>
      </c>
      <c r="E37" s="8">
        <f>Dataset!AC37</f>
        <v>518.1</v>
      </c>
      <c r="F37" s="8">
        <f>Dataset!AD37</f>
        <v>0</v>
      </c>
      <c r="G37" s="8">
        <f>Dataset!AR37</f>
        <v>31</v>
      </c>
      <c r="H37" s="8">
        <f>Dataset!BI37</f>
        <v>0</v>
      </c>
      <c r="I37" s="8">
        <f>Dataset!BT37</f>
        <v>0</v>
      </c>
      <c r="J37" s="8">
        <f>Dataset!BU37</f>
        <v>0</v>
      </c>
      <c r="K37" s="8">
        <f>Dataset!Q37</f>
        <v>14485</v>
      </c>
      <c r="M37" s="8">
        <f t="shared" si="12"/>
        <v>-10912807.3521106</v>
      </c>
      <c r="N37" s="1">
        <f t="shared" si="13"/>
        <v>4697051.9614099823</v>
      </c>
      <c r="O37" s="1">
        <f t="shared" si="14"/>
        <v>0</v>
      </c>
      <c r="P37" s="1">
        <f t="shared" si="15"/>
        <v>8995165.3121503219</v>
      </c>
      <c r="Q37" s="1">
        <f t="shared" si="8"/>
        <v>0</v>
      </c>
      <c r="R37" s="1">
        <f t="shared" si="9"/>
        <v>0</v>
      </c>
      <c r="S37" s="1">
        <f t="shared" si="10"/>
        <v>0</v>
      </c>
      <c r="T37" s="1">
        <f t="shared" si="11"/>
        <v>9420946.8694619145</v>
      </c>
      <c r="U37" s="1">
        <f t="shared" si="16"/>
        <v>12200356.790911619</v>
      </c>
      <c r="V37" s="1">
        <f t="shared" si="17"/>
        <v>-484184.80604469776</v>
      </c>
      <c r="W37" s="91">
        <f t="shared" si="7"/>
        <v>3.9686118557235993E-2</v>
      </c>
    </row>
    <row r="38" spans="1:23">
      <c r="A38" s="7">
        <f>Dataset!A38</f>
        <v>42005</v>
      </c>
      <c r="B38">
        <f>Dataset!B38</f>
        <v>2015</v>
      </c>
      <c r="C38">
        <f>Dataset!C38</f>
        <v>1</v>
      </c>
      <c r="D38" s="8">
        <f>Dataset!F38</f>
        <v>14413705.80515991</v>
      </c>
      <c r="E38" s="8">
        <f>Dataset!AC38</f>
        <v>762.7</v>
      </c>
      <c r="F38" s="8">
        <f>Dataset!AD38</f>
        <v>0</v>
      </c>
      <c r="G38" s="8">
        <f>Dataset!AR38</f>
        <v>31</v>
      </c>
      <c r="H38" s="8">
        <f>Dataset!BI38</f>
        <v>0</v>
      </c>
      <c r="I38" s="8">
        <f>Dataset!BT38</f>
        <v>0</v>
      </c>
      <c r="J38" s="8">
        <f>Dataset!BU38</f>
        <v>0</v>
      </c>
      <c r="K38" s="8">
        <f>Dataset!Q38</f>
        <v>14609</v>
      </c>
      <c r="M38" s="8">
        <f t="shared" si="12"/>
        <v>-10912807.3521106</v>
      </c>
      <c r="N38" s="1">
        <f t="shared" si="13"/>
        <v>6914575.4313209681</v>
      </c>
      <c r="O38" s="1">
        <f t="shared" si="14"/>
        <v>0</v>
      </c>
      <c r="P38" s="1">
        <f t="shared" si="15"/>
        <v>8995165.3121503219</v>
      </c>
      <c r="Q38" s="1">
        <f t="shared" si="8"/>
        <v>0</v>
      </c>
      <c r="R38" s="1">
        <f t="shared" si="9"/>
        <v>0</v>
      </c>
      <c r="S38" s="1">
        <f t="shared" si="10"/>
        <v>0</v>
      </c>
      <c r="T38" s="1">
        <f t="shared" si="11"/>
        <v>9501595.6379681826</v>
      </c>
      <c r="U38" s="1">
        <f t="shared" si="16"/>
        <v>14498529.029328872</v>
      </c>
      <c r="V38" s="1">
        <f t="shared" si="17"/>
        <v>84823.224168961868</v>
      </c>
      <c r="W38" s="91">
        <f t="shared" si="7"/>
        <v>5.8504710372599975E-3</v>
      </c>
    </row>
    <row r="39" spans="1:23">
      <c r="A39" s="7">
        <f>Dataset!A39</f>
        <v>42036</v>
      </c>
      <c r="B39">
        <f>Dataset!B39</f>
        <v>2015</v>
      </c>
      <c r="C39">
        <f>Dataset!C39</f>
        <v>2</v>
      </c>
      <c r="D39" s="8">
        <f>Dataset!F39</f>
        <v>13637542.32886829</v>
      </c>
      <c r="E39" s="8">
        <f>Dataset!AC39</f>
        <v>804.7</v>
      </c>
      <c r="F39" s="8">
        <f>Dataset!AD39</f>
        <v>0</v>
      </c>
      <c r="G39" s="8">
        <f>Dataset!AR39</f>
        <v>28</v>
      </c>
      <c r="H39" s="8">
        <f>Dataset!BI39</f>
        <v>0</v>
      </c>
      <c r="I39" s="8">
        <f>Dataset!BT39</f>
        <v>0</v>
      </c>
      <c r="J39" s="8">
        <f>Dataset!BU39</f>
        <v>0</v>
      </c>
      <c r="K39" s="8">
        <f>Dataset!Q39</f>
        <v>14571</v>
      </c>
      <c r="M39" s="8">
        <f t="shared" si="12"/>
        <v>-10912807.3521106</v>
      </c>
      <c r="N39" s="1">
        <f t="shared" si="13"/>
        <v>7295343.974805275</v>
      </c>
      <c r="O39" s="1">
        <f t="shared" si="14"/>
        <v>0</v>
      </c>
      <c r="P39" s="1">
        <f t="shared" si="15"/>
        <v>8124665.4432325484</v>
      </c>
      <c r="Q39" s="1">
        <f t="shared" si="8"/>
        <v>0</v>
      </c>
      <c r="R39" s="1">
        <f t="shared" si="9"/>
        <v>0</v>
      </c>
      <c r="S39" s="1">
        <f t="shared" si="10"/>
        <v>0</v>
      </c>
      <c r="T39" s="1">
        <f t="shared" si="11"/>
        <v>9476880.6927807778</v>
      </c>
      <c r="U39" s="1">
        <f t="shared" si="16"/>
        <v>13984082.758708</v>
      </c>
      <c r="V39" s="1">
        <f t="shared" si="17"/>
        <v>346540.42983970977</v>
      </c>
      <c r="W39" s="91">
        <f t="shared" si="7"/>
        <v>2.4781062570865885E-2</v>
      </c>
    </row>
    <row r="40" spans="1:23">
      <c r="A40" s="7">
        <f>Dataset!A40</f>
        <v>42064</v>
      </c>
      <c r="B40">
        <f>Dataset!B40</f>
        <v>2015</v>
      </c>
      <c r="C40">
        <f>Dataset!C40</f>
        <v>3</v>
      </c>
      <c r="D40" s="8">
        <f>Dataset!F40</f>
        <v>12526342.403534712</v>
      </c>
      <c r="E40" s="8">
        <f>Dataset!AC40</f>
        <v>584.70000000000005</v>
      </c>
      <c r="F40" s="8">
        <f>Dataset!AD40</f>
        <v>0</v>
      </c>
      <c r="G40" s="8">
        <f>Dataset!AR40</f>
        <v>31</v>
      </c>
      <c r="H40" s="8">
        <f>Dataset!BI40</f>
        <v>1</v>
      </c>
      <c r="I40" s="8">
        <f>Dataset!BT40</f>
        <v>0</v>
      </c>
      <c r="J40" s="8">
        <f>Dataset!BU40</f>
        <v>0</v>
      </c>
      <c r="K40" s="8">
        <f>Dataset!Q40</f>
        <v>14535</v>
      </c>
      <c r="M40" s="8">
        <f t="shared" si="12"/>
        <v>-10912807.3521106</v>
      </c>
      <c r="N40" s="1">
        <f t="shared" si="13"/>
        <v>5300842.0803636685</v>
      </c>
      <c r="O40" s="1">
        <f t="shared" si="14"/>
        <v>0</v>
      </c>
      <c r="P40" s="1">
        <f t="shared" si="15"/>
        <v>8995165.3121503219</v>
      </c>
      <c r="Q40" s="1">
        <f t="shared" si="8"/>
        <v>-625705.00273567101</v>
      </c>
      <c r="R40" s="1">
        <f t="shared" si="9"/>
        <v>0</v>
      </c>
      <c r="S40" s="1">
        <f t="shared" si="10"/>
        <v>0</v>
      </c>
      <c r="T40" s="1">
        <f t="shared" si="11"/>
        <v>9453466.5341821834</v>
      </c>
      <c r="U40" s="1">
        <f t="shared" si="16"/>
        <v>12210961.571849903</v>
      </c>
      <c r="V40" s="1">
        <f t="shared" si="17"/>
        <v>-315380.83168480918</v>
      </c>
      <c r="W40" s="91">
        <f t="shared" si="7"/>
        <v>2.5827681942088895E-2</v>
      </c>
    </row>
    <row r="41" spans="1:23">
      <c r="A41" s="7">
        <f>Dataset!A41</f>
        <v>42095</v>
      </c>
      <c r="B41">
        <f>Dataset!B41</f>
        <v>2015</v>
      </c>
      <c r="C41">
        <f>Dataset!C41</f>
        <v>4</v>
      </c>
      <c r="D41" s="8">
        <f>Dataset!F41</f>
        <v>9273091.9660500903</v>
      </c>
      <c r="E41" s="8">
        <f>Dataset!AC41</f>
        <v>306.8</v>
      </c>
      <c r="F41" s="8">
        <f>Dataset!AD41</f>
        <v>0</v>
      </c>
      <c r="G41" s="8">
        <f>Dataset!AR41</f>
        <v>30</v>
      </c>
      <c r="H41" s="8">
        <f>Dataset!BI41</f>
        <v>1</v>
      </c>
      <c r="I41" s="8">
        <f>Dataset!BT41</f>
        <v>0</v>
      </c>
      <c r="J41" s="8">
        <f>Dataset!BU41</f>
        <v>0</v>
      </c>
      <c r="K41" s="8">
        <f>Dataset!Q41</f>
        <v>14475</v>
      </c>
      <c r="M41" s="8">
        <f t="shared" si="12"/>
        <v>-10912807.3521106</v>
      </c>
      <c r="N41" s="1">
        <f t="shared" si="13"/>
        <v>2781423.5509758396</v>
      </c>
      <c r="O41" s="1">
        <f t="shared" si="14"/>
        <v>0</v>
      </c>
      <c r="P41" s="1">
        <f t="shared" si="15"/>
        <v>8704998.6891777311</v>
      </c>
      <c r="Q41" s="1">
        <f t="shared" si="8"/>
        <v>-625705.00273567101</v>
      </c>
      <c r="R41" s="1">
        <f t="shared" si="9"/>
        <v>0</v>
      </c>
      <c r="S41" s="1">
        <f t="shared" si="10"/>
        <v>0</v>
      </c>
      <c r="T41" s="1">
        <f t="shared" si="11"/>
        <v>9414442.9365178607</v>
      </c>
      <c r="U41" s="1">
        <f t="shared" si="16"/>
        <v>9362352.8218251597</v>
      </c>
      <c r="V41" s="1">
        <f t="shared" si="17"/>
        <v>89260.855775069445</v>
      </c>
      <c r="W41" s="91">
        <f t="shared" si="7"/>
        <v>9.5340196501661357E-3</v>
      </c>
    </row>
    <row r="42" spans="1:23">
      <c r="A42" s="7">
        <f>Dataset!A42</f>
        <v>42125</v>
      </c>
      <c r="B42">
        <f>Dataset!B42</f>
        <v>2015</v>
      </c>
      <c r="C42">
        <f>Dataset!C42</f>
        <v>5</v>
      </c>
      <c r="D42" s="8">
        <f>Dataset!F42</f>
        <v>8081779.6870804215</v>
      </c>
      <c r="E42" s="8">
        <f>Dataset!AC42</f>
        <v>111.5</v>
      </c>
      <c r="F42" s="8">
        <f>Dataset!AD42</f>
        <v>42.5</v>
      </c>
      <c r="G42" s="8">
        <f>Dataset!AR42</f>
        <v>31</v>
      </c>
      <c r="H42" s="8">
        <f>Dataset!BI42</f>
        <v>1</v>
      </c>
      <c r="I42" s="8">
        <f>Dataset!BT42</f>
        <v>0</v>
      </c>
      <c r="J42" s="8">
        <f>Dataset!BU42</f>
        <v>0</v>
      </c>
      <c r="K42" s="8">
        <f>Dataset!Q42</f>
        <v>14627</v>
      </c>
      <c r="M42" s="8">
        <f t="shared" si="12"/>
        <v>-10912807.3521106</v>
      </c>
      <c r="N42" s="1">
        <f t="shared" si="13"/>
        <v>1010849.823773814</v>
      </c>
      <c r="O42" s="1">
        <f t="shared" si="14"/>
        <v>645035.64645956701</v>
      </c>
      <c r="P42" s="1">
        <f t="shared" si="15"/>
        <v>8995165.3121503219</v>
      </c>
      <c r="Q42" s="1">
        <f t="shared" si="8"/>
        <v>-625705.00273567101</v>
      </c>
      <c r="R42" s="1">
        <f t="shared" si="9"/>
        <v>0</v>
      </c>
      <c r="S42" s="1">
        <f t="shared" si="10"/>
        <v>0</v>
      </c>
      <c r="T42" s="1">
        <f t="shared" si="11"/>
        <v>9513302.7172674797</v>
      </c>
      <c r="U42" s="1">
        <f t="shared" si="16"/>
        <v>8625841.1448049117</v>
      </c>
      <c r="V42" s="1">
        <f t="shared" si="17"/>
        <v>544061.4577244902</v>
      </c>
      <c r="W42" s="91">
        <f t="shared" si="7"/>
        <v>6.3073438125180667E-2</v>
      </c>
    </row>
    <row r="43" spans="1:23">
      <c r="A43" s="7">
        <f>Dataset!A43</f>
        <v>42156</v>
      </c>
      <c r="B43">
        <f>Dataset!B43</f>
        <v>2015</v>
      </c>
      <c r="C43">
        <f>Dataset!C43</f>
        <v>6</v>
      </c>
      <c r="D43" s="8">
        <f>Dataset!F43</f>
        <v>7790747.0366726406</v>
      </c>
      <c r="E43" s="8">
        <f>Dataset!AC43</f>
        <v>29.1</v>
      </c>
      <c r="F43" s="8">
        <f>Dataset!AD43</f>
        <v>25.3</v>
      </c>
      <c r="G43" s="8">
        <f>Dataset!AR43</f>
        <v>30</v>
      </c>
      <c r="H43" s="8">
        <f>Dataset!BI43</f>
        <v>0</v>
      </c>
      <c r="I43" s="8">
        <f>Dataset!BT43</f>
        <v>0</v>
      </c>
      <c r="J43" s="8">
        <f>Dataset!BU43</f>
        <v>0</v>
      </c>
      <c r="K43" s="8">
        <f>Dataset!Q43</f>
        <v>14580</v>
      </c>
      <c r="M43" s="8">
        <f t="shared" si="12"/>
        <v>-10912807.3521106</v>
      </c>
      <c r="N43" s="1">
        <f t="shared" si="13"/>
        <v>263818.20512841246</v>
      </c>
      <c r="O43" s="1">
        <f t="shared" si="14"/>
        <v>383985.92601004813</v>
      </c>
      <c r="P43" s="1">
        <f t="shared" si="15"/>
        <v>8704998.6891777311</v>
      </c>
      <c r="Q43" s="1">
        <f t="shared" si="8"/>
        <v>0</v>
      </c>
      <c r="R43" s="1">
        <f t="shared" si="9"/>
        <v>0</v>
      </c>
      <c r="S43" s="1">
        <f t="shared" si="10"/>
        <v>0</v>
      </c>
      <c r="T43" s="1">
        <f t="shared" si="11"/>
        <v>9482734.2324304264</v>
      </c>
      <c r="U43" s="1">
        <f t="shared" si="16"/>
        <v>7922729.7006360181</v>
      </c>
      <c r="V43" s="1">
        <f t="shared" si="17"/>
        <v>131982.66396337748</v>
      </c>
      <c r="W43" s="91">
        <f t="shared" si="7"/>
        <v>1.6658736186946049E-2</v>
      </c>
    </row>
    <row r="44" spans="1:23">
      <c r="A44" s="7">
        <f>Dataset!A44</f>
        <v>42186</v>
      </c>
      <c r="B44">
        <f>Dataset!B44</f>
        <v>2015</v>
      </c>
      <c r="C44">
        <f>Dataset!C44</f>
        <v>7</v>
      </c>
      <c r="D44" s="8">
        <f>Dataset!F44</f>
        <v>9184291.3134238888</v>
      </c>
      <c r="E44" s="8">
        <f>Dataset!AC44</f>
        <v>4.8</v>
      </c>
      <c r="F44" s="8">
        <f>Dataset!AD44</f>
        <v>129.19999999999999</v>
      </c>
      <c r="G44" s="8">
        <f>Dataset!AR44</f>
        <v>31</v>
      </c>
      <c r="H44" s="8">
        <f>Dataset!BI44</f>
        <v>0</v>
      </c>
      <c r="I44" s="8">
        <f>Dataset!BT44</f>
        <v>0</v>
      </c>
      <c r="J44" s="8">
        <f>Dataset!BU44</f>
        <v>0</v>
      </c>
      <c r="K44" s="8">
        <f>Dataset!Q44</f>
        <v>14553</v>
      </c>
      <c r="M44" s="8">
        <f t="shared" si="12"/>
        <v>-10912807.3521106</v>
      </c>
      <c r="N44" s="1">
        <f t="shared" si="13"/>
        <v>43516.404969635041</v>
      </c>
      <c r="O44" s="1">
        <f t="shared" si="14"/>
        <v>1960908.3652370835</v>
      </c>
      <c r="P44" s="1">
        <f t="shared" si="15"/>
        <v>8995165.3121503219</v>
      </c>
      <c r="Q44" s="1">
        <f t="shared" si="8"/>
        <v>0</v>
      </c>
      <c r="R44" s="1">
        <f t="shared" si="9"/>
        <v>0</v>
      </c>
      <c r="S44" s="1">
        <f t="shared" si="10"/>
        <v>0</v>
      </c>
      <c r="T44" s="1">
        <f t="shared" si="11"/>
        <v>9465173.6134814806</v>
      </c>
      <c r="U44" s="1">
        <f t="shared" si="16"/>
        <v>9551956.3437279202</v>
      </c>
      <c r="V44" s="1">
        <f t="shared" si="17"/>
        <v>367665.03030403145</v>
      </c>
      <c r="W44" s="91">
        <f t="shared" si="7"/>
        <v>3.8491071051162257E-2</v>
      </c>
    </row>
    <row r="45" spans="1:23">
      <c r="A45" s="7">
        <f>Dataset!A45</f>
        <v>42217</v>
      </c>
      <c r="B45">
        <f>Dataset!B45</f>
        <v>2015</v>
      </c>
      <c r="C45">
        <f>Dataset!C45</f>
        <v>8</v>
      </c>
      <c r="D45" s="8">
        <f>Dataset!F45</f>
        <v>9505272.5536539815</v>
      </c>
      <c r="E45" s="8">
        <f>Dataset!AC45</f>
        <v>0.4</v>
      </c>
      <c r="F45" s="8">
        <f>Dataset!AD45</f>
        <v>115.8</v>
      </c>
      <c r="G45" s="8">
        <f>Dataset!AR45</f>
        <v>31</v>
      </c>
      <c r="H45" s="8">
        <f>Dataset!BI45</f>
        <v>0</v>
      </c>
      <c r="I45" s="8">
        <f>Dataset!BT45</f>
        <v>0</v>
      </c>
      <c r="J45" s="8">
        <f>Dataset!BU45</f>
        <v>0</v>
      </c>
      <c r="K45" s="8">
        <f>Dataset!Q45</f>
        <v>14579</v>
      </c>
      <c r="M45" s="8">
        <f t="shared" si="12"/>
        <v>-10912807.3521106</v>
      </c>
      <c r="N45" s="1">
        <f t="shared" si="13"/>
        <v>3626.3670808029201</v>
      </c>
      <c r="O45" s="1">
        <f t="shared" si="14"/>
        <v>1757532.4202357142</v>
      </c>
      <c r="P45" s="1">
        <f t="shared" si="15"/>
        <v>8995165.3121503219</v>
      </c>
      <c r="Q45" s="1">
        <f t="shared" si="8"/>
        <v>0</v>
      </c>
      <c r="R45" s="1">
        <f t="shared" si="9"/>
        <v>0</v>
      </c>
      <c r="S45" s="1">
        <f t="shared" si="10"/>
        <v>0</v>
      </c>
      <c r="T45" s="1">
        <f t="shared" si="11"/>
        <v>9482083.8391360212</v>
      </c>
      <c r="U45" s="1">
        <f t="shared" si="16"/>
        <v>9325600.5864922591</v>
      </c>
      <c r="V45" s="1">
        <f t="shared" si="17"/>
        <v>-179671.96716172248</v>
      </c>
      <c r="W45" s="91">
        <f t="shared" si="7"/>
        <v>1.926653039611945E-2</v>
      </c>
    </row>
    <row r="46" spans="1:23">
      <c r="A46" s="7">
        <f>Dataset!A46</f>
        <v>42248</v>
      </c>
      <c r="B46">
        <f>Dataset!B46</f>
        <v>2015</v>
      </c>
      <c r="C46">
        <f>Dataset!C46</f>
        <v>9</v>
      </c>
      <c r="D46" s="8">
        <f>Dataset!F46</f>
        <v>8452005.0887457915</v>
      </c>
      <c r="E46" s="8">
        <f>Dataset!AC46</f>
        <v>11.3</v>
      </c>
      <c r="F46" s="8">
        <f>Dataset!AD46</f>
        <v>113.7</v>
      </c>
      <c r="G46" s="8">
        <f>Dataset!AR46</f>
        <v>30</v>
      </c>
      <c r="H46" s="8">
        <f>Dataset!BI46</f>
        <v>1</v>
      </c>
      <c r="I46" s="8">
        <f>Dataset!BT46</f>
        <v>0</v>
      </c>
      <c r="J46" s="8">
        <f>Dataset!BU46</f>
        <v>0</v>
      </c>
      <c r="K46" s="8">
        <f>Dataset!Q46</f>
        <v>14628</v>
      </c>
      <c r="M46" s="8">
        <f t="shared" si="12"/>
        <v>-10912807.3521106</v>
      </c>
      <c r="N46" s="1">
        <f t="shared" si="13"/>
        <v>102444.87003268251</v>
      </c>
      <c r="O46" s="1">
        <f t="shared" si="14"/>
        <v>1725660.0706459475</v>
      </c>
      <c r="P46" s="1">
        <f t="shared" si="15"/>
        <v>8704998.6891777311</v>
      </c>
      <c r="Q46" s="1">
        <f t="shared" si="8"/>
        <v>-625705.00273567101</v>
      </c>
      <c r="R46" s="1">
        <f t="shared" si="9"/>
        <v>0</v>
      </c>
      <c r="S46" s="1">
        <f t="shared" si="10"/>
        <v>0</v>
      </c>
      <c r="T46" s="1">
        <f t="shared" si="11"/>
        <v>9513953.1105618849</v>
      </c>
      <c r="U46" s="1">
        <f t="shared" si="16"/>
        <v>8508544.3855719753</v>
      </c>
      <c r="V46" s="1">
        <f t="shared" si="17"/>
        <v>56539.296826183796</v>
      </c>
      <c r="W46" s="91">
        <f t="shared" si="7"/>
        <v>6.6450022781873305E-3</v>
      </c>
    </row>
    <row r="47" spans="1:23">
      <c r="A47" s="7">
        <f>Dataset!A47</f>
        <v>42278</v>
      </c>
      <c r="B47">
        <f>Dataset!B47</f>
        <v>2015</v>
      </c>
      <c r="C47">
        <f>Dataset!C47</f>
        <v>10</v>
      </c>
      <c r="D47" s="8">
        <f>Dataset!F47</f>
        <v>8438818.3142597433</v>
      </c>
      <c r="E47" s="8">
        <f>Dataset!AC47</f>
        <v>199.1</v>
      </c>
      <c r="F47" s="8">
        <f>Dataset!AD47</f>
        <v>6.8</v>
      </c>
      <c r="G47" s="8">
        <f>Dataset!AR47</f>
        <v>31</v>
      </c>
      <c r="H47" s="8">
        <f>Dataset!BI47</f>
        <v>1</v>
      </c>
      <c r="I47" s="8">
        <f>Dataset!BT47</f>
        <v>0</v>
      </c>
      <c r="J47" s="8">
        <f>Dataset!BU47</f>
        <v>0</v>
      </c>
      <c r="K47" s="8">
        <f>Dataset!Q47</f>
        <v>14609</v>
      </c>
      <c r="M47" s="8">
        <f t="shared" si="12"/>
        <v>-10912807.3521106</v>
      </c>
      <c r="N47" s="1">
        <f t="shared" si="13"/>
        <v>1805024.2144696533</v>
      </c>
      <c r="O47" s="1">
        <f t="shared" si="14"/>
        <v>103205.70343353073</v>
      </c>
      <c r="P47" s="1">
        <f t="shared" si="15"/>
        <v>8995165.3121503219</v>
      </c>
      <c r="Q47" s="1">
        <f t="shared" si="8"/>
        <v>-625705.00273567101</v>
      </c>
      <c r="R47" s="1">
        <f t="shared" si="9"/>
        <v>0</v>
      </c>
      <c r="S47" s="1">
        <f t="shared" si="10"/>
        <v>0</v>
      </c>
      <c r="T47" s="1">
        <f t="shared" si="11"/>
        <v>9501595.6379681826</v>
      </c>
      <c r="U47" s="1">
        <f t="shared" si="16"/>
        <v>8866478.5131754167</v>
      </c>
      <c r="V47" s="1">
        <f t="shared" si="17"/>
        <v>427660.19891567342</v>
      </c>
      <c r="W47" s="91">
        <f t="shared" si="7"/>
        <v>4.8233376788786954E-2</v>
      </c>
    </row>
    <row r="48" spans="1:23">
      <c r="A48" s="7">
        <f>Dataset!A48</f>
        <v>42309</v>
      </c>
      <c r="B48">
        <f>Dataset!B48</f>
        <v>2015</v>
      </c>
      <c r="C48">
        <f>Dataset!C48</f>
        <v>11</v>
      </c>
      <c r="D48" s="8">
        <f>Dataset!F48</f>
        <v>9083535.2819689363</v>
      </c>
      <c r="E48" s="8">
        <f>Dataset!AC48</f>
        <v>281.10000000000002</v>
      </c>
      <c r="F48" s="8">
        <f>Dataset!AD48</f>
        <v>3.5</v>
      </c>
      <c r="G48" s="8">
        <f>Dataset!AR48</f>
        <v>30</v>
      </c>
      <c r="H48" s="8">
        <f>Dataset!BI48</f>
        <v>1</v>
      </c>
      <c r="I48" s="8">
        <f>Dataset!BT48</f>
        <v>0</v>
      </c>
      <c r="J48" s="8">
        <f>Dataset!BU48</f>
        <v>0</v>
      </c>
      <c r="K48" s="8">
        <f>Dataset!Q48</f>
        <v>14586</v>
      </c>
      <c r="M48" s="8">
        <f t="shared" si="12"/>
        <v>-10912807.3521106</v>
      </c>
      <c r="N48" s="1">
        <f t="shared" si="13"/>
        <v>2548429.4660342522</v>
      </c>
      <c r="O48" s="1">
        <f t="shared" si="14"/>
        <v>53120.582649611402</v>
      </c>
      <c r="P48" s="1">
        <f t="shared" si="15"/>
        <v>8704998.6891777311</v>
      </c>
      <c r="Q48" s="1">
        <f t="shared" si="8"/>
        <v>-625705.00273567101</v>
      </c>
      <c r="R48" s="1">
        <f t="shared" si="9"/>
        <v>0</v>
      </c>
      <c r="S48" s="1">
        <f t="shared" si="10"/>
        <v>0</v>
      </c>
      <c r="T48" s="1">
        <f t="shared" si="11"/>
        <v>9486636.5921968594</v>
      </c>
      <c r="U48" s="1">
        <f t="shared" si="16"/>
        <v>9254672.9752121828</v>
      </c>
      <c r="V48" s="1">
        <f t="shared" si="17"/>
        <v>171137.69324324653</v>
      </c>
      <c r="W48" s="91">
        <f t="shared" si="7"/>
        <v>1.849203031826447E-2</v>
      </c>
    </row>
    <row r="49" spans="1:40">
      <c r="A49" s="7">
        <f>Dataset!A49</f>
        <v>42339</v>
      </c>
      <c r="B49">
        <f>Dataset!B49</f>
        <v>2015</v>
      </c>
      <c r="C49">
        <f>Dataset!C49</f>
        <v>12</v>
      </c>
      <c r="D49" s="8">
        <f>Dataset!F49</f>
        <v>11115834.53278633</v>
      </c>
      <c r="E49" s="8">
        <f>Dataset!AC49</f>
        <v>374.6</v>
      </c>
      <c r="F49" s="8">
        <f>Dataset!AD49</f>
        <v>0</v>
      </c>
      <c r="G49" s="8">
        <f>Dataset!AR49</f>
        <v>31</v>
      </c>
      <c r="H49" s="8">
        <f>Dataset!BI49</f>
        <v>0</v>
      </c>
      <c r="I49" s="8">
        <f>Dataset!BT49</f>
        <v>0</v>
      </c>
      <c r="J49" s="8">
        <f>Dataset!BU49</f>
        <v>0</v>
      </c>
      <c r="K49" s="8">
        <f>Dataset!Q49</f>
        <v>14673</v>
      </c>
      <c r="M49" s="8">
        <f t="shared" si="12"/>
        <v>-10912807.3521106</v>
      </c>
      <c r="N49" s="1">
        <f t="shared" si="13"/>
        <v>3396092.7711719349</v>
      </c>
      <c r="O49" s="1">
        <f t="shared" si="14"/>
        <v>0</v>
      </c>
      <c r="P49" s="1">
        <f t="shared" si="15"/>
        <v>8995165.3121503219</v>
      </c>
      <c r="Q49" s="1">
        <f t="shared" si="8"/>
        <v>0</v>
      </c>
      <c r="R49" s="1">
        <f t="shared" si="9"/>
        <v>0</v>
      </c>
      <c r="S49" s="1">
        <f t="shared" si="10"/>
        <v>0</v>
      </c>
      <c r="T49" s="1">
        <f t="shared" si="11"/>
        <v>9543220.808810126</v>
      </c>
      <c r="U49" s="1">
        <f t="shared" si="16"/>
        <v>11021671.540021783</v>
      </c>
      <c r="V49" s="1">
        <f t="shared" si="17"/>
        <v>-94162.992764547467</v>
      </c>
      <c r="W49" s="91">
        <f t="shared" si="7"/>
        <v>8.5434402960225912E-3</v>
      </c>
    </row>
    <row r="50" spans="1:40">
      <c r="A50" s="7">
        <f>Dataset!A50</f>
        <v>42370</v>
      </c>
      <c r="B50">
        <f>Dataset!B50</f>
        <v>2016</v>
      </c>
      <c r="C50">
        <f>Dataset!C50</f>
        <v>1</v>
      </c>
      <c r="D50" s="8">
        <f>Dataset!F50</f>
        <v>12586191.859943159</v>
      </c>
      <c r="E50" s="8">
        <f>Dataset!AC50</f>
        <v>620.29999999999995</v>
      </c>
      <c r="F50" s="8">
        <f>Dataset!AD50</f>
        <v>0</v>
      </c>
      <c r="G50" s="8">
        <f>Dataset!AR50</f>
        <v>31</v>
      </c>
      <c r="H50" s="8">
        <f>Dataset!BI50</f>
        <v>0</v>
      </c>
      <c r="I50" s="8">
        <f>Dataset!BT50</f>
        <v>0</v>
      </c>
      <c r="J50" s="8">
        <f>Dataset!BU50</f>
        <v>0</v>
      </c>
      <c r="K50" s="8">
        <f>Dataset!Q50</f>
        <v>14724</v>
      </c>
      <c r="M50" s="8">
        <f t="shared" si="12"/>
        <v>-10912807.3521106</v>
      </c>
      <c r="N50" s="1">
        <f t="shared" si="13"/>
        <v>5623588.7505551279</v>
      </c>
      <c r="O50" s="1">
        <f t="shared" si="14"/>
        <v>0</v>
      </c>
      <c r="P50" s="1">
        <f t="shared" si="15"/>
        <v>8995165.3121503219</v>
      </c>
      <c r="Q50" s="1">
        <f t="shared" si="8"/>
        <v>0</v>
      </c>
      <c r="R50" s="1">
        <f t="shared" si="9"/>
        <v>0</v>
      </c>
      <c r="S50" s="1">
        <f t="shared" si="10"/>
        <v>0</v>
      </c>
      <c r="T50" s="1">
        <f t="shared" si="11"/>
        <v>9576390.8668248001</v>
      </c>
      <c r="U50" s="1">
        <f t="shared" si="16"/>
        <v>13282337.57741965</v>
      </c>
      <c r="V50" s="1">
        <f t="shared" si="17"/>
        <v>696145.71747649089</v>
      </c>
      <c r="W50" s="91">
        <f t="shared" si="7"/>
        <v>5.2411385678072082E-2</v>
      </c>
    </row>
    <row r="51" spans="1:40">
      <c r="A51" s="7">
        <f>Dataset!A51</f>
        <v>42401</v>
      </c>
      <c r="B51">
        <f>Dataset!B51</f>
        <v>2016</v>
      </c>
      <c r="C51">
        <f>Dataset!C51</f>
        <v>2</v>
      </c>
      <c r="D51" s="8">
        <f>Dataset!F51</f>
        <v>11875940.270625204</v>
      </c>
      <c r="E51" s="8">
        <f>Dataset!AC51</f>
        <v>565.5</v>
      </c>
      <c r="F51" s="8">
        <f>Dataset!AD51</f>
        <v>0</v>
      </c>
      <c r="G51" s="8">
        <f>Dataset!AR51</f>
        <v>29</v>
      </c>
      <c r="H51" s="8">
        <f>Dataset!BI51</f>
        <v>0</v>
      </c>
      <c r="I51" s="8">
        <f>Dataset!BT51</f>
        <v>0</v>
      </c>
      <c r="J51" s="8">
        <f>Dataset!BU51</f>
        <v>0</v>
      </c>
      <c r="K51" s="8">
        <f>Dataset!Q51</f>
        <v>14666</v>
      </c>
      <c r="M51" s="8">
        <f t="shared" si="12"/>
        <v>-10912807.3521106</v>
      </c>
      <c r="N51" s="1">
        <f t="shared" si="13"/>
        <v>5126776.4604851287</v>
      </c>
      <c r="O51" s="1">
        <f t="shared" si="14"/>
        <v>0</v>
      </c>
      <c r="P51" s="1">
        <f t="shared" si="15"/>
        <v>8414832.0662051402</v>
      </c>
      <c r="Q51" s="1">
        <f t="shared" si="8"/>
        <v>0</v>
      </c>
      <c r="R51" s="1">
        <f t="shared" si="9"/>
        <v>0</v>
      </c>
      <c r="S51" s="1">
        <f t="shared" si="10"/>
        <v>0</v>
      </c>
      <c r="T51" s="1">
        <f t="shared" si="11"/>
        <v>9538668.0557492897</v>
      </c>
      <c r="U51" s="1">
        <f t="shared" si="16"/>
        <v>12167469.230328958</v>
      </c>
      <c r="V51" s="1">
        <f t="shared" si="17"/>
        <v>291528.95970375463</v>
      </c>
      <c r="W51" s="91">
        <f t="shared" si="7"/>
        <v>2.3959703878032562E-2</v>
      </c>
    </row>
    <row r="52" spans="1:40">
      <c r="A52" s="7">
        <f>Dataset!A52</f>
        <v>42430</v>
      </c>
      <c r="B52">
        <f>Dataset!B52</f>
        <v>2016</v>
      </c>
      <c r="C52">
        <f>Dataset!C52</f>
        <v>3</v>
      </c>
      <c r="D52" s="8">
        <f>Dataset!F52</f>
        <v>11409539.527047571</v>
      </c>
      <c r="E52" s="8">
        <f>Dataset!AC52</f>
        <v>451.3</v>
      </c>
      <c r="F52" s="8">
        <f>Dataset!AD52</f>
        <v>0</v>
      </c>
      <c r="G52" s="8">
        <f>Dataset!AR52</f>
        <v>31</v>
      </c>
      <c r="H52" s="8">
        <f>Dataset!BI52</f>
        <v>1</v>
      </c>
      <c r="I52" s="8">
        <f>Dataset!BT52</f>
        <v>0</v>
      </c>
      <c r="J52" s="8">
        <f>Dataset!BU52</f>
        <v>0</v>
      </c>
      <c r="K52" s="8">
        <f>Dataset!Q52</f>
        <v>14697.5</v>
      </c>
      <c r="M52" s="8">
        <f t="shared" si="12"/>
        <v>-10912807.3521106</v>
      </c>
      <c r="N52" s="1">
        <f t="shared" si="13"/>
        <v>4091448.6589158946</v>
      </c>
      <c r="O52" s="1">
        <f t="shared" si="14"/>
        <v>0</v>
      </c>
      <c r="P52" s="1">
        <f t="shared" si="15"/>
        <v>8995165.3121503219</v>
      </c>
      <c r="Q52" s="1">
        <f t="shared" si="8"/>
        <v>-625705.00273567101</v>
      </c>
      <c r="R52" s="1">
        <f t="shared" si="9"/>
        <v>0</v>
      </c>
      <c r="S52" s="1">
        <f t="shared" si="10"/>
        <v>0</v>
      </c>
      <c r="T52" s="1">
        <f t="shared" si="11"/>
        <v>9559155.4445230588</v>
      </c>
      <c r="U52" s="1">
        <f t="shared" si="16"/>
        <v>11107257.060743004</v>
      </c>
      <c r="V52" s="1">
        <f t="shared" si="17"/>
        <v>-302282.46630456671</v>
      </c>
      <c r="W52" s="91">
        <f t="shared" si="7"/>
        <v>2.7214861837756545E-2</v>
      </c>
    </row>
    <row r="53" spans="1:40">
      <c r="A53" s="7">
        <f>Dataset!A53</f>
        <v>42461</v>
      </c>
      <c r="B53">
        <f>Dataset!B53</f>
        <v>2016</v>
      </c>
      <c r="C53">
        <f>Dataset!C53</f>
        <v>4</v>
      </c>
      <c r="D53" s="8">
        <f>Dataset!F53</f>
        <v>9523111.4549662545</v>
      </c>
      <c r="E53" s="8">
        <f>Dataset!AC53</f>
        <v>379.8</v>
      </c>
      <c r="F53" s="8">
        <f>Dataset!AD53</f>
        <v>0</v>
      </c>
      <c r="G53" s="8">
        <f>Dataset!AR53</f>
        <v>30</v>
      </c>
      <c r="H53" s="8">
        <f>Dataset!BI53</f>
        <v>1</v>
      </c>
      <c r="I53" s="8">
        <f>Dataset!BT53</f>
        <v>0</v>
      </c>
      <c r="J53" s="8">
        <f>Dataset!BU53</f>
        <v>0</v>
      </c>
      <c r="K53" s="8">
        <f>Dataset!Q53</f>
        <v>14697.5</v>
      </c>
      <c r="M53" s="8">
        <f t="shared" si="12"/>
        <v>-10912807.3521106</v>
      </c>
      <c r="N53" s="1">
        <f t="shared" si="13"/>
        <v>3443235.5432223729</v>
      </c>
      <c r="O53" s="1">
        <f t="shared" si="14"/>
        <v>0</v>
      </c>
      <c r="P53" s="1">
        <f t="shared" si="15"/>
        <v>8704998.6891777311</v>
      </c>
      <c r="Q53" s="1">
        <f t="shared" si="8"/>
        <v>-625705.00273567101</v>
      </c>
      <c r="R53" s="1">
        <f t="shared" si="9"/>
        <v>0</v>
      </c>
      <c r="S53" s="1">
        <f t="shared" si="10"/>
        <v>0</v>
      </c>
      <c r="T53" s="1">
        <f t="shared" si="11"/>
        <v>9559155.4445230588</v>
      </c>
      <c r="U53" s="1">
        <f t="shared" si="16"/>
        <v>10168877.322076892</v>
      </c>
      <c r="V53" s="1">
        <f t="shared" si="17"/>
        <v>645765.86711063795</v>
      </c>
      <c r="W53" s="91">
        <f t="shared" si="7"/>
        <v>6.350414570433098E-2</v>
      </c>
    </row>
    <row r="54" spans="1:40">
      <c r="A54" s="7">
        <f>Dataset!A54</f>
        <v>42491</v>
      </c>
      <c r="B54">
        <f>Dataset!B54</f>
        <v>2016</v>
      </c>
      <c r="C54">
        <f>Dataset!C54</f>
        <v>5</v>
      </c>
      <c r="D54" s="8">
        <f>Dataset!F54</f>
        <v>8400795.3243114315</v>
      </c>
      <c r="E54" s="8">
        <f>Dataset!AC54</f>
        <v>156.19999999999999</v>
      </c>
      <c r="F54" s="8">
        <f>Dataset!AD54</f>
        <v>30.6</v>
      </c>
      <c r="G54" s="8">
        <f>Dataset!AR54</f>
        <v>31</v>
      </c>
      <c r="H54" s="8">
        <f>Dataset!BI54</f>
        <v>1</v>
      </c>
      <c r="I54" s="8">
        <f>Dataset!BT54</f>
        <v>0</v>
      </c>
      <c r="J54" s="8">
        <f>Dataset!BU54</f>
        <v>0</v>
      </c>
      <c r="K54" s="8">
        <f>Dataset!Q54</f>
        <v>14833</v>
      </c>
      <c r="M54" s="8">
        <f t="shared" si="12"/>
        <v>-10912807.3521106</v>
      </c>
      <c r="N54" s="1">
        <f t="shared" si="13"/>
        <v>1416096.3450535403</v>
      </c>
      <c r="O54" s="1">
        <f t="shared" si="14"/>
        <v>464425.66545088828</v>
      </c>
      <c r="P54" s="1">
        <f t="shared" si="15"/>
        <v>8995165.3121503219</v>
      </c>
      <c r="Q54" s="1">
        <f t="shared" si="8"/>
        <v>-625705.00273567101</v>
      </c>
      <c r="R54" s="1">
        <f t="shared" si="9"/>
        <v>0</v>
      </c>
      <c r="S54" s="1">
        <f t="shared" si="10"/>
        <v>0</v>
      </c>
      <c r="T54" s="1">
        <f t="shared" si="11"/>
        <v>9647283.7359149866</v>
      </c>
      <c r="U54" s="1">
        <f t="shared" si="16"/>
        <v>8984458.703723466</v>
      </c>
      <c r="V54" s="1">
        <f t="shared" si="17"/>
        <v>583663.37941203453</v>
      </c>
      <c r="W54" s="91">
        <f t="shared" si="7"/>
        <v>6.4963666555687374E-2</v>
      </c>
      <c r="AB54">
        <v>1</v>
      </c>
      <c r="AC54">
        <f>AB54+1</f>
        <v>2</v>
      </c>
      <c r="AD54">
        <f t="shared" ref="AD54:AM54" si="18">AC54+1</f>
        <v>3</v>
      </c>
      <c r="AE54">
        <f t="shared" si="18"/>
        <v>4</v>
      </c>
      <c r="AF54">
        <f t="shared" si="18"/>
        <v>5</v>
      </c>
      <c r="AG54">
        <f t="shared" si="18"/>
        <v>6</v>
      </c>
      <c r="AH54">
        <f t="shared" si="18"/>
        <v>7</v>
      </c>
      <c r="AI54">
        <f t="shared" si="18"/>
        <v>8</v>
      </c>
      <c r="AJ54">
        <f t="shared" si="18"/>
        <v>9</v>
      </c>
      <c r="AK54">
        <f t="shared" si="18"/>
        <v>10</v>
      </c>
      <c r="AL54">
        <f>AK54+1</f>
        <v>11</v>
      </c>
      <c r="AM54">
        <f t="shared" si="18"/>
        <v>12</v>
      </c>
    </row>
    <row r="55" spans="1:40">
      <c r="A55" s="7">
        <f>Dataset!A55</f>
        <v>42522</v>
      </c>
      <c r="B55">
        <f>Dataset!B55</f>
        <v>2016</v>
      </c>
      <c r="C55">
        <f>Dataset!C55</f>
        <v>6</v>
      </c>
      <c r="D55" s="8">
        <f>Dataset!F55</f>
        <v>8409207.3623798005</v>
      </c>
      <c r="E55" s="8">
        <f>Dataset!AC55</f>
        <v>28.5</v>
      </c>
      <c r="F55" s="8">
        <f>Dataset!AD55</f>
        <v>67.5</v>
      </c>
      <c r="G55" s="8">
        <f>Dataset!AR55</f>
        <v>30</v>
      </c>
      <c r="H55" s="8">
        <f>Dataset!BI55</f>
        <v>0</v>
      </c>
      <c r="I55" s="8">
        <f>Dataset!BT55</f>
        <v>0</v>
      </c>
      <c r="J55" s="8">
        <f>Dataset!BU55</f>
        <v>0</v>
      </c>
      <c r="K55" s="8">
        <f>Dataset!Q55</f>
        <v>14776</v>
      </c>
      <c r="M55" s="8">
        <f t="shared" si="12"/>
        <v>-10912807.3521106</v>
      </c>
      <c r="N55" s="1">
        <f t="shared" si="13"/>
        <v>258378.65450720806</v>
      </c>
      <c r="O55" s="1">
        <f t="shared" si="14"/>
        <v>1024468.379671077</v>
      </c>
      <c r="P55" s="1">
        <f t="shared" si="15"/>
        <v>8704998.6891777311</v>
      </c>
      <c r="Q55" s="1">
        <f t="shared" si="8"/>
        <v>0</v>
      </c>
      <c r="R55" s="1">
        <f t="shared" si="9"/>
        <v>0</v>
      </c>
      <c r="S55" s="1">
        <f t="shared" si="10"/>
        <v>0</v>
      </c>
      <c r="T55" s="1">
        <f t="shared" si="11"/>
        <v>9610211.3181338813</v>
      </c>
      <c r="U55" s="1">
        <f t="shared" si="16"/>
        <v>8685249.6893792972</v>
      </c>
      <c r="V55" s="1">
        <f t="shared" si="17"/>
        <v>276042.32699949667</v>
      </c>
      <c r="W55" s="91">
        <f t="shared" ref="W55:W117" si="19">ABS(V55/U55)</f>
        <v>3.1782889021262486E-2</v>
      </c>
      <c r="AA55">
        <v>2012</v>
      </c>
      <c r="AB55" s="8">
        <f t="shared" ref="AB55:AM64" si="20">SUMIFS($V:$V,$B:$B,$AA55,$C:$C,AB$54)</f>
        <v>-533129.35454987548</v>
      </c>
      <c r="AC55" s="8">
        <f t="shared" si="20"/>
        <v>-227302.14726194367</v>
      </c>
      <c r="AD55" s="8">
        <f t="shared" si="20"/>
        <v>-750822.29309979454</v>
      </c>
      <c r="AE55" s="8">
        <f t="shared" si="20"/>
        <v>641501.60054892674</v>
      </c>
      <c r="AF55" s="8">
        <f t="shared" si="20"/>
        <v>43371.870126883499</v>
      </c>
      <c r="AG55" s="8">
        <f t="shared" si="20"/>
        <v>399408.76192409918</v>
      </c>
      <c r="AH55" s="8">
        <f t="shared" si="20"/>
        <v>216300.14455058053</v>
      </c>
      <c r="AI55" s="8">
        <f t="shared" si="20"/>
        <v>268681.09153705463</v>
      </c>
      <c r="AJ55" s="8">
        <f t="shared" si="20"/>
        <v>-275139.64669192117</v>
      </c>
      <c r="AK55" s="8">
        <f t="shared" si="20"/>
        <v>-135783.38106039725</v>
      </c>
      <c r="AL55" s="8">
        <f t="shared" si="20"/>
        <v>10734.604546967894</v>
      </c>
      <c r="AM55" s="8">
        <f t="shared" si="20"/>
        <v>-353652.22940717824</v>
      </c>
      <c r="AN55" s="1">
        <f t="shared" ref="AN55:AN64" si="21">SUM(AB55:AM55)</f>
        <v>-695830.97883659787</v>
      </c>
    </row>
    <row r="56" spans="1:40">
      <c r="A56" s="7">
        <f>Dataset!A56</f>
        <v>42552</v>
      </c>
      <c r="B56">
        <f>Dataset!B56</f>
        <v>2016</v>
      </c>
      <c r="C56">
        <f>Dataset!C56</f>
        <v>7</v>
      </c>
      <c r="D56" s="8">
        <f>Dataset!F56</f>
        <v>10375775.574707476</v>
      </c>
      <c r="E56" s="8">
        <f>Dataset!AC56</f>
        <v>0</v>
      </c>
      <c r="F56" s="8">
        <f>Dataset!AD56</f>
        <v>182.4</v>
      </c>
      <c r="G56" s="8">
        <f>Dataset!AR56</f>
        <v>31</v>
      </c>
      <c r="H56" s="8">
        <f>Dataset!BI56</f>
        <v>0</v>
      </c>
      <c r="I56" s="8">
        <f>Dataset!BT56</f>
        <v>0</v>
      </c>
      <c r="J56" s="8">
        <f>Dataset!BU56</f>
        <v>0</v>
      </c>
      <c r="K56" s="8">
        <f>Dataset!Q56</f>
        <v>14784</v>
      </c>
      <c r="M56" s="8">
        <f t="shared" si="12"/>
        <v>-10912807.3521106</v>
      </c>
      <c r="N56" s="1">
        <f t="shared" si="13"/>
        <v>0</v>
      </c>
      <c r="O56" s="1">
        <f t="shared" si="14"/>
        <v>2768341.2215111773</v>
      </c>
      <c r="P56" s="1">
        <f t="shared" si="15"/>
        <v>8995165.3121503219</v>
      </c>
      <c r="Q56" s="1">
        <f t="shared" si="8"/>
        <v>0</v>
      </c>
      <c r="R56" s="1">
        <f t="shared" si="9"/>
        <v>0</v>
      </c>
      <c r="S56" s="1">
        <f t="shared" si="10"/>
        <v>0</v>
      </c>
      <c r="T56" s="1">
        <f t="shared" si="11"/>
        <v>9615414.4644891229</v>
      </c>
      <c r="U56" s="1">
        <f t="shared" si="16"/>
        <v>10466113.646040022</v>
      </c>
      <c r="V56" s="1">
        <f t="shared" si="17"/>
        <v>90338.071332545951</v>
      </c>
      <c r="W56" s="91">
        <f t="shared" si="19"/>
        <v>8.6314819796292231E-3</v>
      </c>
      <c r="AA56">
        <f>AA55+1</f>
        <v>2013</v>
      </c>
      <c r="AB56" s="8">
        <f t="shared" si="20"/>
        <v>-674493.95320029184</v>
      </c>
      <c r="AC56" s="8">
        <f t="shared" si="20"/>
        <v>-124463.77611284517</v>
      </c>
      <c r="AD56" s="8">
        <f t="shared" si="20"/>
        <v>-394422.20164028741</v>
      </c>
      <c r="AE56" s="8">
        <f t="shared" si="20"/>
        <v>6841.7180518154055</v>
      </c>
      <c r="AF56" s="8">
        <f t="shared" si="20"/>
        <v>166104.31785328966</v>
      </c>
      <c r="AG56" s="8">
        <f t="shared" si="20"/>
        <v>217807.59050921723</v>
      </c>
      <c r="AH56" s="8">
        <f t="shared" si="20"/>
        <v>334943.94791955501</v>
      </c>
      <c r="AI56" s="8">
        <f t="shared" si="20"/>
        <v>223797.18767676875</v>
      </c>
      <c r="AJ56" s="8">
        <f t="shared" si="20"/>
        <v>-261966.97098796722</v>
      </c>
      <c r="AK56" s="8">
        <f t="shared" si="20"/>
        <v>-50612.531468834728</v>
      </c>
      <c r="AL56" s="8">
        <f t="shared" si="20"/>
        <v>-298819.47098759934</v>
      </c>
      <c r="AM56" s="8">
        <f t="shared" si="20"/>
        <v>-342134.38475016691</v>
      </c>
      <c r="AN56" s="1">
        <f t="shared" si="21"/>
        <v>-1197418.5271373466</v>
      </c>
    </row>
    <row r="57" spans="1:40">
      <c r="A57" s="7">
        <f>Dataset!A57</f>
        <v>42583</v>
      </c>
      <c r="B57">
        <f>Dataset!B57</f>
        <v>2016</v>
      </c>
      <c r="C57">
        <f>Dataset!C57</f>
        <v>8</v>
      </c>
      <c r="D57" s="8">
        <f>Dataset!F57</f>
        <v>10725283.037055522</v>
      </c>
      <c r="E57" s="8">
        <f>Dataset!AC57</f>
        <v>0</v>
      </c>
      <c r="F57" s="8">
        <f>Dataset!AD57</f>
        <v>198.1</v>
      </c>
      <c r="G57" s="8">
        <f>Dataset!AR57</f>
        <v>31</v>
      </c>
      <c r="H57" s="8">
        <f>Dataset!BI57</f>
        <v>0</v>
      </c>
      <c r="I57" s="8">
        <f>Dataset!BT57</f>
        <v>0</v>
      </c>
      <c r="J57" s="8">
        <f>Dataset!BU57</f>
        <v>0</v>
      </c>
      <c r="K57" s="8">
        <f>Dataset!Q57</f>
        <v>14829</v>
      </c>
      <c r="M57" s="8">
        <f t="shared" si="12"/>
        <v>-10912807.3521106</v>
      </c>
      <c r="N57" s="1">
        <f t="shared" si="13"/>
        <v>0</v>
      </c>
      <c r="O57" s="1">
        <f t="shared" si="14"/>
        <v>3006624.977968005</v>
      </c>
      <c r="P57" s="1">
        <f t="shared" si="15"/>
        <v>8995165.3121503219</v>
      </c>
      <c r="Q57" s="1">
        <f t="shared" si="8"/>
        <v>0</v>
      </c>
      <c r="R57" s="1">
        <f t="shared" si="9"/>
        <v>0</v>
      </c>
      <c r="S57" s="1">
        <f t="shared" si="10"/>
        <v>0</v>
      </c>
      <c r="T57" s="1">
        <f t="shared" si="11"/>
        <v>9644682.1627373658</v>
      </c>
      <c r="U57" s="1">
        <f t="shared" si="16"/>
        <v>10733665.100745093</v>
      </c>
      <c r="V57" s="1">
        <f t="shared" si="17"/>
        <v>8382.063689570874</v>
      </c>
      <c r="W57" s="91">
        <f t="shared" si="19"/>
        <v>7.8091347278843465E-4</v>
      </c>
      <c r="AA57">
        <f t="shared" ref="AA57:AA64" si="22">AA56+1</f>
        <v>2014</v>
      </c>
      <c r="AB57" s="8">
        <f t="shared" si="20"/>
        <v>-408225.11509054154</v>
      </c>
      <c r="AC57" s="8">
        <f t="shared" si="20"/>
        <v>-239437.85530166328</v>
      </c>
      <c r="AD57" s="8">
        <f t="shared" si="20"/>
        <v>77036.641436327249</v>
      </c>
      <c r="AE57" s="8">
        <f t="shared" si="20"/>
        <v>-372516.89311069064</v>
      </c>
      <c r="AF57" s="8">
        <f t="shared" si="20"/>
        <v>-23277.482934163883</v>
      </c>
      <c r="AG57" s="8">
        <f t="shared" si="20"/>
        <v>486062.93742199335</v>
      </c>
      <c r="AH57" s="8">
        <f t="shared" si="20"/>
        <v>197537.91532787122</v>
      </c>
      <c r="AI57" s="8">
        <f t="shared" si="20"/>
        <v>391363.18307127431</v>
      </c>
      <c r="AJ57" s="8">
        <f t="shared" si="20"/>
        <v>-334390.28434953932</v>
      </c>
      <c r="AK57" s="8">
        <f t="shared" si="20"/>
        <v>2505.2487640511245</v>
      </c>
      <c r="AL57" s="8">
        <f t="shared" si="20"/>
        <v>56173.98383115232</v>
      </c>
      <c r="AM57" s="8">
        <f t="shared" si="20"/>
        <v>-484184.80604469776</v>
      </c>
      <c r="AN57" s="1">
        <f t="shared" si="21"/>
        <v>-651352.52697862685</v>
      </c>
    </row>
    <row r="58" spans="1:40">
      <c r="A58" s="7">
        <f>Dataset!A58</f>
        <v>42614</v>
      </c>
      <c r="B58">
        <f>Dataset!B58</f>
        <v>2016</v>
      </c>
      <c r="C58">
        <f>Dataset!C58</f>
        <v>9</v>
      </c>
      <c r="D58" s="8">
        <f>Dataset!F58</f>
        <v>8615209.7854060121</v>
      </c>
      <c r="E58" s="8">
        <f>Dataset!AC58</f>
        <v>19.5</v>
      </c>
      <c r="F58" s="8">
        <f>Dataset!AD58</f>
        <v>75.5</v>
      </c>
      <c r="G58" s="8">
        <f>Dataset!AR58</f>
        <v>30</v>
      </c>
      <c r="H58" s="8">
        <f>Dataset!BI58</f>
        <v>1</v>
      </c>
      <c r="I58" s="8">
        <f>Dataset!BT58</f>
        <v>0</v>
      </c>
      <c r="J58" s="8">
        <f>Dataset!BU58</f>
        <v>0</v>
      </c>
      <c r="K58" s="8">
        <f>Dataset!Q58</f>
        <v>14797</v>
      </c>
      <c r="M58" s="8">
        <f t="shared" si="12"/>
        <v>-10912807.3521106</v>
      </c>
      <c r="N58" s="1">
        <f t="shared" si="13"/>
        <v>176785.39518914235</v>
      </c>
      <c r="O58" s="1">
        <f t="shared" si="14"/>
        <v>1145886.8542987602</v>
      </c>
      <c r="P58" s="1">
        <f t="shared" si="15"/>
        <v>8704998.6891777311</v>
      </c>
      <c r="Q58" s="1">
        <f t="shared" si="8"/>
        <v>-625705.00273567101</v>
      </c>
      <c r="R58" s="1">
        <f t="shared" si="9"/>
        <v>0</v>
      </c>
      <c r="S58" s="1">
        <f t="shared" si="10"/>
        <v>0</v>
      </c>
      <c r="T58" s="1">
        <f t="shared" si="11"/>
        <v>9623869.5773163941</v>
      </c>
      <c r="U58" s="1">
        <f t="shared" si="16"/>
        <v>8113028.1611357555</v>
      </c>
      <c r="V58" s="1">
        <f t="shared" si="17"/>
        <v>-502181.62427025661</v>
      </c>
      <c r="W58" s="91">
        <f t="shared" si="19"/>
        <v>6.1898173443533988E-2</v>
      </c>
      <c r="AA58">
        <f t="shared" si="22"/>
        <v>2015</v>
      </c>
      <c r="AB58" s="8">
        <f t="shared" si="20"/>
        <v>84823.224168961868</v>
      </c>
      <c r="AC58" s="8">
        <f t="shared" si="20"/>
        <v>346540.42983970977</v>
      </c>
      <c r="AD58" s="8">
        <f t="shared" si="20"/>
        <v>-315380.83168480918</v>
      </c>
      <c r="AE58" s="8">
        <f t="shared" si="20"/>
        <v>89260.855775069445</v>
      </c>
      <c r="AF58" s="8">
        <f t="shared" si="20"/>
        <v>544061.4577244902</v>
      </c>
      <c r="AG58" s="8">
        <f t="shared" si="20"/>
        <v>131982.66396337748</v>
      </c>
      <c r="AH58" s="8">
        <f t="shared" si="20"/>
        <v>367665.03030403145</v>
      </c>
      <c r="AI58" s="8">
        <f t="shared" si="20"/>
        <v>-179671.96716172248</v>
      </c>
      <c r="AJ58" s="8">
        <f t="shared" si="20"/>
        <v>56539.296826183796</v>
      </c>
      <c r="AK58" s="8">
        <f t="shared" si="20"/>
        <v>427660.19891567342</v>
      </c>
      <c r="AL58" s="8">
        <f t="shared" si="20"/>
        <v>171137.69324324653</v>
      </c>
      <c r="AM58" s="8">
        <f t="shared" si="20"/>
        <v>-94162.992764547467</v>
      </c>
      <c r="AN58" s="1">
        <f t="shared" si="21"/>
        <v>1630455.0591496648</v>
      </c>
    </row>
    <row r="59" spans="1:40">
      <c r="A59" s="7">
        <f>Dataset!A59</f>
        <v>42644</v>
      </c>
      <c r="B59">
        <f>Dataset!B59</f>
        <v>2016</v>
      </c>
      <c r="C59">
        <f>Dataset!C59</f>
        <v>10</v>
      </c>
      <c r="D59" s="8">
        <f>Dataset!F59</f>
        <v>8256742.3310209969</v>
      </c>
      <c r="E59" s="8">
        <f>Dataset!AC59</f>
        <v>147.6</v>
      </c>
      <c r="F59" s="8">
        <f>Dataset!AD59</f>
        <v>15.8</v>
      </c>
      <c r="G59" s="8">
        <f>Dataset!AR59</f>
        <v>31</v>
      </c>
      <c r="H59" s="8">
        <f>Dataset!BI59</f>
        <v>1</v>
      </c>
      <c r="I59" s="8">
        <f>Dataset!BT59</f>
        <v>0</v>
      </c>
      <c r="J59" s="8">
        <f>Dataset!BU59</f>
        <v>0</v>
      </c>
      <c r="K59" s="8">
        <f>Dataset!Q59</f>
        <v>14916</v>
      </c>
      <c r="M59" s="8">
        <f t="shared" si="12"/>
        <v>-10912807.3521106</v>
      </c>
      <c r="N59" s="1">
        <f t="shared" si="13"/>
        <v>1338129.4528162775</v>
      </c>
      <c r="O59" s="1">
        <f t="shared" si="14"/>
        <v>239801.48738967432</v>
      </c>
      <c r="P59" s="1">
        <f t="shared" si="15"/>
        <v>8995165.3121503219</v>
      </c>
      <c r="Q59" s="1">
        <f t="shared" si="8"/>
        <v>-625705.00273567101</v>
      </c>
      <c r="R59" s="1">
        <f t="shared" si="9"/>
        <v>0</v>
      </c>
      <c r="S59" s="1">
        <f t="shared" si="10"/>
        <v>0</v>
      </c>
      <c r="T59" s="1">
        <f t="shared" si="11"/>
        <v>9701266.3793506343</v>
      </c>
      <c r="U59" s="1">
        <f t="shared" si="16"/>
        <v>8735850.2768606376</v>
      </c>
      <c r="V59" s="1">
        <f t="shared" si="17"/>
        <v>479107.94583964068</v>
      </c>
      <c r="W59" s="91">
        <f t="shared" si="19"/>
        <v>5.4843882467708167E-2</v>
      </c>
      <c r="AA59">
        <f t="shared" si="22"/>
        <v>2016</v>
      </c>
      <c r="AB59" s="8">
        <f t="shared" si="20"/>
        <v>696145.71747649089</v>
      </c>
      <c r="AC59" s="8">
        <f t="shared" si="20"/>
        <v>291528.95970375463</v>
      </c>
      <c r="AD59" s="8">
        <f t="shared" si="20"/>
        <v>-302282.46630456671</v>
      </c>
      <c r="AE59" s="8">
        <f t="shared" si="20"/>
        <v>645765.86711063795</v>
      </c>
      <c r="AF59" s="8">
        <f t="shared" si="20"/>
        <v>583663.37941203453</v>
      </c>
      <c r="AG59" s="8">
        <f t="shared" si="20"/>
        <v>276042.32699949667</v>
      </c>
      <c r="AH59" s="8">
        <f t="shared" si="20"/>
        <v>90338.071332545951</v>
      </c>
      <c r="AI59" s="8">
        <f t="shared" si="20"/>
        <v>8382.063689570874</v>
      </c>
      <c r="AJ59" s="8">
        <f t="shared" si="20"/>
        <v>-502181.62427025661</v>
      </c>
      <c r="AK59" s="8">
        <f t="shared" si="20"/>
        <v>479107.94583964068</v>
      </c>
      <c r="AL59" s="8">
        <f t="shared" si="20"/>
        <v>-127284.99544922262</v>
      </c>
      <c r="AM59" s="8">
        <f t="shared" si="20"/>
        <v>395390.40072181448</v>
      </c>
      <c r="AN59" s="1">
        <f t="shared" si="21"/>
        <v>2534615.6462619407</v>
      </c>
    </row>
    <row r="60" spans="1:40">
      <c r="A60" s="7">
        <f>Dataset!A60</f>
        <v>42675</v>
      </c>
      <c r="B60">
        <f>Dataset!B60</f>
        <v>2016</v>
      </c>
      <c r="C60">
        <f>Dataset!C60</f>
        <v>11</v>
      </c>
      <c r="D60" s="8">
        <f>Dataset!F60</f>
        <v>9334301.009012904</v>
      </c>
      <c r="E60" s="8">
        <f>Dataset!AC60</f>
        <v>257</v>
      </c>
      <c r="F60" s="8">
        <f>Dataset!AD60</f>
        <v>0.1</v>
      </c>
      <c r="G60" s="8">
        <f>Dataset!AR60</f>
        <v>30</v>
      </c>
      <c r="H60" s="8">
        <f>Dataset!BI60</f>
        <v>1</v>
      </c>
      <c r="I60" s="8">
        <f>Dataset!BT60</f>
        <v>0</v>
      </c>
      <c r="J60" s="8">
        <f>Dataset!BU60</f>
        <v>0</v>
      </c>
      <c r="K60" s="8">
        <f>Dataset!Q60</f>
        <v>14928</v>
      </c>
      <c r="M60" s="8">
        <f t="shared" si="12"/>
        <v>-10912807.3521106</v>
      </c>
      <c r="N60" s="1">
        <f t="shared" si="13"/>
        <v>2329940.849415876</v>
      </c>
      <c r="O60" s="1">
        <f t="shared" si="14"/>
        <v>1517.7309328460401</v>
      </c>
      <c r="P60" s="1">
        <f t="shared" si="15"/>
        <v>8704998.6891777311</v>
      </c>
      <c r="Q60" s="1">
        <f t="shared" si="8"/>
        <v>-625705.00273567101</v>
      </c>
      <c r="R60" s="1">
        <f t="shared" si="9"/>
        <v>0</v>
      </c>
      <c r="S60" s="1">
        <f t="shared" si="10"/>
        <v>0</v>
      </c>
      <c r="T60" s="1">
        <f t="shared" si="11"/>
        <v>9709071.0988834985</v>
      </c>
      <c r="U60" s="1">
        <f t="shared" si="16"/>
        <v>9207016.0135636814</v>
      </c>
      <c r="V60" s="1">
        <f t="shared" si="17"/>
        <v>-127284.99544922262</v>
      </c>
      <c r="W60" s="91">
        <f t="shared" si="19"/>
        <v>1.3824782672443241E-2</v>
      </c>
      <c r="AA60">
        <f t="shared" si="22"/>
        <v>2017</v>
      </c>
      <c r="AB60" s="8">
        <f t="shared" si="20"/>
        <v>29469.833385365084</v>
      </c>
      <c r="AC60" s="8">
        <f t="shared" si="20"/>
        <v>-63805.295747997239</v>
      </c>
      <c r="AD60" s="8">
        <f t="shared" si="20"/>
        <v>491693.58677666448</v>
      </c>
      <c r="AE60" s="8">
        <f t="shared" si="20"/>
        <v>-154101.84499029815</v>
      </c>
      <c r="AF60" s="8">
        <f t="shared" si="20"/>
        <v>444522.51801417023</v>
      </c>
      <c r="AG60" s="8">
        <f t="shared" si="20"/>
        <v>385935.8675058689</v>
      </c>
      <c r="AH60" s="8">
        <f t="shared" si="20"/>
        <v>349276.26391722821</v>
      </c>
      <c r="AI60" s="8">
        <f t="shared" si="20"/>
        <v>236778.85730461404</v>
      </c>
      <c r="AJ60" s="8">
        <f t="shared" si="20"/>
        <v>112741.60065708309</v>
      </c>
      <c r="AK60" s="8">
        <f t="shared" si="20"/>
        <v>-76038.913802629337</v>
      </c>
      <c r="AL60" s="8">
        <f t="shared" si="20"/>
        <v>254054.30531579815</v>
      </c>
      <c r="AM60" s="8">
        <f t="shared" si="20"/>
        <v>463033.16386682354</v>
      </c>
      <c r="AN60" s="1">
        <f t="shared" si="21"/>
        <v>2473559.942202691</v>
      </c>
    </row>
    <row r="61" spans="1:40">
      <c r="A61" s="7">
        <f>Dataset!A61</f>
        <v>42705</v>
      </c>
      <c r="B61">
        <f>Dataset!B61</f>
        <v>2016</v>
      </c>
      <c r="C61">
        <f>Dataset!C61</f>
        <v>12</v>
      </c>
      <c r="D61" s="8">
        <f>Dataset!F61</f>
        <v>12240865.078154106</v>
      </c>
      <c r="E61" s="8">
        <f>Dataset!AC61</f>
        <v>534.4</v>
      </c>
      <c r="F61" s="8">
        <f>Dataset!AD61</f>
        <v>0</v>
      </c>
      <c r="G61" s="8">
        <f>Dataset!AR61</f>
        <v>31</v>
      </c>
      <c r="H61" s="8">
        <f>Dataset!BI61</f>
        <v>0</v>
      </c>
      <c r="I61" s="8">
        <f>Dataset!BT61</f>
        <v>0</v>
      </c>
      <c r="J61" s="8">
        <f>Dataset!BU61</f>
        <v>0</v>
      </c>
      <c r="K61" s="8">
        <f>Dataset!Q61</f>
        <v>14928</v>
      </c>
      <c r="M61" s="8">
        <f t="shared" si="12"/>
        <v>-10912807.3521106</v>
      </c>
      <c r="N61" s="1">
        <f t="shared" si="13"/>
        <v>4844826.4199527008</v>
      </c>
      <c r="O61" s="1">
        <f t="shared" si="14"/>
        <v>0</v>
      </c>
      <c r="P61" s="1">
        <f t="shared" si="15"/>
        <v>8995165.3121503219</v>
      </c>
      <c r="Q61" s="1">
        <f t="shared" si="8"/>
        <v>0</v>
      </c>
      <c r="R61" s="1">
        <f t="shared" si="9"/>
        <v>0</v>
      </c>
      <c r="S61" s="1">
        <f t="shared" si="10"/>
        <v>0</v>
      </c>
      <c r="T61" s="1">
        <f t="shared" si="11"/>
        <v>9709071.0988834985</v>
      </c>
      <c r="U61" s="1">
        <f t="shared" si="16"/>
        <v>12636255.47887592</v>
      </c>
      <c r="V61" s="1">
        <f t="shared" si="17"/>
        <v>395390.40072181448</v>
      </c>
      <c r="W61" s="91">
        <f t="shared" si="19"/>
        <v>3.1290155646408878E-2</v>
      </c>
      <c r="AA61">
        <f t="shared" si="22"/>
        <v>2018</v>
      </c>
      <c r="AB61" s="8">
        <f t="shared" si="20"/>
        <v>-456685.46722650528</v>
      </c>
      <c r="AC61" s="8">
        <f t="shared" si="20"/>
        <v>-316467.91998702846</v>
      </c>
      <c r="AD61" s="8">
        <f t="shared" si="20"/>
        <v>230684.38210911676</v>
      </c>
      <c r="AE61" s="8">
        <f t="shared" si="20"/>
        <v>458387.53413847834</v>
      </c>
      <c r="AF61" s="8">
        <f t="shared" si="20"/>
        <v>-182854.50513150916</v>
      </c>
      <c r="AG61" s="8">
        <f t="shared" si="20"/>
        <v>-599464.10037840717</v>
      </c>
      <c r="AH61" s="8">
        <f t="shared" si="20"/>
        <v>-724348.65493846685</v>
      </c>
      <c r="AI61" s="8">
        <f t="shared" si="20"/>
        <v>-593931.68633800559</v>
      </c>
      <c r="AJ61" s="8">
        <f t="shared" si="20"/>
        <v>-711284.03823378868</v>
      </c>
      <c r="AK61" s="8">
        <f t="shared" si="20"/>
        <v>201259.85628989339</v>
      </c>
      <c r="AL61" s="8">
        <f t="shared" si="20"/>
        <v>48970.47152245976</v>
      </c>
      <c r="AM61" s="8">
        <f t="shared" si="20"/>
        <v>-184171.25035989098</v>
      </c>
      <c r="AN61" s="1">
        <f t="shared" si="21"/>
        <v>-2829905.3785336539</v>
      </c>
    </row>
    <row r="62" spans="1:40">
      <c r="A62" s="7">
        <f>Dataset!A62</f>
        <v>42736</v>
      </c>
      <c r="B62">
        <f>Dataset!B62</f>
        <v>2017</v>
      </c>
      <c r="C62">
        <f>Dataset!C62</f>
        <v>1</v>
      </c>
      <c r="D62" s="8">
        <f>Dataset!F62</f>
        <v>12826181.980131179</v>
      </c>
      <c r="E62" s="8">
        <f>Dataset!AC62</f>
        <v>552</v>
      </c>
      <c r="F62" s="8">
        <f>Dataset!AD62</f>
        <v>0</v>
      </c>
      <c r="G62" s="8">
        <f>Dataset!AR62</f>
        <v>31</v>
      </c>
      <c r="H62" s="8">
        <f>Dataset!BI62</f>
        <v>0</v>
      </c>
      <c r="I62" s="8">
        <f>Dataset!BT62</f>
        <v>0</v>
      </c>
      <c r="J62" s="8">
        <f>Dataset!BU62</f>
        <v>0</v>
      </c>
      <c r="K62" s="8">
        <f>Dataset!Q62</f>
        <v>15020</v>
      </c>
      <c r="M62" s="8">
        <f t="shared" si="12"/>
        <v>-10912807.3521106</v>
      </c>
      <c r="N62" s="1">
        <f t="shared" si="13"/>
        <v>5004386.5715080295</v>
      </c>
      <c r="O62" s="1">
        <f t="shared" si="14"/>
        <v>0</v>
      </c>
      <c r="P62" s="1">
        <f t="shared" si="15"/>
        <v>8995165.3121503219</v>
      </c>
      <c r="Q62" s="1">
        <f t="shared" si="8"/>
        <v>0</v>
      </c>
      <c r="R62" s="1">
        <f t="shared" si="9"/>
        <v>0</v>
      </c>
      <c r="S62" s="1">
        <f t="shared" si="10"/>
        <v>0</v>
      </c>
      <c r="T62" s="1">
        <f t="shared" si="11"/>
        <v>9768907.2819687929</v>
      </c>
      <c r="U62" s="1">
        <f t="shared" si="16"/>
        <v>12855651.813516544</v>
      </c>
      <c r="V62" s="1">
        <f t="shared" si="17"/>
        <v>29469.833385365084</v>
      </c>
      <c r="W62" s="91">
        <f t="shared" si="19"/>
        <v>2.2923639977850243E-3</v>
      </c>
      <c r="AA62">
        <f t="shared" si="22"/>
        <v>2019</v>
      </c>
      <c r="AB62" s="8">
        <f t="shared" si="20"/>
        <v>141906.09304618463</v>
      </c>
      <c r="AC62" s="8">
        <f t="shared" si="20"/>
        <v>-407078.41358363628</v>
      </c>
      <c r="AD62" s="8">
        <f t="shared" si="20"/>
        <v>-104932.73118667863</v>
      </c>
      <c r="AE62" s="8">
        <f t="shared" si="20"/>
        <v>2924.6662309765816</v>
      </c>
      <c r="AF62" s="8">
        <f t="shared" si="20"/>
        <v>80374.532309325412</v>
      </c>
      <c r="AG62" s="8">
        <f t="shared" si="20"/>
        <v>92693.316972387955</v>
      </c>
      <c r="AH62" s="8">
        <f t="shared" si="20"/>
        <v>-411114.17829026282</v>
      </c>
      <c r="AI62" s="8">
        <f t="shared" si="20"/>
        <v>-401977.64644775167</v>
      </c>
      <c r="AJ62" s="8">
        <f t="shared" si="20"/>
        <v>-393872.04294924624</v>
      </c>
      <c r="AK62" s="8">
        <f t="shared" si="20"/>
        <v>220938.01889817789</v>
      </c>
      <c r="AL62" s="8">
        <f t="shared" si="20"/>
        <v>314021.02167748287</v>
      </c>
      <c r="AM62" s="8">
        <f t="shared" si="20"/>
        <v>-261577.22581805103</v>
      </c>
      <c r="AN62" s="1">
        <f t="shared" si="21"/>
        <v>-1127694.5891410913</v>
      </c>
    </row>
    <row r="63" spans="1:40">
      <c r="A63" s="7">
        <f>Dataset!A63</f>
        <v>42767</v>
      </c>
      <c r="B63">
        <f>Dataset!B63</f>
        <v>2017</v>
      </c>
      <c r="C63">
        <f>Dataset!C63</f>
        <v>2</v>
      </c>
      <c r="D63" s="8">
        <f>Dataset!F63</f>
        <v>11156890.16955306</v>
      </c>
      <c r="E63" s="8">
        <f>Dataset!AC63</f>
        <v>456.4</v>
      </c>
      <c r="F63" s="8">
        <f>Dataset!AD63</f>
        <v>0</v>
      </c>
      <c r="G63" s="8">
        <f>Dataset!AR63</f>
        <v>28</v>
      </c>
      <c r="H63" s="8">
        <f>Dataset!BI63</f>
        <v>0</v>
      </c>
      <c r="I63" s="8">
        <f>Dataset!BT63</f>
        <v>0</v>
      </c>
      <c r="J63" s="8">
        <f>Dataset!BU63</f>
        <v>0</v>
      </c>
      <c r="K63" s="8">
        <f>Dataset!Q63</f>
        <v>14981</v>
      </c>
      <c r="M63" s="8">
        <f t="shared" si="12"/>
        <v>-10912807.3521106</v>
      </c>
      <c r="N63" s="1">
        <f t="shared" si="13"/>
        <v>4137684.8391961316</v>
      </c>
      <c r="O63" s="1">
        <f t="shared" si="14"/>
        <v>0</v>
      </c>
      <c r="P63" s="1">
        <f t="shared" si="15"/>
        <v>8124665.4432325484</v>
      </c>
      <c r="Q63" s="1">
        <f t="shared" si="8"/>
        <v>0</v>
      </c>
      <c r="R63" s="1">
        <f t="shared" si="9"/>
        <v>0</v>
      </c>
      <c r="S63" s="1">
        <f t="shared" si="10"/>
        <v>0</v>
      </c>
      <c r="T63" s="1">
        <f t="shared" si="11"/>
        <v>9743541.943486983</v>
      </c>
      <c r="U63" s="1">
        <f t="shared" si="16"/>
        <v>11093084.873805063</v>
      </c>
      <c r="V63" s="1">
        <f t="shared" si="17"/>
        <v>-63805.295747997239</v>
      </c>
      <c r="W63" s="91">
        <f t="shared" si="19"/>
        <v>5.7518081285635424E-3</v>
      </c>
      <c r="AA63">
        <f t="shared" si="22"/>
        <v>2020</v>
      </c>
      <c r="AB63" s="8">
        <f t="shared" si="20"/>
        <v>25741.814923508093</v>
      </c>
      <c r="AC63" s="8">
        <f t="shared" si="20"/>
        <v>305895.37482026778</v>
      </c>
      <c r="AD63" s="8">
        <f t="shared" si="20"/>
        <v>-56328.364258471876</v>
      </c>
      <c r="AE63" s="8">
        <f t="shared" si="20"/>
        <v>-44399.325691157952</v>
      </c>
      <c r="AF63" s="8">
        <f t="shared" si="20"/>
        <v>-15049.900944638997</v>
      </c>
      <c r="AG63" s="8">
        <f t="shared" si="20"/>
        <v>-69892.637539120391</v>
      </c>
      <c r="AH63" s="8">
        <f t="shared" si="20"/>
        <v>-242420.72559887171</v>
      </c>
      <c r="AI63" s="8">
        <f t="shared" si="20"/>
        <v>-240643.01282039843</v>
      </c>
      <c r="AJ63" s="8">
        <f t="shared" si="20"/>
        <v>-157830.74944329076</v>
      </c>
      <c r="AK63" s="8">
        <f t="shared" si="20"/>
        <v>-52134.949461624026</v>
      </c>
      <c r="AL63" s="8">
        <f t="shared" si="20"/>
        <v>-349961.7561138384</v>
      </c>
      <c r="AM63" s="8">
        <f t="shared" si="20"/>
        <v>-222907.60558575392</v>
      </c>
      <c r="AN63" s="1">
        <f t="shared" si="21"/>
        <v>-1119931.8377133906</v>
      </c>
    </row>
    <row r="64" spans="1:40">
      <c r="A64" s="7">
        <f>Dataset!A64</f>
        <v>42795</v>
      </c>
      <c r="B64">
        <f>Dataset!B64</f>
        <v>2017</v>
      </c>
      <c r="C64">
        <f>Dataset!C64</f>
        <v>3</v>
      </c>
      <c r="D64" s="8">
        <f>Dataset!F64</f>
        <v>11671066.461960185</v>
      </c>
      <c r="E64" s="8">
        <f>Dataset!AC64</f>
        <v>547.1</v>
      </c>
      <c r="F64" s="8">
        <f>Dataset!AD64</f>
        <v>0</v>
      </c>
      <c r="G64" s="8">
        <f>Dataset!AR64</f>
        <v>31</v>
      </c>
      <c r="H64" s="8">
        <f>Dataset!BI64</f>
        <v>1</v>
      </c>
      <c r="I64" s="8">
        <f>Dataset!BT64</f>
        <v>0</v>
      </c>
      <c r="J64" s="8">
        <f>Dataset!BU64</f>
        <v>0</v>
      </c>
      <c r="K64" s="8">
        <f>Dataset!Q64</f>
        <v>14985</v>
      </c>
      <c r="M64" s="8">
        <f t="shared" si="12"/>
        <v>-10912807.3521106</v>
      </c>
      <c r="N64" s="1">
        <f t="shared" si="13"/>
        <v>4959963.574768194</v>
      </c>
      <c r="O64" s="1">
        <f t="shared" si="14"/>
        <v>0</v>
      </c>
      <c r="P64" s="1">
        <f t="shared" si="15"/>
        <v>8995165.3121503219</v>
      </c>
      <c r="Q64" s="1">
        <f t="shared" si="8"/>
        <v>-625705.00273567101</v>
      </c>
      <c r="R64" s="1">
        <f t="shared" si="9"/>
        <v>0</v>
      </c>
      <c r="S64" s="1">
        <f t="shared" si="10"/>
        <v>0</v>
      </c>
      <c r="T64" s="1">
        <f t="shared" si="11"/>
        <v>9746143.5166646056</v>
      </c>
      <c r="U64" s="1">
        <f t="shared" si="16"/>
        <v>12162760.04873685</v>
      </c>
      <c r="V64" s="1">
        <f t="shared" si="17"/>
        <v>491693.58677666448</v>
      </c>
      <c r="W64" s="91">
        <f t="shared" si="19"/>
        <v>4.0426152025232857E-2</v>
      </c>
      <c r="AA64">
        <f t="shared" si="22"/>
        <v>2021</v>
      </c>
      <c r="AB64" s="8">
        <f t="shared" si="20"/>
        <v>111621.41514219344</v>
      </c>
      <c r="AC64" s="8">
        <f t="shared" si="20"/>
        <v>7934.791470374912</v>
      </c>
      <c r="AD64" s="8">
        <f t="shared" si="20"/>
        <v>-581599.19772745483</v>
      </c>
      <c r="AE64" s="8">
        <f t="shared" si="20"/>
        <v>-105174.22756813653</v>
      </c>
      <c r="AF64" s="8">
        <f t="shared" si="20"/>
        <v>65494.000720662996</v>
      </c>
      <c r="AG64" s="8">
        <f t="shared" si="20"/>
        <v>432643.36418868229</v>
      </c>
      <c r="AH64" s="8">
        <f t="shared" si="20"/>
        <v>-89311.782817985862</v>
      </c>
      <c r="AI64" s="8">
        <f t="shared" si="20"/>
        <v>-1329.6767354086041</v>
      </c>
      <c r="AJ64" s="8">
        <f t="shared" si="20"/>
        <v>-343297.98185080662</v>
      </c>
      <c r="AK64" s="8">
        <f t="shared" si="20"/>
        <v>44660.26433991082</v>
      </c>
      <c r="AL64" s="8">
        <f t="shared" si="20"/>
        <v>194054.56816651858</v>
      </c>
      <c r="AM64" s="8">
        <f t="shared" si="20"/>
        <v>-203469.73236758634</v>
      </c>
      <c r="AN64" s="1">
        <f t="shared" si="21"/>
        <v>-467774.19503903575</v>
      </c>
    </row>
    <row r="65" spans="1:40">
      <c r="A65" s="7">
        <f>Dataset!A65</f>
        <v>42826</v>
      </c>
      <c r="B65">
        <f>Dataset!B65</f>
        <v>2017</v>
      </c>
      <c r="C65">
        <f>Dataset!C65</f>
        <v>4</v>
      </c>
      <c r="D65" s="8">
        <f>Dataset!F65</f>
        <v>9248330.1594679393</v>
      </c>
      <c r="E65" s="8">
        <f>Dataset!AC65</f>
        <v>240.9</v>
      </c>
      <c r="F65" s="8">
        <f>Dataset!AD65</f>
        <v>2.5</v>
      </c>
      <c r="G65" s="8">
        <f>Dataset!AR65</f>
        <v>30</v>
      </c>
      <c r="H65" s="8">
        <f>Dataset!BI65</f>
        <v>1</v>
      </c>
      <c r="I65" s="8">
        <f>Dataset!BT65</f>
        <v>0</v>
      </c>
      <c r="J65" s="8">
        <f>Dataset!BU65</f>
        <v>0</v>
      </c>
      <c r="K65" s="8">
        <f>Dataset!Q65</f>
        <v>14923</v>
      </c>
      <c r="M65" s="8">
        <f t="shared" si="12"/>
        <v>-10912807.3521106</v>
      </c>
      <c r="N65" s="1">
        <f t="shared" si="13"/>
        <v>2183979.5744135585</v>
      </c>
      <c r="O65" s="1">
        <f t="shared" si="14"/>
        <v>37943.273321150999</v>
      </c>
      <c r="P65" s="1">
        <f t="shared" si="15"/>
        <v>8704998.6891777311</v>
      </c>
      <c r="Q65" s="1">
        <f t="shared" si="8"/>
        <v>-625705.00273567101</v>
      </c>
      <c r="R65" s="1">
        <f t="shared" si="9"/>
        <v>0</v>
      </c>
      <c r="S65" s="1">
        <f t="shared" si="10"/>
        <v>0</v>
      </c>
      <c r="T65" s="1">
        <f t="shared" si="11"/>
        <v>9705819.1324114706</v>
      </c>
      <c r="U65" s="1">
        <f t="shared" si="16"/>
        <v>9094228.3144776411</v>
      </c>
      <c r="V65" s="1">
        <f t="shared" si="17"/>
        <v>-154101.84499029815</v>
      </c>
      <c r="W65" s="91">
        <f t="shared" si="19"/>
        <v>1.6945016076292507E-2</v>
      </c>
      <c r="AB65" s="1">
        <f t="shared" ref="AB65:AM65" si="23">SUM(AB55:AB64)</f>
        <v>-982825.79192451015</v>
      </c>
      <c r="AC65" s="1">
        <f t="shared" si="23"/>
        <v>-426655.852161007</v>
      </c>
      <c r="AD65" s="1">
        <f t="shared" si="23"/>
        <v>-1706353.4755799547</v>
      </c>
      <c r="AE65" s="1">
        <f t="shared" si="23"/>
        <v>1168489.9504956212</v>
      </c>
      <c r="AF65" s="1">
        <f t="shared" si="23"/>
        <v>1706410.1871505445</v>
      </c>
      <c r="AG65" s="1">
        <f t="shared" si="23"/>
        <v>1753220.0915675955</v>
      </c>
      <c r="AH65" s="1">
        <f t="shared" si="23"/>
        <v>88866.031706225127</v>
      </c>
      <c r="AI65" s="1">
        <f t="shared" si="23"/>
        <v>-288551.60622400418</v>
      </c>
      <c r="AJ65" s="1">
        <f t="shared" si="23"/>
        <v>-2810682.4412935497</v>
      </c>
      <c r="AK65" s="1">
        <f t="shared" si="23"/>
        <v>1061561.757253862</v>
      </c>
      <c r="AL65" s="1">
        <f t="shared" si="23"/>
        <v>273080.42575296573</v>
      </c>
      <c r="AM65" s="1">
        <f t="shared" si="23"/>
        <v>-1287836.6625092346</v>
      </c>
      <c r="AN65" s="1">
        <f>SUM(AB65:AM65)</f>
        <v>-1451277.3857654463</v>
      </c>
    </row>
    <row r="66" spans="1:40">
      <c r="A66" s="7">
        <f>Dataset!A66</f>
        <v>42856</v>
      </c>
      <c r="B66">
        <f>Dataset!B66</f>
        <v>2017</v>
      </c>
      <c r="C66">
        <f>Dataset!C66</f>
        <v>5</v>
      </c>
      <c r="D66" s="8">
        <f>Dataset!F66</f>
        <v>8585422.5499830395</v>
      </c>
      <c r="E66" s="8">
        <f>Dataset!AC66</f>
        <v>167.7</v>
      </c>
      <c r="F66" s="8">
        <f>Dataset!AD66</f>
        <v>17.3</v>
      </c>
      <c r="G66" s="8">
        <f>Dataset!AR66</f>
        <v>31</v>
      </c>
      <c r="H66" s="8">
        <f>Dataset!BI66</f>
        <v>1</v>
      </c>
      <c r="I66" s="8">
        <f>Dataset!BT66</f>
        <v>0</v>
      </c>
      <c r="J66" s="8">
        <f>Dataset!BU66</f>
        <v>0</v>
      </c>
      <c r="K66" s="8">
        <f>Dataset!Q66</f>
        <v>15053</v>
      </c>
      <c r="M66" s="8">
        <f t="shared" ref="M66:M97" si="24">$AB$8</f>
        <v>-10912807.3521106</v>
      </c>
      <c r="N66" s="1">
        <f t="shared" ref="N66:N97" si="25">E66*$AB$9</f>
        <v>1520354.3986266241</v>
      </c>
      <c r="O66" s="1">
        <f t="shared" ref="O66:O97" si="26">F66*$AB$10</f>
        <v>262567.45138236496</v>
      </c>
      <c r="P66" s="1">
        <f t="shared" ref="P66:P97" si="27">G66*$AB$11</f>
        <v>8995165.3121503219</v>
      </c>
      <c r="Q66" s="1">
        <f t="shared" si="8"/>
        <v>-625705.00273567101</v>
      </c>
      <c r="R66" s="1">
        <f t="shared" si="9"/>
        <v>0</v>
      </c>
      <c r="S66" s="1">
        <f t="shared" si="10"/>
        <v>0</v>
      </c>
      <c r="T66" s="1">
        <f t="shared" si="11"/>
        <v>9790370.2606841698</v>
      </c>
      <c r="U66" s="1">
        <f t="shared" ref="U66:U97" si="28">SUM(M66:T66)</f>
        <v>9029945.0679972097</v>
      </c>
      <c r="V66" s="1">
        <f t="shared" ref="V66:V97" si="29">U66-D66</f>
        <v>444522.51801417023</v>
      </c>
      <c r="W66" s="91">
        <f t="shared" si="19"/>
        <v>4.9227599356012779E-2</v>
      </c>
    </row>
    <row r="67" spans="1:40">
      <c r="A67" s="7">
        <f>Dataset!A67</f>
        <v>42887</v>
      </c>
      <c r="B67">
        <f>Dataset!B67</f>
        <v>2017</v>
      </c>
      <c r="C67">
        <f>Dataset!C67</f>
        <v>6</v>
      </c>
      <c r="D67" s="8">
        <f>Dataset!F67</f>
        <v>8494908.5584277399</v>
      </c>
      <c r="E67" s="8">
        <f>Dataset!AC67</f>
        <v>34.1</v>
      </c>
      <c r="F67" s="8">
        <f>Dataset!AD67</f>
        <v>70.7</v>
      </c>
      <c r="G67" s="8">
        <f>Dataset!AR67</f>
        <v>30</v>
      </c>
      <c r="H67" s="8">
        <f>Dataset!BI67</f>
        <v>0</v>
      </c>
      <c r="I67" s="8">
        <f>Dataset!BT67</f>
        <v>0</v>
      </c>
      <c r="J67" s="8">
        <f>Dataset!BU67</f>
        <v>0</v>
      </c>
      <c r="K67" s="8">
        <f>Dataset!Q67</f>
        <v>14924</v>
      </c>
      <c r="M67" s="8">
        <f t="shared" si="24"/>
        <v>-10912807.3521106</v>
      </c>
      <c r="N67" s="1">
        <f t="shared" si="25"/>
        <v>309147.79363844893</v>
      </c>
      <c r="O67" s="1">
        <f t="shared" si="26"/>
        <v>1073035.7695221503</v>
      </c>
      <c r="P67" s="1">
        <f t="shared" si="27"/>
        <v>8704998.6891777311</v>
      </c>
      <c r="Q67" s="1">
        <f t="shared" ref="Q67:Q121" si="30">H67*$AB$12</f>
        <v>0</v>
      </c>
      <c r="R67" s="1">
        <f t="shared" ref="R67:R121" si="31">I67*$AB$13</f>
        <v>0</v>
      </c>
      <c r="S67" s="1">
        <f t="shared" ref="S67:S121" si="32">J67*$AB$14</f>
        <v>0</v>
      </c>
      <c r="T67" s="1">
        <f t="shared" ref="T67:T121" si="33">K67*$AB$15</f>
        <v>9706469.5257058777</v>
      </c>
      <c r="U67" s="1">
        <f t="shared" si="28"/>
        <v>8880844.4259336088</v>
      </c>
      <c r="V67" s="1">
        <f t="shared" si="29"/>
        <v>385935.8675058689</v>
      </c>
      <c r="W67" s="91">
        <f t="shared" si="19"/>
        <v>4.3457113872963374E-2</v>
      </c>
    </row>
    <row r="68" spans="1:40">
      <c r="A68" s="7">
        <f>Dataset!A68</f>
        <v>42917</v>
      </c>
      <c r="B68">
        <f>Dataset!B68</f>
        <v>2017</v>
      </c>
      <c r="C68">
        <f>Dataset!C68</f>
        <v>7</v>
      </c>
      <c r="D68" s="8">
        <f>Dataset!F68</f>
        <v>9480444.3304086011</v>
      </c>
      <c r="E68" s="8">
        <f>Dataset!AC68</f>
        <v>0</v>
      </c>
      <c r="F68" s="8">
        <f>Dataset!AD68</f>
        <v>119.9</v>
      </c>
      <c r="G68" s="8">
        <f>Dataset!AR68</f>
        <v>31</v>
      </c>
      <c r="H68" s="8">
        <f>Dataset!BI68</f>
        <v>0</v>
      </c>
      <c r="I68" s="8">
        <f>Dataset!BT68</f>
        <v>0</v>
      </c>
      <c r="J68" s="8">
        <f>Dataset!BU68</f>
        <v>0</v>
      </c>
      <c r="K68" s="8">
        <f>Dataset!Q68</f>
        <v>15264</v>
      </c>
      <c r="M68" s="8">
        <f t="shared" si="24"/>
        <v>-10912807.3521106</v>
      </c>
      <c r="N68" s="1">
        <f t="shared" si="25"/>
        <v>0</v>
      </c>
      <c r="O68" s="1">
        <f t="shared" si="26"/>
        <v>1819759.3884824021</v>
      </c>
      <c r="P68" s="1">
        <f t="shared" si="27"/>
        <v>8995165.3121503219</v>
      </c>
      <c r="Q68" s="1">
        <f t="shared" si="30"/>
        <v>0</v>
      </c>
      <c r="R68" s="1">
        <f t="shared" si="31"/>
        <v>0</v>
      </c>
      <c r="S68" s="1">
        <f t="shared" si="32"/>
        <v>0</v>
      </c>
      <c r="T68" s="1">
        <f t="shared" si="33"/>
        <v>9927603.2458037063</v>
      </c>
      <c r="U68" s="1">
        <f t="shared" si="28"/>
        <v>9829720.5943258293</v>
      </c>
      <c r="V68" s="1">
        <f t="shared" si="29"/>
        <v>349276.26391722821</v>
      </c>
      <c r="W68" s="91">
        <f t="shared" si="19"/>
        <v>3.5532674664104556E-2</v>
      </c>
    </row>
    <row r="69" spans="1:40">
      <c r="A69" s="7">
        <f>Dataset!A69</f>
        <v>42948</v>
      </c>
      <c r="B69">
        <f>Dataset!B69</f>
        <v>2017</v>
      </c>
      <c r="C69">
        <f>Dataset!C69</f>
        <v>8</v>
      </c>
      <c r="D69" s="8">
        <f>Dataset!F69</f>
        <v>9148840.6445876006</v>
      </c>
      <c r="E69" s="8">
        <f>Dataset!AC69</f>
        <v>5.9</v>
      </c>
      <c r="F69" s="8">
        <f>Dataset!AD69</f>
        <v>93.2</v>
      </c>
      <c r="G69" s="8">
        <f>Dataset!AR69</f>
        <v>31</v>
      </c>
      <c r="H69" s="8">
        <f>Dataset!BI69</f>
        <v>0</v>
      </c>
      <c r="I69" s="8">
        <f>Dataset!BT69</f>
        <v>0</v>
      </c>
      <c r="J69" s="8">
        <f>Dataset!BU69</f>
        <v>0</v>
      </c>
      <c r="K69" s="8">
        <f>Dataset!Q69</f>
        <v>15122</v>
      </c>
      <c r="M69" s="8">
        <f t="shared" si="24"/>
        <v>-10912807.3521106</v>
      </c>
      <c r="N69" s="1">
        <f t="shared" si="25"/>
        <v>53488.914441843073</v>
      </c>
      <c r="O69" s="1">
        <f t="shared" si="26"/>
        <v>1414525.2294125094</v>
      </c>
      <c r="P69" s="1">
        <f t="shared" si="27"/>
        <v>8995165.3121503219</v>
      </c>
      <c r="Q69" s="1">
        <f t="shared" si="30"/>
        <v>0</v>
      </c>
      <c r="R69" s="1">
        <f t="shared" si="31"/>
        <v>0</v>
      </c>
      <c r="S69" s="1">
        <f t="shared" si="32"/>
        <v>0</v>
      </c>
      <c r="T69" s="1">
        <f t="shared" si="33"/>
        <v>9835247.3979981411</v>
      </c>
      <c r="U69" s="1">
        <f t="shared" si="28"/>
        <v>9385619.5018922146</v>
      </c>
      <c r="V69" s="1">
        <f t="shared" si="29"/>
        <v>236778.85730461404</v>
      </c>
      <c r="W69" s="91">
        <f t="shared" si="19"/>
        <v>2.5227834695075543E-2</v>
      </c>
    </row>
    <row r="70" spans="1:40">
      <c r="A70" s="7">
        <f>Dataset!A70</f>
        <v>42979</v>
      </c>
      <c r="B70">
        <f>Dataset!B70</f>
        <v>2017</v>
      </c>
      <c r="C70">
        <f>Dataset!C70</f>
        <v>9</v>
      </c>
      <c r="D70" s="8">
        <f>Dataset!F70</f>
        <v>8576090.3757731989</v>
      </c>
      <c r="E70" s="8">
        <f>Dataset!AC70</f>
        <v>40.9</v>
      </c>
      <c r="F70" s="8">
        <f>Dataset!AD70</f>
        <v>83.9</v>
      </c>
      <c r="G70" s="8">
        <f>Dataset!AR70</f>
        <v>30</v>
      </c>
      <c r="H70" s="8">
        <f>Dataset!BI70</f>
        <v>1</v>
      </c>
      <c r="I70" s="8">
        <f>Dataset!BT70</f>
        <v>0</v>
      </c>
      <c r="J70" s="8">
        <f>Dataset!BU70</f>
        <v>0</v>
      </c>
      <c r="K70" s="8">
        <f>Dataset!Q70</f>
        <v>15188</v>
      </c>
      <c r="M70" s="8">
        <f t="shared" si="24"/>
        <v>-10912807.3521106</v>
      </c>
      <c r="N70" s="1">
        <f t="shared" si="25"/>
        <v>370796.03401209856</v>
      </c>
      <c r="O70" s="1">
        <f t="shared" si="26"/>
        <v>1273376.2526578277</v>
      </c>
      <c r="P70" s="1">
        <f t="shared" si="27"/>
        <v>8704998.6891777311</v>
      </c>
      <c r="Q70" s="1">
        <f t="shared" si="30"/>
        <v>-625705.00273567101</v>
      </c>
      <c r="R70" s="1">
        <f t="shared" si="31"/>
        <v>0</v>
      </c>
      <c r="S70" s="1">
        <f t="shared" si="32"/>
        <v>0</v>
      </c>
      <c r="T70" s="1">
        <f t="shared" si="33"/>
        <v>9878173.3554288968</v>
      </c>
      <c r="U70" s="1">
        <f t="shared" si="28"/>
        <v>8688831.976430282</v>
      </c>
      <c r="V70" s="1">
        <f t="shared" si="29"/>
        <v>112741.60065708309</v>
      </c>
      <c r="W70" s="91">
        <f t="shared" si="19"/>
        <v>1.297546102432537E-2</v>
      </c>
    </row>
    <row r="71" spans="1:40">
      <c r="A71" s="7">
        <f>Dataset!A71</f>
        <v>43009</v>
      </c>
      <c r="B71">
        <f>Dataset!B71</f>
        <v>2017</v>
      </c>
      <c r="C71">
        <f>Dataset!C71</f>
        <v>10</v>
      </c>
      <c r="D71" s="8">
        <f>Dataset!F71</f>
        <v>8743137.9821203351</v>
      </c>
      <c r="E71" s="8">
        <f>Dataset!AC71</f>
        <v>111.2</v>
      </c>
      <c r="F71" s="8">
        <f>Dataset!AD71</f>
        <v>20.5</v>
      </c>
      <c r="G71" s="8">
        <f>Dataset!AR71</f>
        <v>31</v>
      </c>
      <c r="H71" s="8">
        <f>Dataset!BI71</f>
        <v>1</v>
      </c>
      <c r="I71" s="8">
        <f>Dataset!BT71</f>
        <v>0</v>
      </c>
      <c r="J71" s="8">
        <f>Dataset!BU71</f>
        <v>0</v>
      </c>
      <c r="K71" s="8">
        <f>Dataset!Q71</f>
        <v>15208</v>
      </c>
      <c r="M71" s="8">
        <f t="shared" si="24"/>
        <v>-10912807.3521106</v>
      </c>
      <c r="N71" s="1">
        <f t="shared" si="25"/>
        <v>1008130.0484632119</v>
      </c>
      <c r="O71" s="1">
        <f t="shared" si="26"/>
        <v>311134.84123343823</v>
      </c>
      <c r="P71" s="1">
        <f t="shared" si="27"/>
        <v>8995165.3121503219</v>
      </c>
      <c r="Q71" s="1">
        <f t="shared" si="30"/>
        <v>-625705.00273567101</v>
      </c>
      <c r="R71" s="1">
        <f t="shared" si="31"/>
        <v>0</v>
      </c>
      <c r="S71" s="1">
        <f t="shared" si="32"/>
        <v>0</v>
      </c>
      <c r="T71" s="1">
        <f t="shared" si="33"/>
        <v>9891181.2213170044</v>
      </c>
      <c r="U71" s="1">
        <f t="shared" si="28"/>
        <v>8667099.0683177058</v>
      </c>
      <c r="V71" s="1">
        <f t="shared" si="29"/>
        <v>-76038.913802629337</v>
      </c>
      <c r="W71" s="91">
        <f t="shared" si="19"/>
        <v>8.773283102368943E-3</v>
      </c>
    </row>
    <row r="72" spans="1:40">
      <c r="A72" s="7">
        <f>Dataset!A72</f>
        <v>43040</v>
      </c>
      <c r="B72">
        <f>Dataset!B72</f>
        <v>2017</v>
      </c>
      <c r="C72">
        <f>Dataset!C72</f>
        <v>11</v>
      </c>
      <c r="D72" s="8">
        <f>Dataset!F72</f>
        <v>10298682.31500913</v>
      </c>
      <c r="E72" s="8">
        <f>Dataset!AC72</f>
        <v>384.8</v>
      </c>
      <c r="F72" s="8">
        <f>Dataset!AD72</f>
        <v>0</v>
      </c>
      <c r="G72" s="8">
        <f>Dataset!AR72</f>
        <v>30</v>
      </c>
      <c r="H72" s="8">
        <f>Dataset!BI72</f>
        <v>1</v>
      </c>
      <c r="I72" s="8">
        <f>Dataset!BT72</f>
        <v>0</v>
      </c>
      <c r="J72" s="8">
        <f>Dataset!BU72</f>
        <v>0</v>
      </c>
      <c r="K72" s="8">
        <f>Dataset!Q72</f>
        <v>15218</v>
      </c>
      <c r="M72" s="8">
        <f t="shared" si="24"/>
        <v>-10912807.3521106</v>
      </c>
      <c r="N72" s="1">
        <f t="shared" si="25"/>
        <v>3488565.1317324094</v>
      </c>
      <c r="O72" s="1">
        <f t="shared" si="26"/>
        <v>0</v>
      </c>
      <c r="P72" s="1">
        <f t="shared" si="27"/>
        <v>8704998.6891777311</v>
      </c>
      <c r="Q72" s="1">
        <f t="shared" si="30"/>
        <v>-625705.00273567101</v>
      </c>
      <c r="R72" s="1">
        <f t="shared" si="31"/>
        <v>0</v>
      </c>
      <c r="S72" s="1">
        <f t="shared" si="32"/>
        <v>0</v>
      </c>
      <c r="T72" s="1">
        <f t="shared" si="33"/>
        <v>9897685.1542610582</v>
      </c>
      <c r="U72" s="1">
        <f t="shared" si="28"/>
        <v>10552736.620324928</v>
      </c>
      <c r="V72" s="1">
        <f t="shared" si="29"/>
        <v>254054.30531579815</v>
      </c>
      <c r="W72" s="91">
        <f t="shared" si="19"/>
        <v>2.4074731935077479E-2</v>
      </c>
    </row>
    <row r="73" spans="1:40">
      <c r="A73" s="7">
        <f>Dataset!A73</f>
        <v>43070</v>
      </c>
      <c r="B73">
        <f>Dataset!B73</f>
        <v>2017</v>
      </c>
      <c r="C73">
        <f>Dataset!C73</f>
        <v>12</v>
      </c>
      <c r="D73" s="8">
        <f>Dataset!F73</f>
        <v>13449904.285180183</v>
      </c>
      <c r="E73" s="8">
        <f>Dataset!AC73</f>
        <v>653.70000000000005</v>
      </c>
      <c r="F73" s="8">
        <f>Dataset!AD73</f>
        <v>0</v>
      </c>
      <c r="G73" s="8">
        <f>Dataset!AR73</f>
        <v>31</v>
      </c>
      <c r="H73" s="8">
        <f>Dataset!BI73</f>
        <v>0</v>
      </c>
      <c r="I73" s="8">
        <f>Dataset!BT73</f>
        <v>0</v>
      </c>
      <c r="J73" s="8">
        <f>Dataset!BU73</f>
        <v>0</v>
      </c>
      <c r="K73" s="8">
        <f>Dataset!Q73</f>
        <v>15228</v>
      </c>
      <c r="M73" s="8">
        <f t="shared" si="24"/>
        <v>-10912807.3521106</v>
      </c>
      <c r="N73" s="1">
        <f t="shared" si="25"/>
        <v>5926390.4018021729</v>
      </c>
      <c r="O73" s="1">
        <f t="shared" si="26"/>
        <v>0</v>
      </c>
      <c r="P73" s="1">
        <f t="shared" si="27"/>
        <v>8995165.3121503219</v>
      </c>
      <c r="Q73" s="1">
        <f t="shared" si="30"/>
        <v>0</v>
      </c>
      <c r="R73" s="1">
        <f t="shared" si="31"/>
        <v>0</v>
      </c>
      <c r="S73" s="1">
        <f t="shared" si="32"/>
        <v>0</v>
      </c>
      <c r="T73" s="1">
        <f t="shared" si="33"/>
        <v>9904189.087205112</v>
      </c>
      <c r="U73" s="1">
        <f t="shared" si="28"/>
        <v>13912937.449047007</v>
      </c>
      <c r="V73" s="1">
        <f t="shared" si="29"/>
        <v>463033.16386682354</v>
      </c>
      <c r="W73" s="91">
        <f t="shared" si="19"/>
        <v>3.328076228061673E-2</v>
      </c>
    </row>
    <row r="74" spans="1:40">
      <c r="A74" s="7">
        <f>Dataset!A74</f>
        <v>43101</v>
      </c>
      <c r="B74">
        <f>Dataset!B74</f>
        <v>2018</v>
      </c>
      <c r="C74">
        <f>Dataset!C74</f>
        <v>1</v>
      </c>
      <c r="D74" s="8">
        <f>Dataset!F74</f>
        <v>14458707.003397215</v>
      </c>
      <c r="E74" s="8">
        <f>Dataset!AC74</f>
        <v>654.20000000000005</v>
      </c>
      <c r="F74" s="8">
        <f>Dataset!AD74</f>
        <v>0</v>
      </c>
      <c r="G74" s="8">
        <f>Dataset!AR74</f>
        <v>31</v>
      </c>
      <c r="H74" s="8">
        <f>Dataset!BI74</f>
        <v>0</v>
      </c>
      <c r="I74" s="8">
        <f>Dataset!BT74</f>
        <v>0</v>
      </c>
      <c r="J74" s="8">
        <f>Dataset!BU74</f>
        <v>0</v>
      </c>
      <c r="K74" s="8">
        <f>Dataset!Q74</f>
        <v>15358</v>
      </c>
      <c r="M74" s="8">
        <f t="shared" si="24"/>
        <v>-10912807.3521106</v>
      </c>
      <c r="N74" s="1">
        <f t="shared" si="25"/>
        <v>5930923.360653176</v>
      </c>
      <c r="O74" s="1">
        <f t="shared" si="26"/>
        <v>0</v>
      </c>
      <c r="P74" s="1">
        <f t="shared" si="27"/>
        <v>8995165.3121503219</v>
      </c>
      <c r="Q74" s="1">
        <f t="shared" si="30"/>
        <v>0</v>
      </c>
      <c r="R74" s="1">
        <f t="shared" si="31"/>
        <v>0</v>
      </c>
      <c r="S74" s="1">
        <f t="shared" si="32"/>
        <v>0</v>
      </c>
      <c r="T74" s="1">
        <f t="shared" si="33"/>
        <v>9988740.2154778112</v>
      </c>
      <c r="U74" s="1">
        <f t="shared" si="28"/>
        <v>14002021.53617071</v>
      </c>
      <c r="V74" s="1">
        <f t="shared" si="29"/>
        <v>-456685.46722650528</v>
      </c>
      <c r="W74" s="91">
        <f t="shared" si="19"/>
        <v>3.26156809605508E-2</v>
      </c>
    </row>
    <row r="75" spans="1:40">
      <c r="A75" s="7">
        <f>Dataset!A75</f>
        <v>43132</v>
      </c>
      <c r="B75">
        <f>Dataset!B75</f>
        <v>2018</v>
      </c>
      <c r="C75">
        <f>Dataset!C75</f>
        <v>2</v>
      </c>
      <c r="D75" s="8">
        <f>Dataset!F75</f>
        <v>11960211.983459016</v>
      </c>
      <c r="E75" s="8">
        <f>Dataset!AC75</f>
        <v>498.2</v>
      </c>
      <c r="F75" s="8">
        <f>Dataset!AD75</f>
        <v>0</v>
      </c>
      <c r="G75" s="8">
        <f>Dataset!AR75</f>
        <v>28</v>
      </c>
      <c r="H75" s="8">
        <f>Dataset!BI75</f>
        <v>0</v>
      </c>
      <c r="I75" s="8">
        <f>Dataset!BT75</f>
        <v>0</v>
      </c>
      <c r="J75" s="8">
        <f>Dataset!BU75</f>
        <v>0</v>
      </c>
      <c r="K75" s="8">
        <f>Dataset!Q75</f>
        <v>15245</v>
      </c>
      <c r="M75" s="8">
        <f t="shared" si="24"/>
        <v>-10912807.3521106</v>
      </c>
      <c r="N75" s="1">
        <f t="shared" si="25"/>
        <v>4516640.1991400365</v>
      </c>
      <c r="O75" s="1">
        <f t="shared" si="26"/>
        <v>0</v>
      </c>
      <c r="P75" s="1">
        <f t="shared" si="27"/>
        <v>8124665.4432325484</v>
      </c>
      <c r="Q75" s="1">
        <f t="shared" si="30"/>
        <v>0</v>
      </c>
      <c r="R75" s="1">
        <f t="shared" si="31"/>
        <v>0</v>
      </c>
      <c r="S75" s="1">
        <f t="shared" si="32"/>
        <v>0</v>
      </c>
      <c r="T75" s="1">
        <f t="shared" si="33"/>
        <v>9915245.773210004</v>
      </c>
      <c r="U75" s="1">
        <f t="shared" si="28"/>
        <v>11643744.063471988</v>
      </c>
      <c r="V75" s="1">
        <f t="shared" si="29"/>
        <v>-316467.91998702846</v>
      </c>
      <c r="W75" s="91">
        <f t="shared" si="19"/>
        <v>2.7179223303252727E-2</v>
      </c>
    </row>
    <row r="76" spans="1:40">
      <c r="A76" s="7">
        <f>Dataset!A76</f>
        <v>43160</v>
      </c>
      <c r="B76">
        <f>Dataset!B76</f>
        <v>2018</v>
      </c>
      <c r="C76">
        <f>Dataset!C76</f>
        <v>3</v>
      </c>
      <c r="D76" s="8">
        <f>Dataset!F76</f>
        <v>12076287.645727338</v>
      </c>
      <c r="E76" s="8">
        <f>Dataset!AC76</f>
        <v>535.1</v>
      </c>
      <c r="F76" s="8">
        <f>Dataset!AD76</f>
        <v>0</v>
      </c>
      <c r="G76" s="8">
        <f>Dataset!AR76</f>
        <v>31</v>
      </c>
      <c r="H76" s="8">
        <f>Dataset!BI76</f>
        <v>1</v>
      </c>
      <c r="I76" s="8">
        <f>Dataset!BT76</f>
        <v>0</v>
      </c>
      <c r="J76" s="8">
        <f>Dataset!BU76</f>
        <v>0</v>
      </c>
      <c r="K76" s="8">
        <f>Dataset!Q76</f>
        <v>15374</v>
      </c>
      <c r="M76" s="8">
        <f t="shared" si="24"/>
        <v>-10912807.3521106</v>
      </c>
      <c r="N76" s="1">
        <f t="shared" si="25"/>
        <v>4851172.5623441068</v>
      </c>
      <c r="O76" s="1">
        <f t="shared" si="26"/>
        <v>0</v>
      </c>
      <c r="P76" s="1">
        <f t="shared" si="27"/>
        <v>8995165.3121503219</v>
      </c>
      <c r="Q76" s="1">
        <f t="shared" si="30"/>
        <v>-625705.00273567101</v>
      </c>
      <c r="R76" s="1">
        <f t="shared" si="31"/>
        <v>0</v>
      </c>
      <c r="S76" s="1">
        <f t="shared" si="32"/>
        <v>0</v>
      </c>
      <c r="T76" s="1">
        <f t="shared" si="33"/>
        <v>9999146.508188298</v>
      </c>
      <c r="U76" s="1">
        <f t="shared" si="28"/>
        <v>12306972.027836455</v>
      </c>
      <c r="V76" s="1">
        <f t="shared" si="29"/>
        <v>230684.38210911676</v>
      </c>
      <c r="W76" s="91">
        <f t="shared" si="19"/>
        <v>1.8744203008452819E-2</v>
      </c>
    </row>
    <row r="77" spans="1:40">
      <c r="A77" s="7">
        <f>Dataset!A77</f>
        <v>43191</v>
      </c>
      <c r="B77">
        <f>Dataset!B77</f>
        <v>2018</v>
      </c>
      <c r="C77">
        <f>Dataset!C77</f>
        <v>4</v>
      </c>
      <c r="D77" s="8">
        <f>Dataset!F77</f>
        <v>10403754.20455274</v>
      </c>
      <c r="E77" s="8">
        <f>Dataset!AC77</f>
        <v>412.4</v>
      </c>
      <c r="F77" s="8">
        <f>Dataset!AD77</f>
        <v>0</v>
      </c>
      <c r="G77" s="8">
        <f>Dataset!AR77</f>
        <v>30</v>
      </c>
      <c r="H77" s="8">
        <f>Dataset!BI77</f>
        <v>1</v>
      </c>
      <c r="I77" s="8">
        <f>Dataset!BT77</f>
        <v>0</v>
      </c>
      <c r="J77" s="8">
        <f>Dataset!BU77</f>
        <v>0</v>
      </c>
      <c r="K77" s="8">
        <f>Dataset!Q77</f>
        <v>15309</v>
      </c>
      <c r="M77" s="8">
        <f t="shared" si="24"/>
        <v>-10912807.3521106</v>
      </c>
      <c r="N77" s="1">
        <f t="shared" si="25"/>
        <v>3738784.4603078105</v>
      </c>
      <c r="O77" s="1">
        <f t="shared" si="26"/>
        <v>0</v>
      </c>
      <c r="P77" s="1">
        <f t="shared" si="27"/>
        <v>8704998.6891777311</v>
      </c>
      <c r="Q77" s="1">
        <f t="shared" si="30"/>
        <v>-625705.00273567101</v>
      </c>
      <c r="R77" s="1">
        <f t="shared" si="31"/>
        <v>0</v>
      </c>
      <c r="S77" s="1">
        <f t="shared" si="32"/>
        <v>0</v>
      </c>
      <c r="T77" s="1">
        <f t="shared" si="33"/>
        <v>9956870.9440519474</v>
      </c>
      <c r="U77" s="1">
        <f t="shared" si="28"/>
        <v>10862141.738691218</v>
      </c>
      <c r="V77" s="1">
        <f t="shared" si="29"/>
        <v>458387.53413847834</v>
      </c>
      <c r="W77" s="91">
        <f t="shared" si="19"/>
        <v>4.2200474378426729E-2</v>
      </c>
    </row>
    <row r="78" spans="1:40">
      <c r="A78" s="7">
        <f>Dataset!A78</f>
        <v>43221</v>
      </c>
      <c r="B78">
        <f>Dataset!B78</f>
        <v>2018</v>
      </c>
      <c r="C78">
        <f>Dataset!C78</f>
        <v>5</v>
      </c>
      <c r="D78" s="8">
        <f>Dataset!F78</f>
        <v>9195016.685610503</v>
      </c>
      <c r="E78" s="8">
        <f>Dataset!AC78</f>
        <v>95.5</v>
      </c>
      <c r="F78" s="8">
        <f>Dataset!AD78</f>
        <v>45.5</v>
      </c>
      <c r="G78" s="8">
        <f>Dataset!AR78</f>
        <v>31</v>
      </c>
      <c r="H78" s="8">
        <f>Dataset!BI78</f>
        <v>1</v>
      </c>
      <c r="I78" s="8">
        <f>Dataset!BT78</f>
        <v>0</v>
      </c>
      <c r="J78" s="8">
        <f>Dataset!BU78</f>
        <v>0</v>
      </c>
      <c r="K78" s="8">
        <f>Dataset!Q78</f>
        <v>15374</v>
      </c>
      <c r="M78" s="8">
        <f t="shared" si="24"/>
        <v>-10912807.3521106</v>
      </c>
      <c r="N78" s="1">
        <f t="shared" si="25"/>
        <v>865795.14054169715</v>
      </c>
      <c r="O78" s="1">
        <f t="shared" si="26"/>
        <v>690567.57444494823</v>
      </c>
      <c r="P78" s="1">
        <f t="shared" si="27"/>
        <v>8995165.3121503219</v>
      </c>
      <c r="Q78" s="1">
        <f t="shared" si="30"/>
        <v>-625705.00273567101</v>
      </c>
      <c r="R78" s="1">
        <f t="shared" si="31"/>
        <v>0</v>
      </c>
      <c r="S78" s="1">
        <f t="shared" si="32"/>
        <v>0</v>
      </c>
      <c r="T78" s="1">
        <f t="shared" si="33"/>
        <v>9999146.508188298</v>
      </c>
      <c r="U78" s="1">
        <f t="shared" si="28"/>
        <v>9012162.1804789938</v>
      </c>
      <c r="V78" s="1">
        <f t="shared" si="29"/>
        <v>-182854.50513150916</v>
      </c>
      <c r="W78" s="91">
        <f t="shared" si="19"/>
        <v>2.0289748616329328E-2</v>
      </c>
    </row>
    <row r="79" spans="1:40">
      <c r="A79" s="7">
        <f>Dataset!A79</f>
        <v>43252</v>
      </c>
      <c r="B79">
        <f>Dataset!B79</f>
        <v>2018</v>
      </c>
      <c r="C79">
        <f>Dataset!C79</f>
        <v>6</v>
      </c>
      <c r="D79" s="8">
        <f>Dataset!F79</f>
        <v>9486178.1373836193</v>
      </c>
      <c r="E79" s="8">
        <f>Dataset!AC79</f>
        <v>30.9</v>
      </c>
      <c r="F79" s="8">
        <f>Dataset!AD79</f>
        <v>54.4</v>
      </c>
      <c r="G79" s="8">
        <f>Dataset!AR79</f>
        <v>30</v>
      </c>
      <c r="H79" s="8">
        <f>Dataset!BI79</f>
        <v>0</v>
      </c>
      <c r="I79" s="8">
        <f>Dataset!BT79</f>
        <v>0</v>
      </c>
      <c r="J79" s="8">
        <f>Dataset!BU79</f>
        <v>0</v>
      </c>
      <c r="K79" s="8">
        <f>Dataset!Q79</f>
        <v>15358</v>
      </c>
      <c r="M79" s="8">
        <f t="shared" si="24"/>
        <v>-10912807.3521106</v>
      </c>
      <c r="N79" s="1">
        <f t="shared" si="25"/>
        <v>280136.85699202557</v>
      </c>
      <c r="O79" s="1">
        <f t="shared" si="26"/>
        <v>825645.6274682458</v>
      </c>
      <c r="P79" s="1">
        <f t="shared" si="27"/>
        <v>8704998.6891777311</v>
      </c>
      <c r="Q79" s="1">
        <f t="shared" si="30"/>
        <v>0</v>
      </c>
      <c r="R79" s="1">
        <f t="shared" si="31"/>
        <v>0</v>
      </c>
      <c r="S79" s="1">
        <f t="shared" si="32"/>
        <v>0</v>
      </c>
      <c r="T79" s="1">
        <f t="shared" si="33"/>
        <v>9988740.2154778112</v>
      </c>
      <c r="U79" s="1">
        <f t="shared" si="28"/>
        <v>8886714.0370052122</v>
      </c>
      <c r="V79" s="1">
        <f t="shared" si="29"/>
        <v>-599464.10037840717</v>
      </c>
      <c r="W79" s="91">
        <f t="shared" si="19"/>
        <v>6.7456215861360636E-2</v>
      </c>
    </row>
    <row r="80" spans="1:40">
      <c r="A80" s="7">
        <f>Dataset!A80</f>
        <v>43282</v>
      </c>
      <c r="B80">
        <f>Dataset!B80</f>
        <v>2018</v>
      </c>
      <c r="C80">
        <f>Dataset!C80</f>
        <v>7</v>
      </c>
      <c r="D80" s="8">
        <f>Dataset!F80</f>
        <v>11362793.21789779</v>
      </c>
      <c r="E80" s="8">
        <f>Dataset!AC80</f>
        <v>0</v>
      </c>
      <c r="F80" s="8">
        <f>Dataset!AD80</f>
        <v>166.5</v>
      </c>
      <c r="G80" s="8">
        <f>Dataset!AR80</f>
        <v>31</v>
      </c>
      <c r="H80" s="8">
        <f>Dataset!BI80</f>
        <v>0</v>
      </c>
      <c r="I80" s="8">
        <f>Dataset!BT80</f>
        <v>0</v>
      </c>
      <c r="J80" s="8">
        <f>Dataset!BU80</f>
        <v>0</v>
      </c>
      <c r="K80" s="8">
        <f>Dataset!Q80</f>
        <v>15420</v>
      </c>
      <c r="M80" s="8">
        <f t="shared" si="24"/>
        <v>-10912807.3521106</v>
      </c>
      <c r="N80" s="1">
        <f t="shared" si="25"/>
        <v>0</v>
      </c>
      <c r="O80" s="1">
        <f t="shared" si="26"/>
        <v>2527022.0031886566</v>
      </c>
      <c r="P80" s="1">
        <f t="shared" si="27"/>
        <v>8995165.3121503219</v>
      </c>
      <c r="Q80" s="1">
        <f t="shared" si="30"/>
        <v>0</v>
      </c>
      <c r="R80" s="1">
        <f t="shared" si="31"/>
        <v>0</v>
      </c>
      <c r="S80" s="1">
        <f t="shared" si="32"/>
        <v>0</v>
      </c>
      <c r="T80" s="1">
        <f t="shared" si="33"/>
        <v>10029064.599730944</v>
      </c>
      <c r="U80" s="1">
        <f t="shared" si="28"/>
        <v>10638444.562959323</v>
      </c>
      <c r="V80" s="1">
        <f t="shared" si="29"/>
        <v>-724348.65493846685</v>
      </c>
      <c r="W80" s="91">
        <f t="shared" si="19"/>
        <v>6.8087834706634306E-2</v>
      </c>
    </row>
    <row r="81" spans="1:23">
      <c r="A81" s="7">
        <f>Dataset!A81</f>
        <v>43313</v>
      </c>
      <c r="B81">
        <f>Dataset!B81</f>
        <v>2018</v>
      </c>
      <c r="C81">
        <f>Dataset!C81</f>
        <v>8</v>
      </c>
      <c r="D81" s="8">
        <f>Dataset!F81</f>
        <v>11443342.273625823</v>
      </c>
      <c r="E81" s="8">
        <f>Dataset!AC81</f>
        <v>1.1000000000000001</v>
      </c>
      <c r="F81" s="8">
        <f>Dataset!AD81</f>
        <v>181.5</v>
      </c>
      <c r="G81" s="8">
        <f>Dataset!AR81</f>
        <v>31</v>
      </c>
      <c r="H81" s="8">
        <f>Dataset!BI81</f>
        <v>0</v>
      </c>
      <c r="I81" s="8">
        <f>Dataset!BT81</f>
        <v>0</v>
      </c>
      <c r="J81" s="8">
        <f>Dataset!BU81</f>
        <v>0</v>
      </c>
      <c r="K81" s="8">
        <f>Dataset!Q81</f>
        <v>15379</v>
      </c>
      <c r="M81" s="8">
        <f t="shared" si="24"/>
        <v>-10912807.3521106</v>
      </c>
      <c r="N81" s="1">
        <f t="shared" si="25"/>
        <v>9972.5094722080303</v>
      </c>
      <c r="O81" s="1">
        <f t="shared" si="26"/>
        <v>2754681.6431155629</v>
      </c>
      <c r="P81" s="1">
        <f t="shared" si="27"/>
        <v>8995165.3121503219</v>
      </c>
      <c r="Q81" s="1">
        <f t="shared" si="30"/>
        <v>0</v>
      </c>
      <c r="R81" s="1">
        <f t="shared" si="31"/>
        <v>0</v>
      </c>
      <c r="S81" s="1">
        <f t="shared" si="32"/>
        <v>0</v>
      </c>
      <c r="T81" s="1">
        <f t="shared" si="33"/>
        <v>10002398.474660324</v>
      </c>
      <c r="U81" s="1">
        <f t="shared" si="28"/>
        <v>10849410.587287817</v>
      </c>
      <c r="V81" s="1">
        <f t="shared" si="29"/>
        <v>-593931.68633800559</v>
      </c>
      <c r="W81" s="91">
        <f t="shared" si="19"/>
        <v>5.4743221445956836E-2</v>
      </c>
    </row>
    <row r="82" spans="1:23">
      <c r="A82" s="7">
        <f>Dataset!A82</f>
        <v>43344</v>
      </c>
      <c r="B82">
        <f>Dataset!B82</f>
        <v>2018</v>
      </c>
      <c r="C82">
        <f>Dataset!C82</f>
        <v>9</v>
      </c>
      <c r="D82" s="8">
        <f>Dataset!F82</f>
        <v>9570319.5855872557</v>
      </c>
      <c r="E82" s="8">
        <f>Dataset!AC82</f>
        <v>43.7</v>
      </c>
      <c r="F82" s="8">
        <f>Dataset!AD82</f>
        <v>82.6</v>
      </c>
      <c r="G82" s="8">
        <f>Dataset!AR82</f>
        <v>30</v>
      </c>
      <c r="H82" s="8">
        <f>Dataset!BI82</f>
        <v>1</v>
      </c>
      <c r="I82" s="8">
        <f>Dataset!BT82</f>
        <v>0</v>
      </c>
      <c r="J82" s="8">
        <f>Dataset!BU82</f>
        <v>0</v>
      </c>
      <c r="K82" s="8">
        <f>Dataset!Q82</f>
        <v>15441</v>
      </c>
      <c r="M82" s="8">
        <f t="shared" si="24"/>
        <v>-10912807.3521106</v>
      </c>
      <c r="N82" s="1">
        <f t="shared" si="25"/>
        <v>396180.60357771907</v>
      </c>
      <c r="O82" s="1">
        <f t="shared" si="26"/>
        <v>1253645.750530829</v>
      </c>
      <c r="P82" s="1">
        <f t="shared" si="27"/>
        <v>8704998.6891777311</v>
      </c>
      <c r="Q82" s="1">
        <f t="shared" si="30"/>
        <v>-625705.00273567101</v>
      </c>
      <c r="R82" s="1">
        <f t="shared" si="31"/>
        <v>0</v>
      </c>
      <c r="S82" s="1">
        <f t="shared" si="32"/>
        <v>0</v>
      </c>
      <c r="T82" s="1">
        <f t="shared" si="33"/>
        <v>10042722.858913457</v>
      </c>
      <c r="U82" s="1">
        <f t="shared" si="28"/>
        <v>8859035.547353467</v>
      </c>
      <c r="V82" s="1">
        <f t="shared" si="29"/>
        <v>-711284.03823378868</v>
      </c>
      <c r="W82" s="91">
        <f t="shared" si="19"/>
        <v>8.0289105335656599E-2</v>
      </c>
    </row>
    <row r="83" spans="1:23">
      <c r="A83" s="7">
        <f>Dataset!A83</f>
        <v>43374</v>
      </c>
      <c r="B83">
        <f>Dataset!B83</f>
        <v>2018</v>
      </c>
      <c r="C83">
        <f>Dataset!C83</f>
        <v>10</v>
      </c>
      <c r="D83" s="8">
        <f>Dataset!F83</f>
        <v>9689025.406976372</v>
      </c>
      <c r="E83" s="8">
        <f>Dataset!AC83</f>
        <v>235.6</v>
      </c>
      <c r="F83" s="8">
        <f>Dataset!AD83</f>
        <v>17.100000000000001</v>
      </c>
      <c r="G83" s="8">
        <f>Dataset!AR83</f>
        <v>31</v>
      </c>
      <c r="H83" s="8">
        <f>Dataset!BI83</f>
        <v>1</v>
      </c>
      <c r="I83" s="8">
        <f>Dataset!BT83</f>
        <v>0</v>
      </c>
      <c r="J83" s="8">
        <f>Dataset!BU83</f>
        <v>0</v>
      </c>
      <c r="K83" s="8">
        <f>Dataset!Q83</f>
        <v>15434</v>
      </c>
      <c r="M83" s="8">
        <f t="shared" si="24"/>
        <v>-10912807.3521106</v>
      </c>
      <c r="N83" s="1">
        <f t="shared" si="25"/>
        <v>2135930.21059292</v>
      </c>
      <c r="O83" s="1">
        <f t="shared" si="26"/>
        <v>259531.98951667285</v>
      </c>
      <c r="P83" s="1">
        <f t="shared" si="27"/>
        <v>8995165.3121503219</v>
      </c>
      <c r="Q83" s="1">
        <f t="shared" si="30"/>
        <v>-625705.00273567101</v>
      </c>
      <c r="R83" s="1">
        <f t="shared" si="31"/>
        <v>0</v>
      </c>
      <c r="S83" s="1">
        <f t="shared" si="32"/>
        <v>0</v>
      </c>
      <c r="T83" s="1">
        <f t="shared" si="33"/>
        <v>10038170.105852621</v>
      </c>
      <c r="U83" s="1">
        <f t="shared" si="28"/>
        <v>9890285.2632662654</v>
      </c>
      <c r="V83" s="1">
        <f t="shared" si="29"/>
        <v>201259.85628989339</v>
      </c>
      <c r="W83" s="91">
        <f t="shared" si="19"/>
        <v>2.0349246855133413E-2</v>
      </c>
    </row>
    <row r="84" spans="1:23">
      <c r="A84" s="7">
        <f>Dataset!A84</f>
        <v>43405</v>
      </c>
      <c r="B84">
        <f>Dataset!B84</f>
        <v>2018</v>
      </c>
      <c r="C84">
        <f>Dataset!C84</f>
        <v>11</v>
      </c>
      <c r="D84" s="8">
        <f>Dataset!F84</f>
        <v>11206358.355254339</v>
      </c>
      <c r="E84" s="8">
        <f>Dataset!AC84</f>
        <v>443</v>
      </c>
      <c r="F84" s="8">
        <f>Dataset!AD84</f>
        <v>0</v>
      </c>
      <c r="G84" s="8">
        <f>Dataset!AR84</f>
        <v>30</v>
      </c>
      <c r="H84" s="8">
        <f>Dataset!BI84</f>
        <v>1</v>
      </c>
      <c r="I84" s="8">
        <f>Dataset!BT84</f>
        <v>0</v>
      </c>
      <c r="J84" s="8">
        <f>Dataset!BU84</f>
        <v>0</v>
      </c>
      <c r="K84" s="8">
        <f>Dataset!Q84</f>
        <v>15487</v>
      </c>
      <c r="M84" s="8">
        <f t="shared" si="24"/>
        <v>-10912807.3521106</v>
      </c>
      <c r="N84" s="1">
        <f t="shared" si="25"/>
        <v>4016201.5419892338</v>
      </c>
      <c r="O84" s="1">
        <f t="shared" si="26"/>
        <v>0</v>
      </c>
      <c r="P84" s="1">
        <f t="shared" si="27"/>
        <v>8704998.6891777311</v>
      </c>
      <c r="Q84" s="1">
        <f t="shared" si="30"/>
        <v>-625705.00273567101</v>
      </c>
      <c r="R84" s="1">
        <f t="shared" si="31"/>
        <v>0</v>
      </c>
      <c r="S84" s="1">
        <f t="shared" si="32"/>
        <v>0</v>
      </c>
      <c r="T84" s="1">
        <f t="shared" si="33"/>
        <v>10072640.950456105</v>
      </c>
      <c r="U84" s="1">
        <f t="shared" si="28"/>
        <v>11255328.826776799</v>
      </c>
      <c r="V84" s="1">
        <f t="shared" si="29"/>
        <v>48970.47152245976</v>
      </c>
      <c r="W84" s="91">
        <f t="shared" si="19"/>
        <v>4.3508699102559664E-3</v>
      </c>
    </row>
    <row r="85" spans="1:23">
      <c r="A85" s="7">
        <f>Dataset!A85</f>
        <v>43435</v>
      </c>
      <c r="B85">
        <f>Dataset!B85</f>
        <v>2018</v>
      </c>
      <c r="C85">
        <f>Dataset!C85</f>
        <v>12</v>
      </c>
      <c r="D85" s="8">
        <f>Dataset!F85</f>
        <v>13093652.42176762</v>
      </c>
      <c r="E85" s="8">
        <f>Dataset!AC85</f>
        <v>526.29999999999995</v>
      </c>
      <c r="F85" s="8">
        <f>Dataset!AD85</f>
        <v>0</v>
      </c>
      <c r="G85" s="8">
        <f>Dataset!AR85</f>
        <v>31</v>
      </c>
      <c r="H85" s="8">
        <f>Dataset!BI85</f>
        <v>0</v>
      </c>
      <c r="I85" s="8">
        <f>Dataset!BT85</f>
        <v>0</v>
      </c>
      <c r="J85" s="8">
        <f>Dataset!BU85</f>
        <v>0</v>
      </c>
      <c r="K85" s="8">
        <f>Dataset!Q85</f>
        <v>15461</v>
      </c>
      <c r="M85" s="8">
        <f t="shared" si="24"/>
        <v>-10912807.3521106</v>
      </c>
      <c r="N85" s="1">
        <f t="shared" si="25"/>
        <v>4771392.4865664421</v>
      </c>
      <c r="O85" s="1">
        <f t="shared" si="26"/>
        <v>0</v>
      </c>
      <c r="P85" s="1">
        <f t="shared" si="27"/>
        <v>8995165.3121503219</v>
      </c>
      <c r="Q85" s="1">
        <f t="shared" si="30"/>
        <v>0</v>
      </c>
      <c r="R85" s="1">
        <f t="shared" si="31"/>
        <v>0</v>
      </c>
      <c r="S85" s="1">
        <f t="shared" si="32"/>
        <v>0</v>
      </c>
      <c r="T85" s="1">
        <f t="shared" si="33"/>
        <v>10055730.724801565</v>
      </c>
      <c r="U85" s="1">
        <f t="shared" si="28"/>
        <v>12909481.171407729</v>
      </c>
      <c r="V85" s="1">
        <f t="shared" si="29"/>
        <v>-184171.25035989098</v>
      </c>
      <c r="W85" s="91">
        <f t="shared" si="19"/>
        <v>1.4266355705123029E-2</v>
      </c>
    </row>
    <row r="86" spans="1:23">
      <c r="A86" s="7">
        <f>Dataset!A86</f>
        <v>43466</v>
      </c>
      <c r="B86">
        <f>Dataset!B86</f>
        <v>2019</v>
      </c>
      <c r="C86">
        <f>Dataset!C86</f>
        <v>1</v>
      </c>
      <c r="D86" s="8">
        <f>Dataset!F86</f>
        <v>14566796.646521192</v>
      </c>
      <c r="E86" s="8">
        <f>Dataset!AC86</f>
        <v>715.9</v>
      </c>
      <c r="F86" s="8">
        <f>Dataset!AD86</f>
        <v>0</v>
      </c>
      <c r="G86" s="8">
        <f>Dataset!AR86</f>
        <v>31</v>
      </c>
      <c r="H86" s="8">
        <f>Dataset!BI86</f>
        <v>0</v>
      </c>
      <c r="I86" s="8">
        <f>Dataset!BT86</f>
        <v>0</v>
      </c>
      <c r="J86" s="8">
        <f>Dataset!BU86</f>
        <v>0</v>
      </c>
      <c r="K86" s="8">
        <f>Dataset!Q86</f>
        <v>15584.5</v>
      </c>
      <c r="M86" s="8">
        <f t="shared" si="24"/>
        <v>-10912807.3521106</v>
      </c>
      <c r="N86" s="1">
        <f t="shared" si="25"/>
        <v>6490290.4828670258</v>
      </c>
      <c r="O86" s="1">
        <f t="shared" si="26"/>
        <v>0</v>
      </c>
      <c r="P86" s="1">
        <f t="shared" si="27"/>
        <v>8995165.3121503219</v>
      </c>
      <c r="Q86" s="1">
        <f t="shared" si="30"/>
        <v>0</v>
      </c>
      <c r="R86" s="1">
        <f t="shared" si="31"/>
        <v>0</v>
      </c>
      <c r="S86" s="1">
        <f t="shared" si="32"/>
        <v>0</v>
      </c>
      <c r="T86" s="1">
        <f t="shared" si="33"/>
        <v>10136054.29666063</v>
      </c>
      <c r="U86" s="1">
        <f t="shared" si="28"/>
        <v>14708702.739567377</v>
      </c>
      <c r="V86" s="1">
        <f t="shared" si="29"/>
        <v>141906.09304618463</v>
      </c>
      <c r="W86" s="91">
        <f t="shared" si="19"/>
        <v>9.6477640182670854E-3</v>
      </c>
    </row>
    <row r="87" spans="1:23">
      <c r="A87" s="7">
        <f>Dataset!A87</f>
        <v>43497</v>
      </c>
      <c r="B87">
        <f>Dataset!B87</f>
        <v>2019</v>
      </c>
      <c r="C87">
        <f>Dataset!C87</f>
        <v>2</v>
      </c>
      <c r="D87" s="8">
        <f>Dataset!F87</f>
        <v>12998717.600207236</v>
      </c>
      <c r="E87" s="8">
        <f>Dataset!AC87</f>
        <v>578.4</v>
      </c>
      <c r="F87" s="8">
        <f>Dataset!AD87</f>
        <v>0</v>
      </c>
      <c r="G87" s="8">
        <f>Dataset!AR87</f>
        <v>28</v>
      </c>
      <c r="H87" s="8">
        <f>Dataset!BI87</f>
        <v>0</v>
      </c>
      <c r="I87" s="8">
        <f>Dataset!BT87</f>
        <v>0</v>
      </c>
      <c r="J87" s="8">
        <f>Dataset!BU87</f>
        <v>0</v>
      </c>
      <c r="K87" s="8">
        <f>Dataset!Q87</f>
        <v>15584.5</v>
      </c>
      <c r="M87" s="8">
        <f t="shared" si="24"/>
        <v>-10912807.3521106</v>
      </c>
      <c r="N87" s="1">
        <f t="shared" si="25"/>
        <v>5243726.798841022</v>
      </c>
      <c r="O87" s="1">
        <f t="shared" si="26"/>
        <v>0</v>
      </c>
      <c r="P87" s="1">
        <f t="shared" si="27"/>
        <v>8124665.4432325484</v>
      </c>
      <c r="Q87" s="1">
        <f t="shared" si="30"/>
        <v>0</v>
      </c>
      <c r="R87" s="1">
        <f t="shared" si="31"/>
        <v>0</v>
      </c>
      <c r="S87" s="1">
        <f t="shared" si="32"/>
        <v>0</v>
      </c>
      <c r="T87" s="1">
        <f t="shared" si="33"/>
        <v>10136054.29666063</v>
      </c>
      <c r="U87" s="1">
        <f t="shared" si="28"/>
        <v>12591639.186623599</v>
      </c>
      <c r="V87" s="1">
        <f t="shared" si="29"/>
        <v>-407078.41358363628</v>
      </c>
      <c r="W87" s="91">
        <f t="shared" si="19"/>
        <v>3.2329262898200373E-2</v>
      </c>
    </row>
    <row r="88" spans="1:23">
      <c r="A88" s="7">
        <f>Dataset!A88</f>
        <v>43525</v>
      </c>
      <c r="B88">
        <f>Dataset!B88</f>
        <v>2019</v>
      </c>
      <c r="C88">
        <f>Dataset!C88</f>
        <v>3</v>
      </c>
      <c r="D88" s="8">
        <f>Dataset!F88</f>
        <v>12669418.662683902</v>
      </c>
      <c r="E88" s="8">
        <f>Dataset!AC88</f>
        <v>549.29999999999995</v>
      </c>
      <c r="F88" s="8">
        <f>Dataset!AD88</f>
        <v>0</v>
      </c>
      <c r="G88" s="8">
        <f>Dataset!AR88</f>
        <v>31</v>
      </c>
      <c r="H88" s="8">
        <f>Dataset!BI88</f>
        <v>1</v>
      </c>
      <c r="I88" s="8">
        <f>Dataset!BT88</f>
        <v>0</v>
      </c>
      <c r="J88" s="8">
        <f>Dataset!BU88</f>
        <v>0</v>
      </c>
      <c r="K88" s="8">
        <f>Dataset!Q88</f>
        <v>15572</v>
      </c>
      <c r="M88" s="8">
        <f t="shared" si="24"/>
        <v>-10912807.3521106</v>
      </c>
      <c r="N88" s="1">
        <f t="shared" si="25"/>
        <v>4979908.5937126093</v>
      </c>
      <c r="O88" s="1">
        <f t="shared" si="26"/>
        <v>0</v>
      </c>
      <c r="P88" s="1">
        <f t="shared" si="27"/>
        <v>8995165.3121503219</v>
      </c>
      <c r="Q88" s="1">
        <f t="shared" si="30"/>
        <v>-625705.00273567101</v>
      </c>
      <c r="R88" s="1">
        <f t="shared" si="31"/>
        <v>0</v>
      </c>
      <c r="S88" s="1">
        <f t="shared" si="32"/>
        <v>0</v>
      </c>
      <c r="T88" s="1">
        <f t="shared" si="33"/>
        <v>10127924.380480563</v>
      </c>
      <c r="U88" s="1">
        <f t="shared" si="28"/>
        <v>12564485.931497224</v>
      </c>
      <c r="V88" s="1">
        <f t="shared" si="29"/>
        <v>-104932.73118667863</v>
      </c>
      <c r="W88" s="91">
        <f t="shared" si="19"/>
        <v>8.3515339790885112E-3</v>
      </c>
    </row>
    <row r="89" spans="1:23">
      <c r="A89" s="7">
        <f>Dataset!A89</f>
        <v>43556</v>
      </c>
      <c r="B89">
        <f>Dataset!B89</f>
        <v>2019</v>
      </c>
      <c r="C89">
        <f>Dataset!C89</f>
        <v>4</v>
      </c>
      <c r="D89" s="8">
        <f>Dataset!F89</f>
        <v>10325731.064435933</v>
      </c>
      <c r="E89" s="8">
        <f>Dataset!AC89</f>
        <v>331.1</v>
      </c>
      <c r="F89" s="8">
        <f>Dataset!AD89</f>
        <v>0</v>
      </c>
      <c r="G89" s="8">
        <f>Dataset!AR89</f>
        <v>30</v>
      </c>
      <c r="H89" s="8">
        <f>Dataset!BI89</f>
        <v>1</v>
      </c>
      <c r="I89" s="8">
        <f>Dataset!BT89</f>
        <v>0</v>
      </c>
      <c r="J89" s="8">
        <f>Dataset!BU89</f>
        <v>0</v>
      </c>
      <c r="K89" s="8">
        <f>Dataset!Q89</f>
        <v>15622</v>
      </c>
      <c r="M89" s="8">
        <f t="shared" si="24"/>
        <v>-10912807.3521106</v>
      </c>
      <c r="N89" s="1">
        <f t="shared" si="25"/>
        <v>3001725.3511346173</v>
      </c>
      <c r="O89" s="1">
        <f t="shared" si="26"/>
        <v>0</v>
      </c>
      <c r="P89" s="1">
        <f t="shared" si="27"/>
        <v>8704998.6891777311</v>
      </c>
      <c r="Q89" s="1">
        <f t="shared" si="30"/>
        <v>-625705.00273567101</v>
      </c>
      <c r="R89" s="1">
        <f t="shared" si="31"/>
        <v>0</v>
      </c>
      <c r="S89" s="1">
        <f t="shared" si="32"/>
        <v>0</v>
      </c>
      <c r="T89" s="1">
        <f t="shared" si="33"/>
        <v>10160444.045200832</v>
      </c>
      <c r="U89" s="1">
        <f t="shared" si="28"/>
        <v>10328655.730666909</v>
      </c>
      <c r="V89" s="1">
        <f t="shared" si="29"/>
        <v>2924.6662309765816</v>
      </c>
      <c r="W89" s="91">
        <f t="shared" si="19"/>
        <v>2.8316039446381461E-4</v>
      </c>
    </row>
    <row r="90" spans="1:23">
      <c r="A90" s="7">
        <f>Dataset!A90</f>
        <v>43586</v>
      </c>
      <c r="B90">
        <f>Dataset!B90</f>
        <v>2019</v>
      </c>
      <c r="C90">
        <f>Dataset!C90</f>
        <v>5</v>
      </c>
      <c r="D90" s="8">
        <f>Dataset!F90</f>
        <v>9277052.476523336</v>
      </c>
      <c r="E90" s="8">
        <f>Dataset!AC90</f>
        <v>179.6</v>
      </c>
      <c r="F90" s="8">
        <f>Dataset!AD90</f>
        <v>4.5999999999999996</v>
      </c>
      <c r="G90" s="8">
        <f>Dataset!AR90</f>
        <v>31</v>
      </c>
      <c r="H90" s="8">
        <f>Dataset!BI90</f>
        <v>1</v>
      </c>
      <c r="I90" s="8">
        <f>Dataset!BT90</f>
        <v>0</v>
      </c>
      <c r="J90" s="8">
        <f>Dataset!BU90</f>
        <v>0</v>
      </c>
      <c r="K90" s="8">
        <f>Dataset!Q90</f>
        <v>15687</v>
      </c>
      <c r="M90" s="8">
        <f t="shared" si="24"/>
        <v>-10912807.3521106</v>
      </c>
      <c r="N90" s="1">
        <f t="shared" si="25"/>
        <v>1628238.819280511</v>
      </c>
      <c r="O90" s="1">
        <f t="shared" si="26"/>
        <v>69815.622910917838</v>
      </c>
      <c r="P90" s="1">
        <f t="shared" si="27"/>
        <v>8995165.3121503219</v>
      </c>
      <c r="Q90" s="1">
        <f t="shared" si="30"/>
        <v>-625705.00273567101</v>
      </c>
      <c r="R90" s="1">
        <f t="shared" si="31"/>
        <v>0</v>
      </c>
      <c r="S90" s="1">
        <f t="shared" si="32"/>
        <v>0</v>
      </c>
      <c r="T90" s="1">
        <f t="shared" si="33"/>
        <v>10202719.609337181</v>
      </c>
      <c r="U90" s="1">
        <f t="shared" si="28"/>
        <v>9357427.0088326614</v>
      </c>
      <c r="V90" s="1">
        <f t="shared" si="29"/>
        <v>80374.532309325412</v>
      </c>
      <c r="W90" s="91">
        <f t="shared" si="19"/>
        <v>8.5893838374008474E-3</v>
      </c>
    </row>
    <row r="91" spans="1:23">
      <c r="A91" s="7">
        <f>Dataset!A91</f>
        <v>43617</v>
      </c>
      <c r="B91">
        <f>Dataset!B91</f>
        <v>2019</v>
      </c>
      <c r="C91">
        <f>Dataset!C91</f>
        <v>6</v>
      </c>
      <c r="D91" s="8">
        <f>Dataset!F91</f>
        <v>8936916.384229172</v>
      </c>
      <c r="E91" s="8">
        <f>Dataset!AC91</f>
        <v>53.6</v>
      </c>
      <c r="F91" s="8">
        <f>Dataset!AD91</f>
        <v>34.4</v>
      </c>
      <c r="G91" s="8">
        <f>Dataset!AR91</f>
        <v>30</v>
      </c>
      <c r="H91" s="8">
        <f>Dataset!BI91</f>
        <v>0</v>
      </c>
      <c r="I91" s="8">
        <f>Dataset!BT91</f>
        <v>0</v>
      </c>
      <c r="J91" s="8">
        <f>Dataset!BU91</f>
        <v>0</v>
      </c>
      <c r="K91" s="8">
        <f>Dataset!Q91</f>
        <v>15728</v>
      </c>
      <c r="M91" s="8">
        <f t="shared" si="24"/>
        <v>-10912807.3521106</v>
      </c>
      <c r="N91" s="1">
        <f t="shared" si="25"/>
        <v>485933.18882759131</v>
      </c>
      <c r="O91" s="1">
        <f t="shared" si="26"/>
        <v>522099.44089903776</v>
      </c>
      <c r="P91" s="1">
        <f t="shared" si="27"/>
        <v>8704998.6891777311</v>
      </c>
      <c r="Q91" s="1">
        <f t="shared" si="30"/>
        <v>0</v>
      </c>
      <c r="R91" s="1">
        <f t="shared" si="31"/>
        <v>0</v>
      </c>
      <c r="S91" s="1">
        <f t="shared" si="32"/>
        <v>0</v>
      </c>
      <c r="T91" s="1">
        <f t="shared" si="33"/>
        <v>10229385.734407801</v>
      </c>
      <c r="U91" s="1">
        <f t="shared" si="28"/>
        <v>9029609.70120156</v>
      </c>
      <c r="V91" s="1">
        <f t="shared" si="29"/>
        <v>92693.316972387955</v>
      </c>
      <c r="W91" s="91">
        <f t="shared" si="19"/>
        <v>1.0265484338714369E-2</v>
      </c>
    </row>
    <row r="92" spans="1:23">
      <c r="A92" s="7">
        <f>Dataset!A92</f>
        <v>43647</v>
      </c>
      <c r="B92">
        <f>Dataset!B92</f>
        <v>2019</v>
      </c>
      <c r="C92">
        <f>Dataset!C92</f>
        <v>7</v>
      </c>
      <c r="D92" s="8">
        <f>Dataset!F92</f>
        <v>11214970.745257882</v>
      </c>
      <c r="E92" s="8">
        <f>Dataset!AC92</f>
        <v>0</v>
      </c>
      <c r="F92" s="8">
        <f>Dataset!AD92</f>
        <v>163.30000000000001</v>
      </c>
      <c r="G92" s="8">
        <f>Dataset!AR92</f>
        <v>31</v>
      </c>
      <c r="H92" s="8">
        <f>Dataset!BI92</f>
        <v>0</v>
      </c>
      <c r="I92" s="8">
        <f>Dataset!BT92</f>
        <v>0</v>
      </c>
      <c r="J92" s="8">
        <f>Dataset!BU92</f>
        <v>0</v>
      </c>
      <c r="K92" s="8">
        <f>Dataset!Q92</f>
        <v>15749</v>
      </c>
      <c r="M92" s="8">
        <f t="shared" si="24"/>
        <v>-10912807.3521106</v>
      </c>
      <c r="N92" s="1">
        <f t="shared" si="25"/>
        <v>0</v>
      </c>
      <c r="O92" s="1">
        <f t="shared" si="26"/>
        <v>2478454.6133375834</v>
      </c>
      <c r="P92" s="1">
        <f t="shared" si="27"/>
        <v>8995165.3121503219</v>
      </c>
      <c r="Q92" s="1">
        <f t="shared" si="30"/>
        <v>0</v>
      </c>
      <c r="R92" s="1">
        <f t="shared" si="31"/>
        <v>0</v>
      </c>
      <c r="S92" s="1">
        <f t="shared" si="32"/>
        <v>0</v>
      </c>
      <c r="T92" s="1">
        <f t="shared" si="33"/>
        <v>10243043.993590314</v>
      </c>
      <c r="U92" s="1">
        <f t="shared" si="28"/>
        <v>10803856.56696762</v>
      </c>
      <c r="V92" s="1">
        <f t="shared" si="29"/>
        <v>-411114.17829026282</v>
      </c>
      <c r="W92" s="91">
        <f t="shared" si="19"/>
        <v>3.8052539455885485E-2</v>
      </c>
    </row>
    <row r="93" spans="1:23">
      <c r="A93" s="7">
        <f>Dataset!A93</f>
        <v>43678</v>
      </c>
      <c r="B93">
        <f>Dataset!B93</f>
        <v>2019</v>
      </c>
      <c r="C93">
        <f>Dataset!C93</f>
        <v>8</v>
      </c>
      <c r="D93" s="8">
        <f>Dataset!F93</f>
        <v>10407075.173263386</v>
      </c>
      <c r="E93" s="8">
        <f>Dataset!AC93</f>
        <v>0</v>
      </c>
      <c r="F93" s="8">
        <f>Dataset!AD93</f>
        <v>111.4</v>
      </c>
      <c r="G93" s="8">
        <f>Dataset!AR93</f>
        <v>31</v>
      </c>
      <c r="H93" s="8">
        <f>Dataset!BI93</f>
        <v>0</v>
      </c>
      <c r="I93" s="8">
        <f>Dataset!BT93</f>
        <v>0</v>
      </c>
      <c r="J93" s="8">
        <f>Dataset!BU93</f>
        <v>0</v>
      </c>
      <c r="K93" s="8">
        <f>Dataset!Q93</f>
        <v>15732</v>
      </c>
      <c r="M93" s="8">
        <f t="shared" si="24"/>
        <v>-10912807.3521106</v>
      </c>
      <c r="N93" s="1">
        <f t="shared" si="25"/>
        <v>0</v>
      </c>
      <c r="O93" s="1">
        <f t="shared" si="26"/>
        <v>1690752.2591904886</v>
      </c>
      <c r="P93" s="1">
        <f t="shared" si="27"/>
        <v>8995165.3121503219</v>
      </c>
      <c r="Q93" s="1">
        <f t="shared" si="30"/>
        <v>0</v>
      </c>
      <c r="R93" s="1">
        <f t="shared" si="31"/>
        <v>0</v>
      </c>
      <c r="S93" s="1">
        <f t="shared" si="32"/>
        <v>0</v>
      </c>
      <c r="T93" s="1">
        <f t="shared" si="33"/>
        <v>10231987.307585424</v>
      </c>
      <c r="U93" s="1">
        <f t="shared" si="28"/>
        <v>10005097.526815634</v>
      </c>
      <c r="V93" s="1">
        <f t="shared" si="29"/>
        <v>-401977.64644775167</v>
      </c>
      <c r="W93" s="91">
        <f t="shared" si="19"/>
        <v>4.0177284166433395E-2</v>
      </c>
    </row>
    <row r="94" spans="1:23">
      <c r="A94" s="7">
        <f>Dataset!A94</f>
        <v>43709</v>
      </c>
      <c r="B94">
        <f>Dataset!B94</f>
        <v>2019</v>
      </c>
      <c r="C94">
        <f>Dataset!C94</f>
        <v>9</v>
      </c>
      <c r="D94" s="8">
        <f>Dataset!F94</f>
        <v>8666940.9224682767</v>
      </c>
      <c r="E94" s="8">
        <f>Dataset!AC94</f>
        <v>25.8</v>
      </c>
      <c r="F94" s="8">
        <f>Dataset!AD94</f>
        <v>39</v>
      </c>
      <c r="G94" s="8">
        <f>Dataset!AR94</f>
        <v>30</v>
      </c>
      <c r="H94" s="8">
        <f>Dataset!BI94</f>
        <v>1</v>
      </c>
      <c r="I94" s="8">
        <f>Dataset!BT94</f>
        <v>0</v>
      </c>
      <c r="J94" s="8">
        <f>Dataset!BU94</f>
        <v>0</v>
      </c>
      <c r="K94" s="8">
        <f>Dataset!Q94</f>
        <v>15807</v>
      </c>
      <c r="M94" s="8">
        <f t="shared" si="24"/>
        <v>-10912807.3521106</v>
      </c>
      <c r="N94" s="1">
        <f t="shared" si="25"/>
        <v>233900.67671178834</v>
      </c>
      <c r="O94" s="1">
        <f t="shared" si="26"/>
        <v>591915.06380995561</v>
      </c>
      <c r="P94" s="1">
        <f t="shared" si="27"/>
        <v>8704998.6891777311</v>
      </c>
      <c r="Q94" s="1">
        <f t="shared" si="30"/>
        <v>-625705.00273567101</v>
      </c>
      <c r="R94" s="1">
        <f t="shared" si="31"/>
        <v>0</v>
      </c>
      <c r="S94" s="1">
        <f t="shared" si="32"/>
        <v>0</v>
      </c>
      <c r="T94" s="1">
        <f t="shared" si="33"/>
        <v>10280766.804665826</v>
      </c>
      <c r="U94" s="1">
        <f t="shared" si="28"/>
        <v>8273068.8795190305</v>
      </c>
      <c r="V94" s="1">
        <f t="shared" si="29"/>
        <v>-393872.04294924624</v>
      </c>
      <c r="W94" s="91">
        <f t="shared" si="19"/>
        <v>4.7608940368467557E-2</v>
      </c>
    </row>
    <row r="95" spans="1:23">
      <c r="A95" s="7">
        <f>Dataset!A95</f>
        <v>43739</v>
      </c>
      <c r="B95">
        <f>Dataset!B95</f>
        <v>2019</v>
      </c>
      <c r="C95">
        <f>Dataset!C95</f>
        <v>10</v>
      </c>
      <c r="D95" s="8">
        <f>Dataset!F95</f>
        <v>9353207.4597609993</v>
      </c>
      <c r="E95" s="8">
        <f>Dataset!AC95</f>
        <v>192.6</v>
      </c>
      <c r="F95" s="8">
        <f>Dataset!AD95</f>
        <v>5.8</v>
      </c>
      <c r="G95" s="8">
        <f>Dataset!AR95</f>
        <v>31</v>
      </c>
      <c r="H95" s="8">
        <f>Dataset!BI95</f>
        <v>1</v>
      </c>
      <c r="I95" s="8">
        <f>Dataset!BT95</f>
        <v>0</v>
      </c>
      <c r="J95" s="8">
        <f>Dataset!BU95</f>
        <v>0</v>
      </c>
      <c r="K95" s="8">
        <f>Dataset!Q95</f>
        <v>15811</v>
      </c>
      <c r="M95" s="8">
        <f t="shared" si="24"/>
        <v>-10912807.3521106</v>
      </c>
      <c r="N95" s="1">
        <f t="shared" si="25"/>
        <v>1746095.749406606</v>
      </c>
      <c r="O95" s="1">
        <f t="shared" si="26"/>
        <v>88028.394105070314</v>
      </c>
      <c r="P95" s="1">
        <f t="shared" si="27"/>
        <v>8995165.3121503219</v>
      </c>
      <c r="Q95" s="1">
        <f t="shared" si="30"/>
        <v>-625705.00273567101</v>
      </c>
      <c r="R95" s="1">
        <f t="shared" si="31"/>
        <v>0</v>
      </c>
      <c r="S95" s="1">
        <f t="shared" si="32"/>
        <v>0</v>
      </c>
      <c r="T95" s="1">
        <f t="shared" si="33"/>
        <v>10283368.377843449</v>
      </c>
      <c r="U95" s="1">
        <f t="shared" si="28"/>
        <v>9574145.4786591772</v>
      </c>
      <c r="V95" s="1">
        <f t="shared" si="29"/>
        <v>220938.01889817789</v>
      </c>
      <c r="W95" s="91">
        <f t="shared" si="19"/>
        <v>2.3076526191360885E-2</v>
      </c>
    </row>
    <row r="96" spans="1:23">
      <c r="A96" s="7">
        <f>Dataset!A96</f>
        <v>43770</v>
      </c>
      <c r="B96">
        <f>Dataset!B96</f>
        <v>2019</v>
      </c>
      <c r="C96">
        <f>Dataset!C96</f>
        <v>11</v>
      </c>
      <c r="D96" s="8">
        <f>Dataset!F96</f>
        <v>11366385.648198664</v>
      </c>
      <c r="E96" s="8">
        <f>Dataset!AC96</f>
        <v>463.2</v>
      </c>
      <c r="F96" s="8">
        <f>Dataset!AD96</f>
        <v>0</v>
      </c>
      <c r="G96" s="8">
        <f>Dataset!AR96</f>
        <v>30</v>
      </c>
      <c r="H96" s="8">
        <f>Dataset!BI96</f>
        <v>1</v>
      </c>
      <c r="I96" s="8">
        <f>Dataset!BT96</f>
        <v>0</v>
      </c>
      <c r="J96" s="8">
        <f>Dataset!BU96</f>
        <v>0</v>
      </c>
      <c r="K96" s="8">
        <f>Dataset!Q96</f>
        <v>15859</v>
      </c>
      <c r="M96" s="8">
        <f t="shared" si="24"/>
        <v>-10912807.3521106</v>
      </c>
      <c r="N96" s="1">
        <f t="shared" si="25"/>
        <v>4199333.0795697812</v>
      </c>
      <c r="O96" s="1">
        <f t="shared" si="26"/>
        <v>0</v>
      </c>
      <c r="P96" s="1">
        <f t="shared" si="27"/>
        <v>8704998.6891777311</v>
      </c>
      <c r="Q96" s="1">
        <f t="shared" si="30"/>
        <v>-625705.00273567101</v>
      </c>
      <c r="R96" s="1">
        <f t="shared" si="31"/>
        <v>0</v>
      </c>
      <c r="S96" s="1">
        <f t="shared" si="32"/>
        <v>0</v>
      </c>
      <c r="T96" s="1">
        <f t="shared" si="33"/>
        <v>10314587.255974906</v>
      </c>
      <c r="U96" s="1">
        <f t="shared" si="28"/>
        <v>11680406.669876147</v>
      </c>
      <c r="V96" s="1">
        <f t="shared" si="29"/>
        <v>314021.02167748287</v>
      </c>
      <c r="W96" s="91">
        <f t="shared" si="19"/>
        <v>2.6884425393111127E-2</v>
      </c>
    </row>
    <row r="97" spans="1:23">
      <c r="A97" s="7">
        <f>Dataset!A97</f>
        <v>43800</v>
      </c>
      <c r="B97">
        <f>Dataset!B97</f>
        <v>2019</v>
      </c>
      <c r="C97">
        <f>Dataset!C97</f>
        <v>12</v>
      </c>
      <c r="D97" s="8">
        <f>Dataset!F97</f>
        <v>13423746.933896223</v>
      </c>
      <c r="E97" s="8">
        <f>Dataset!AC97</f>
        <v>521.1</v>
      </c>
      <c r="F97" s="8">
        <f>Dataset!AD97</f>
        <v>0</v>
      </c>
      <c r="G97" s="8">
        <f>Dataset!AR97</f>
        <v>31</v>
      </c>
      <c r="H97" s="8">
        <f>Dataset!BI97</f>
        <v>0</v>
      </c>
      <c r="I97" s="8">
        <f>Dataset!BT97</f>
        <v>0</v>
      </c>
      <c r="J97" s="8">
        <f>Dataset!BU97</f>
        <v>0</v>
      </c>
      <c r="K97" s="8">
        <f>Dataset!Q97</f>
        <v>15922</v>
      </c>
      <c r="M97" s="8">
        <f t="shared" si="24"/>
        <v>-10912807.3521106</v>
      </c>
      <c r="N97" s="1">
        <f t="shared" si="25"/>
        <v>4724249.7145160045</v>
      </c>
      <c r="O97" s="1">
        <f t="shared" si="26"/>
        <v>0</v>
      </c>
      <c r="P97" s="1">
        <f t="shared" si="27"/>
        <v>8995165.3121503219</v>
      </c>
      <c r="Q97" s="1">
        <f t="shared" si="30"/>
        <v>0</v>
      </c>
      <c r="R97" s="1">
        <f t="shared" si="31"/>
        <v>0</v>
      </c>
      <c r="S97" s="1">
        <f t="shared" si="32"/>
        <v>0</v>
      </c>
      <c r="T97" s="1">
        <f t="shared" si="33"/>
        <v>10355562.033522446</v>
      </c>
      <c r="U97" s="1">
        <f t="shared" si="28"/>
        <v>13162169.708078172</v>
      </c>
      <c r="V97" s="1">
        <f t="shared" si="29"/>
        <v>-261577.22581805103</v>
      </c>
      <c r="W97" s="91">
        <f t="shared" si="19"/>
        <v>1.9873412333949028E-2</v>
      </c>
    </row>
    <row r="98" spans="1:23">
      <c r="A98" s="7">
        <f>Dataset!A98</f>
        <v>43831</v>
      </c>
      <c r="B98">
        <f>Dataset!B98</f>
        <v>2020</v>
      </c>
      <c r="C98">
        <f>Dataset!C98</f>
        <v>1</v>
      </c>
      <c r="D98" s="8">
        <f>Dataset!F98</f>
        <v>13471335.783219554</v>
      </c>
      <c r="E98" s="8">
        <f>Dataset!AC98</f>
        <v>551.79999999999995</v>
      </c>
      <c r="F98" s="8">
        <f>Dataset!AD98</f>
        <v>0</v>
      </c>
      <c r="G98" s="8">
        <f>Dataset!AR98</f>
        <v>31</v>
      </c>
      <c r="H98" s="8">
        <f>Dataset!BI98</f>
        <v>0</v>
      </c>
      <c r="I98" s="8">
        <f>Dataset!BT98</f>
        <v>0</v>
      </c>
      <c r="J98" s="8">
        <f>Dataset!BU98</f>
        <v>0</v>
      </c>
      <c r="K98" s="8">
        <f>Dataset!Q98</f>
        <v>16009</v>
      </c>
      <c r="M98" s="8">
        <f t="shared" ref="M98:M133" si="34">$AB$8</f>
        <v>-10912807.3521106</v>
      </c>
      <c r="N98" s="1">
        <f t="shared" ref="N98:N121" si="35">E98*$AB$9</f>
        <v>5002573.3879676275</v>
      </c>
      <c r="O98" s="1">
        <f t="shared" ref="O98:O121" si="36">F98*$AB$10</f>
        <v>0</v>
      </c>
      <c r="P98" s="1">
        <f t="shared" ref="P98:P121" si="37">G98*$AB$11</f>
        <v>8995165.3121503219</v>
      </c>
      <c r="Q98" s="1">
        <f t="shared" si="30"/>
        <v>0</v>
      </c>
      <c r="R98" s="1">
        <f t="shared" si="31"/>
        <v>0</v>
      </c>
      <c r="S98" s="1">
        <f t="shared" si="32"/>
        <v>0</v>
      </c>
      <c r="T98" s="1">
        <f t="shared" si="33"/>
        <v>10412146.250135712</v>
      </c>
      <c r="U98" s="1">
        <f t="shared" ref="U98:U121" si="38">SUM(M98:T98)</f>
        <v>13497077.598143062</v>
      </c>
      <c r="V98" s="1">
        <f t="shared" ref="V98:V121" si="39">U98-D98</f>
        <v>25741.814923508093</v>
      </c>
      <c r="W98" s="91">
        <f t="shared" si="19"/>
        <v>1.9072139680851854E-3</v>
      </c>
    </row>
    <row r="99" spans="1:23">
      <c r="A99" s="7">
        <f>Dataset!A99</f>
        <v>43862</v>
      </c>
      <c r="B99">
        <f>Dataset!B99</f>
        <v>2020</v>
      </c>
      <c r="C99">
        <f>Dataset!C99</f>
        <v>2</v>
      </c>
      <c r="D99" s="8">
        <f>Dataset!F99</f>
        <v>12727838.904153178</v>
      </c>
      <c r="E99" s="8">
        <f>Dataset!AC99</f>
        <v>563.70000000000005</v>
      </c>
      <c r="F99" s="8">
        <f>Dataset!AD99</f>
        <v>0</v>
      </c>
      <c r="G99" s="8">
        <f>Dataset!AR99</f>
        <v>29</v>
      </c>
      <c r="H99" s="8">
        <f>Dataset!BI99</f>
        <v>0</v>
      </c>
      <c r="I99" s="8">
        <f>Dataset!BT99</f>
        <v>0</v>
      </c>
      <c r="J99" s="8">
        <f>Dataset!BU99</f>
        <v>0</v>
      </c>
      <c r="K99" s="8">
        <f>Dataset!Q99</f>
        <v>16023</v>
      </c>
      <c r="M99" s="8">
        <f t="shared" si="34"/>
        <v>-10912807.3521106</v>
      </c>
      <c r="N99" s="1">
        <f t="shared" si="35"/>
        <v>5110457.8086215155</v>
      </c>
      <c r="O99" s="1">
        <f t="shared" si="36"/>
        <v>0</v>
      </c>
      <c r="P99" s="1">
        <f t="shared" si="37"/>
        <v>8414832.0662051402</v>
      </c>
      <c r="Q99" s="1">
        <f t="shared" si="30"/>
        <v>0</v>
      </c>
      <c r="R99" s="1">
        <f t="shared" si="31"/>
        <v>0</v>
      </c>
      <c r="S99" s="1">
        <f t="shared" si="32"/>
        <v>0</v>
      </c>
      <c r="T99" s="1">
        <f t="shared" si="33"/>
        <v>10421251.756257389</v>
      </c>
      <c r="U99" s="1">
        <f t="shared" si="38"/>
        <v>13033734.278973445</v>
      </c>
      <c r="V99" s="1">
        <f t="shared" si="39"/>
        <v>305895.37482026778</v>
      </c>
      <c r="W99" s="91">
        <f t="shared" si="19"/>
        <v>2.3469511367417605E-2</v>
      </c>
    </row>
    <row r="100" spans="1:23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Dataset!F100</f>
        <v>12313815.760078128</v>
      </c>
      <c r="E100" s="8">
        <f>Dataset!AC100</f>
        <v>424.1</v>
      </c>
      <c r="F100" s="8">
        <f>Dataset!AD100</f>
        <v>0</v>
      </c>
      <c r="G100" s="8">
        <f>Dataset!AR100</f>
        <v>31</v>
      </c>
      <c r="H100" s="8">
        <f>Dataset!BI100</f>
        <v>1</v>
      </c>
      <c r="I100" s="8">
        <f>Dataset!BT100</f>
        <v>424.1</v>
      </c>
      <c r="J100" s="8">
        <f>Dataset!BU100</f>
        <v>0</v>
      </c>
      <c r="K100" s="8">
        <f>Dataset!Q100</f>
        <v>16030</v>
      </c>
      <c r="M100" s="8">
        <f t="shared" si="34"/>
        <v>-10912807.3521106</v>
      </c>
      <c r="N100" s="1">
        <f t="shared" si="35"/>
        <v>3844855.697421296</v>
      </c>
      <c r="O100" s="1">
        <f t="shared" si="36"/>
        <v>0</v>
      </c>
      <c r="P100" s="1">
        <f t="shared" si="37"/>
        <v>8995165.3121503219</v>
      </c>
      <c r="Q100" s="1">
        <f t="shared" si="30"/>
        <v>-625705.00273567101</v>
      </c>
      <c r="R100" s="1">
        <f t="shared" si="31"/>
        <v>530174.23177608626</v>
      </c>
      <c r="S100" s="1">
        <f t="shared" si="32"/>
        <v>0</v>
      </c>
      <c r="T100" s="1">
        <f t="shared" si="33"/>
        <v>10425804.509318225</v>
      </c>
      <c r="U100" s="1">
        <f t="shared" si="38"/>
        <v>12257487.395819657</v>
      </c>
      <c r="V100" s="1">
        <f t="shared" si="39"/>
        <v>-56328.364258471876</v>
      </c>
      <c r="W100" s="91">
        <f t="shared" si="19"/>
        <v>4.595425019786872E-3</v>
      </c>
    </row>
    <row r="101" spans="1:23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Dataset!F101</f>
        <v>11199291.292224756</v>
      </c>
      <c r="E101" s="8">
        <f>Dataset!AC101</f>
        <v>338.6</v>
      </c>
      <c r="F101" s="8">
        <f>Dataset!AD101</f>
        <v>0</v>
      </c>
      <c r="G101" s="8">
        <f>Dataset!AR101</f>
        <v>30</v>
      </c>
      <c r="H101" s="8">
        <f>Dataset!BI101</f>
        <v>1</v>
      </c>
      <c r="I101" s="8">
        <f>Dataset!BT101</f>
        <v>338.6</v>
      </c>
      <c r="J101" s="8">
        <f>Dataset!BU101</f>
        <v>0</v>
      </c>
      <c r="K101" s="8">
        <f>Dataset!Q101</f>
        <v>16137</v>
      </c>
      <c r="M101" s="8">
        <f t="shared" si="34"/>
        <v>-10912807.3521106</v>
      </c>
      <c r="N101" s="1">
        <f t="shared" si="35"/>
        <v>3069719.7338996721</v>
      </c>
      <c r="O101" s="1">
        <f t="shared" si="36"/>
        <v>0</v>
      </c>
      <c r="P101" s="1">
        <f t="shared" si="37"/>
        <v>8704998.6891777311</v>
      </c>
      <c r="Q101" s="1">
        <f t="shared" si="30"/>
        <v>-625705.00273567101</v>
      </c>
      <c r="R101" s="1">
        <f t="shared" si="31"/>
        <v>423289.30648286449</v>
      </c>
      <c r="S101" s="1">
        <f t="shared" si="32"/>
        <v>0</v>
      </c>
      <c r="T101" s="1">
        <f t="shared" si="33"/>
        <v>10495396.591819601</v>
      </c>
      <c r="U101" s="1">
        <f t="shared" si="38"/>
        <v>11154891.966533598</v>
      </c>
      <c r="V101" s="1">
        <f t="shared" si="39"/>
        <v>-44399.325691157952</v>
      </c>
      <c r="W101" s="91">
        <f t="shared" si="19"/>
        <v>3.9802560010767296E-3</v>
      </c>
    </row>
    <row r="102" spans="1:23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Dataset!F102</f>
        <v>10680777.352281999</v>
      </c>
      <c r="E102" s="8">
        <f>Dataset!AC102</f>
        <v>198.3</v>
      </c>
      <c r="F102" s="8">
        <f>Dataset!AD102</f>
        <v>28.5</v>
      </c>
      <c r="G102" s="8">
        <f>Dataset!AR102</f>
        <v>31</v>
      </c>
      <c r="H102" s="8">
        <f>Dataset!BI102</f>
        <v>1</v>
      </c>
      <c r="I102" s="8">
        <f>Dataset!BT102</f>
        <v>198.3</v>
      </c>
      <c r="J102" s="8">
        <f>Dataset!BU102</f>
        <v>28.5</v>
      </c>
      <c r="K102" s="8">
        <f>Dataset!Q102</f>
        <v>16100</v>
      </c>
      <c r="M102" s="8">
        <f t="shared" si="34"/>
        <v>-10912807.3521106</v>
      </c>
      <c r="N102" s="1">
        <f t="shared" si="35"/>
        <v>1797771.4803080477</v>
      </c>
      <c r="O102" s="1">
        <f t="shared" si="36"/>
        <v>432553.3158611214</v>
      </c>
      <c r="P102" s="1">
        <f t="shared" si="37"/>
        <v>8995165.3121503219</v>
      </c>
      <c r="Q102" s="1">
        <f t="shared" si="30"/>
        <v>-625705.00273567101</v>
      </c>
      <c r="R102" s="1">
        <f t="shared" si="31"/>
        <v>247898.01971515658</v>
      </c>
      <c r="S102" s="1">
        <f t="shared" si="32"/>
        <v>259519.63822237964</v>
      </c>
      <c r="T102" s="1">
        <f t="shared" si="33"/>
        <v>10471332.039926603</v>
      </c>
      <c r="U102" s="1">
        <f t="shared" si="38"/>
        <v>10665727.45133736</v>
      </c>
      <c r="V102" s="1">
        <f t="shared" si="39"/>
        <v>-15049.900944638997</v>
      </c>
      <c r="W102" s="91">
        <f t="shared" si="19"/>
        <v>1.4110524587567547E-3</v>
      </c>
    </row>
    <row r="103" spans="1:23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Dataset!F103</f>
        <v>10592346.825567242</v>
      </c>
      <c r="E103" s="8">
        <f>Dataset!AC103</f>
        <v>29.7</v>
      </c>
      <c r="F103" s="8">
        <f>Dataset!AD103</f>
        <v>78.8</v>
      </c>
      <c r="G103" s="8">
        <f>Dataset!AR103</f>
        <v>30</v>
      </c>
      <c r="H103" s="8">
        <f>Dataset!BI103</f>
        <v>0</v>
      </c>
      <c r="I103" s="8">
        <f>Dataset!BT103</f>
        <v>29.7</v>
      </c>
      <c r="J103" s="8">
        <f>Dataset!BU103</f>
        <v>78.8</v>
      </c>
      <c r="K103" s="8">
        <f>Dataset!Q103</f>
        <v>16160</v>
      </c>
      <c r="M103" s="8">
        <f t="shared" si="34"/>
        <v>-10912807.3521106</v>
      </c>
      <c r="N103" s="1">
        <f t="shared" si="35"/>
        <v>269257.75574961683</v>
      </c>
      <c r="O103" s="1">
        <f t="shared" si="36"/>
        <v>1195971.9750826794</v>
      </c>
      <c r="P103" s="1">
        <f t="shared" si="37"/>
        <v>8704998.6891777311</v>
      </c>
      <c r="Q103" s="1">
        <f t="shared" si="30"/>
        <v>0</v>
      </c>
      <c r="R103" s="1">
        <f t="shared" si="31"/>
        <v>37128.44773343495</v>
      </c>
      <c r="S103" s="1">
        <f t="shared" si="32"/>
        <v>717549.03480433382</v>
      </c>
      <c r="T103" s="1">
        <f t="shared" si="33"/>
        <v>10510355.637590926</v>
      </c>
      <c r="U103" s="1">
        <f t="shared" si="38"/>
        <v>10522454.188028121</v>
      </c>
      <c r="V103" s="1">
        <f t="shared" si="39"/>
        <v>-69892.637539120391</v>
      </c>
      <c r="W103" s="91">
        <f t="shared" si="19"/>
        <v>6.6422372851611417E-3</v>
      </c>
    </row>
    <row r="104" spans="1:23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Dataset!F104</f>
        <v>13760904.436650816</v>
      </c>
      <c r="E104" s="8">
        <f>Dataset!AC104</f>
        <v>0</v>
      </c>
      <c r="F104" s="8">
        <f>Dataset!AD104</f>
        <v>201.4</v>
      </c>
      <c r="G104" s="8">
        <f>Dataset!AR104</f>
        <v>31</v>
      </c>
      <c r="H104" s="8">
        <f>Dataset!BI104</f>
        <v>0</v>
      </c>
      <c r="I104" s="8">
        <f>Dataset!BT104</f>
        <v>0</v>
      </c>
      <c r="J104" s="8">
        <f>Dataset!BU104</f>
        <v>201.4</v>
      </c>
      <c r="K104" s="8">
        <f>Dataset!Q104</f>
        <v>16214</v>
      </c>
      <c r="M104" s="8">
        <f t="shared" si="34"/>
        <v>-10912807.3521106</v>
      </c>
      <c r="N104" s="1">
        <f t="shared" si="35"/>
        <v>0</v>
      </c>
      <c r="O104" s="1">
        <f t="shared" si="36"/>
        <v>3056710.0987519245</v>
      </c>
      <c r="P104" s="1">
        <f t="shared" si="37"/>
        <v>8995165.3121503219</v>
      </c>
      <c r="Q104" s="1">
        <f t="shared" si="30"/>
        <v>0</v>
      </c>
      <c r="R104" s="1">
        <f t="shared" si="31"/>
        <v>0</v>
      </c>
      <c r="S104" s="1">
        <f t="shared" si="32"/>
        <v>1833938.7767714828</v>
      </c>
      <c r="T104" s="1">
        <f t="shared" si="33"/>
        <v>10545476.875488816</v>
      </c>
      <c r="U104" s="1">
        <f t="shared" si="38"/>
        <v>13518483.711051945</v>
      </c>
      <c r="V104" s="1">
        <f t="shared" si="39"/>
        <v>-242420.72559887171</v>
      </c>
      <c r="W104" s="91">
        <f t="shared" si="19"/>
        <v>1.793253820328106E-2</v>
      </c>
    </row>
    <row r="105" spans="1:23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Dataset!F105</f>
        <v>12229390.738634625</v>
      </c>
      <c r="E105" s="8">
        <f>Dataset!AC105</f>
        <v>0.7</v>
      </c>
      <c r="F105" s="8">
        <f>Dataset!AD105</f>
        <v>138</v>
      </c>
      <c r="G105" s="8">
        <f>Dataset!AR105</f>
        <v>31</v>
      </c>
      <c r="H105" s="8">
        <f>Dataset!BI105</f>
        <v>0</v>
      </c>
      <c r="I105" s="8">
        <f>Dataset!BT105</f>
        <v>0.7</v>
      </c>
      <c r="J105" s="8">
        <f>Dataset!BU105</f>
        <v>138</v>
      </c>
      <c r="K105" s="8">
        <f>Dataset!Q105</f>
        <v>16218</v>
      </c>
      <c r="M105" s="8">
        <f t="shared" si="34"/>
        <v>-10912807.3521106</v>
      </c>
      <c r="N105" s="1">
        <f t="shared" si="35"/>
        <v>6346.1423914051102</v>
      </c>
      <c r="O105" s="1">
        <f t="shared" si="36"/>
        <v>2094468.6873275351</v>
      </c>
      <c r="P105" s="1">
        <f t="shared" si="37"/>
        <v>8995165.3121503219</v>
      </c>
      <c r="Q105" s="1">
        <f t="shared" si="30"/>
        <v>0</v>
      </c>
      <c r="R105" s="1">
        <f t="shared" si="31"/>
        <v>875.08125971058803</v>
      </c>
      <c r="S105" s="1">
        <f t="shared" si="32"/>
        <v>1256621.4061294172</v>
      </c>
      <c r="T105" s="1">
        <f t="shared" si="33"/>
        <v>10548078.448666437</v>
      </c>
      <c r="U105" s="1">
        <f t="shared" si="38"/>
        <v>11988747.725814227</v>
      </c>
      <c r="V105" s="1">
        <f t="shared" si="39"/>
        <v>-240643.01282039843</v>
      </c>
      <c r="W105" s="91">
        <f t="shared" si="19"/>
        <v>2.0072406086437601E-2</v>
      </c>
    </row>
    <row r="106" spans="1:23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Dataset!F106</f>
        <v>9467929.8403245453</v>
      </c>
      <c r="E106" s="8">
        <f>Dataset!AC106</f>
        <v>47.2</v>
      </c>
      <c r="F106" s="8">
        <f>Dataset!AD106</f>
        <v>45.6</v>
      </c>
      <c r="G106" s="8">
        <f>Dataset!AR106</f>
        <v>30</v>
      </c>
      <c r="H106" s="8">
        <f>Dataset!BI106</f>
        <v>1</v>
      </c>
      <c r="I106" s="8">
        <f>Dataset!BT106</f>
        <v>47.2</v>
      </c>
      <c r="J106" s="8">
        <f>Dataset!BU106</f>
        <v>45.6</v>
      </c>
      <c r="K106" s="8">
        <f>Dataset!Q106</f>
        <v>16220</v>
      </c>
      <c r="M106" s="8">
        <f t="shared" si="34"/>
        <v>-10912807.3521106</v>
      </c>
      <c r="N106" s="1">
        <f t="shared" si="35"/>
        <v>427911.31553474459</v>
      </c>
      <c r="O106" s="1">
        <f t="shared" si="36"/>
        <v>692085.30537779431</v>
      </c>
      <c r="P106" s="1">
        <f t="shared" si="37"/>
        <v>8704998.6891777311</v>
      </c>
      <c r="Q106" s="1">
        <f t="shared" si="30"/>
        <v>-625705.00273567101</v>
      </c>
      <c r="R106" s="1">
        <f t="shared" si="31"/>
        <v>59005.479226199655</v>
      </c>
      <c r="S106" s="1">
        <f t="shared" si="32"/>
        <v>415231.42115580745</v>
      </c>
      <c r="T106" s="1">
        <f t="shared" si="33"/>
        <v>10549379.235255249</v>
      </c>
      <c r="U106" s="1">
        <f t="shared" si="38"/>
        <v>9310099.0908812545</v>
      </c>
      <c r="V106" s="1">
        <f t="shared" si="39"/>
        <v>-157830.74944329076</v>
      </c>
      <c r="W106" s="91">
        <f t="shared" si="19"/>
        <v>1.6952639053850409E-2</v>
      </c>
    </row>
    <row r="107" spans="1:23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Dataset!F107</f>
        <v>10357177.507361751</v>
      </c>
      <c r="E107" s="8">
        <f>Dataset!AC107</f>
        <v>218.1</v>
      </c>
      <c r="F107" s="8">
        <f>Dataset!AD107</f>
        <v>0.2</v>
      </c>
      <c r="G107" s="8">
        <f>Dataset!AR107</f>
        <v>31</v>
      </c>
      <c r="H107" s="8">
        <f>Dataset!BI107</f>
        <v>1</v>
      </c>
      <c r="I107" s="8">
        <f>Dataset!BT107</f>
        <v>218.1</v>
      </c>
      <c r="J107" s="8">
        <f>Dataset!BU107</f>
        <v>0.2</v>
      </c>
      <c r="K107" s="8">
        <f>Dataset!Q107</f>
        <v>16288</v>
      </c>
      <c r="M107" s="8">
        <f t="shared" si="34"/>
        <v>-10912807.3521106</v>
      </c>
      <c r="N107" s="1">
        <f t="shared" si="35"/>
        <v>1977276.6508077921</v>
      </c>
      <c r="O107" s="1">
        <f t="shared" si="36"/>
        <v>3035.4618656920802</v>
      </c>
      <c r="P107" s="1">
        <f t="shared" si="37"/>
        <v>8995165.3121503219</v>
      </c>
      <c r="Q107" s="1">
        <f t="shared" si="30"/>
        <v>-625705.00273567101</v>
      </c>
      <c r="R107" s="1">
        <f t="shared" si="31"/>
        <v>272650.31820411322</v>
      </c>
      <c r="S107" s="1">
        <f t="shared" si="32"/>
        <v>1821.1904436658222</v>
      </c>
      <c r="T107" s="1">
        <f t="shared" si="33"/>
        <v>10593605.979274813</v>
      </c>
      <c r="U107" s="1">
        <f t="shared" si="38"/>
        <v>10305042.557900127</v>
      </c>
      <c r="V107" s="1">
        <f t="shared" si="39"/>
        <v>-52134.949461624026</v>
      </c>
      <c r="W107" s="91">
        <f t="shared" si="19"/>
        <v>5.059168767979124E-3</v>
      </c>
    </row>
    <row r="108" spans="1:23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Dataset!F108</f>
        <v>11048642.153901797</v>
      </c>
      <c r="E108" s="8">
        <f>Dataset!AC108</f>
        <v>259.89999999999998</v>
      </c>
      <c r="F108" s="8">
        <f>Dataset!AD108</f>
        <v>13.2</v>
      </c>
      <c r="G108" s="8">
        <f>Dataset!AR108</f>
        <v>30</v>
      </c>
      <c r="H108" s="8">
        <f>Dataset!BI108</f>
        <v>1</v>
      </c>
      <c r="I108" s="8">
        <f>Dataset!BT108</f>
        <v>259.89999999999998</v>
      </c>
      <c r="J108" s="8">
        <f>Dataset!BU108</f>
        <v>13.2</v>
      </c>
      <c r="K108" s="8">
        <f>Dataset!Q108</f>
        <v>16191</v>
      </c>
      <c r="M108" s="8">
        <f t="shared" si="34"/>
        <v>-10912807.3521106</v>
      </c>
      <c r="N108" s="1">
        <f t="shared" si="35"/>
        <v>2356232.0107516972</v>
      </c>
      <c r="O108" s="1">
        <f t="shared" si="36"/>
        <v>200340.48313567726</v>
      </c>
      <c r="P108" s="1">
        <f t="shared" si="37"/>
        <v>8704998.6891777311</v>
      </c>
      <c r="Q108" s="1">
        <f t="shared" si="30"/>
        <v>-625705.00273567101</v>
      </c>
      <c r="R108" s="1">
        <f t="shared" si="31"/>
        <v>324905.17056968831</v>
      </c>
      <c r="S108" s="1">
        <f t="shared" si="32"/>
        <v>120198.56928194425</v>
      </c>
      <c r="T108" s="1">
        <f t="shared" si="33"/>
        <v>10530517.829717493</v>
      </c>
      <c r="U108" s="1">
        <f t="shared" si="38"/>
        <v>10698680.397787958</v>
      </c>
      <c r="V108" s="1">
        <f t="shared" si="39"/>
        <v>-349961.7561138384</v>
      </c>
      <c r="W108" s="91">
        <f t="shared" si="19"/>
        <v>3.2710740306458347E-2</v>
      </c>
    </row>
    <row r="109" spans="1:23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Dataset!F109</f>
        <v>14184810.444635889</v>
      </c>
      <c r="E109" s="8">
        <f>Dataset!AC109</f>
        <v>506.6</v>
      </c>
      <c r="F109" s="8">
        <f>Dataset!AD109</f>
        <v>0</v>
      </c>
      <c r="G109" s="8">
        <f>Dataset!AR109</f>
        <v>31</v>
      </c>
      <c r="H109" s="8">
        <f>Dataset!BI109</f>
        <v>0</v>
      </c>
      <c r="I109" s="8">
        <f>Dataset!BT109</f>
        <v>506.6</v>
      </c>
      <c r="J109" s="8">
        <f>Dataset!BU109</f>
        <v>0</v>
      </c>
      <c r="K109" s="8">
        <f>Dataset!Q109</f>
        <v>16380</v>
      </c>
      <c r="M109" s="8">
        <f t="shared" si="34"/>
        <v>-10912807.3521106</v>
      </c>
      <c r="N109" s="1">
        <f t="shared" si="35"/>
        <v>4592793.9078368982</v>
      </c>
      <c r="O109" s="1">
        <f t="shared" si="36"/>
        <v>0</v>
      </c>
      <c r="P109" s="1">
        <f t="shared" si="37"/>
        <v>8995165.3121503219</v>
      </c>
      <c r="Q109" s="1">
        <f t="shared" si="30"/>
        <v>0</v>
      </c>
      <c r="R109" s="1">
        <f t="shared" si="31"/>
        <v>633308.80881340557</v>
      </c>
      <c r="S109" s="1">
        <f t="shared" si="32"/>
        <v>0</v>
      </c>
      <c r="T109" s="1">
        <f t="shared" si="33"/>
        <v>10653442.162360109</v>
      </c>
      <c r="U109" s="1">
        <f t="shared" si="38"/>
        <v>13961902.839050135</v>
      </c>
      <c r="V109" s="1">
        <f t="shared" si="39"/>
        <v>-222907.60558575392</v>
      </c>
      <c r="W109" s="91">
        <f t="shared" si="19"/>
        <v>1.5965417332822446E-2</v>
      </c>
    </row>
    <row r="110" spans="1:23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Dataset!F110</f>
        <v>14525486.8064586</v>
      </c>
      <c r="E110" s="8">
        <f>Dataset!AC110</f>
        <v>574.70000000000005</v>
      </c>
      <c r="F110" s="8">
        <f>Dataset!AD110</f>
        <v>0</v>
      </c>
      <c r="G110" s="8">
        <f>Dataset!AR110</f>
        <v>31</v>
      </c>
      <c r="H110" s="8">
        <f>Dataset!BI110</f>
        <v>0</v>
      </c>
      <c r="I110" s="8">
        <f>Dataset!BT110</f>
        <v>574.70000000000005</v>
      </c>
      <c r="J110" s="8">
        <f>Dataset!BU110</f>
        <v>0</v>
      </c>
      <c r="K110" s="8">
        <f>Dataset!Q110</f>
        <v>16338</v>
      </c>
      <c r="M110" s="8">
        <f t="shared" si="34"/>
        <v>-10912807.3521106</v>
      </c>
      <c r="N110" s="1">
        <f t="shared" si="35"/>
        <v>5210182.9033435956</v>
      </c>
      <c r="O110" s="1">
        <f t="shared" si="36"/>
        <v>0</v>
      </c>
      <c r="P110" s="1">
        <f t="shared" si="37"/>
        <v>8995165.3121503219</v>
      </c>
      <c r="Q110" s="1">
        <f t="shared" si="30"/>
        <v>0</v>
      </c>
      <c r="R110" s="1">
        <f t="shared" si="31"/>
        <v>718441.71422239288</v>
      </c>
      <c r="S110" s="1">
        <f t="shared" si="32"/>
        <v>0</v>
      </c>
      <c r="T110" s="1">
        <f t="shared" si="33"/>
        <v>10626125.643995082</v>
      </c>
      <c r="U110" s="1">
        <f t="shared" si="38"/>
        <v>14637108.221600793</v>
      </c>
      <c r="V110" s="1">
        <f t="shared" si="39"/>
        <v>111621.41514219344</v>
      </c>
      <c r="W110" s="91">
        <f t="shared" si="19"/>
        <v>7.6259199188995208E-3</v>
      </c>
    </row>
    <row r="111" spans="1:23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Dataset!F111</f>
        <v>13851136.655214092</v>
      </c>
      <c r="E111" s="8">
        <f>Dataset!AC111</f>
        <v>583.6</v>
      </c>
      <c r="F111" s="8">
        <f>Dataset!AD111</f>
        <v>0</v>
      </c>
      <c r="G111" s="8">
        <f>Dataset!AR111</f>
        <v>28</v>
      </c>
      <c r="H111" s="8">
        <f>Dataset!BI111</f>
        <v>0</v>
      </c>
      <c r="I111" s="8">
        <f>Dataset!BT111</f>
        <v>583.6</v>
      </c>
      <c r="J111" s="8">
        <f>Dataset!BU111</f>
        <v>0</v>
      </c>
      <c r="K111" s="8">
        <f>Dataset!Q111</f>
        <v>16339</v>
      </c>
      <c r="M111" s="8">
        <f t="shared" si="34"/>
        <v>-10912807.3521106</v>
      </c>
      <c r="N111" s="1">
        <f t="shared" si="35"/>
        <v>5290869.5708914604</v>
      </c>
      <c r="O111" s="1">
        <f t="shared" si="36"/>
        <v>0</v>
      </c>
      <c r="P111" s="1">
        <f t="shared" si="37"/>
        <v>8124665.4432325484</v>
      </c>
      <c r="Q111" s="1">
        <f t="shared" si="30"/>
        <v>0</v>
      </c>
      <c r="R111" s="1">
        <f t="shared" si="31"/>
        <v>729567.74738157028</v>
      </c>
      <c r="S111" s="1">
        <f t="shared" si="32"/>
        <v>0</v>
      </c>
      <c r="T111" s="1">
        <f t="shared" si="33"/>
        <v>10626776.037289487</v>
      </c>
      <c r="U111" s="1">
        <f t="shared" si="38"/>
        <v>13859071.446684467</v>
      </c>
      <c r="V111" s="1">
        <f t="shared" si="39"/>
        <v>7934.791470374912</v>
      </c>
      <c r="W111" s="91">
        <f t="shared" si="19"/>
        <v>5.7253413411568555E-4</v>
      </c>
    </row>
    <row r="112" spans="1:23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Dataset!F112</f>
        <v>12806760.195148831</v>
      </c>
      <c r="E112" s="8">
        <f>Dataset!AC112</f>
        <v>398.9</v>
      </c>
      <c r="F112" s="8">
        <f>Dataset!AD112</f>
        <v>0</v>
      </c>
      <c r="G112" s="8">
        <f>Dataset!AR112</f>
        <v>31</v>
      </c>
      <c r="H112" s="8">
        <f>Dataset!BI112</f>
        <v>1</v>
      </c>
      <c r="I112" s="8">
        <f>Dataset!BT112</f>
        <v>398.9</v>
      </c>
      <c r="J112" s="8">
        <f>Dataset!BU112</f>
        <v>0</v>
      </c>
      <c r="K112" s="8">
        <f>Dataset!Q112</f>
        <v>16380</v>
      </c>
      <c r="M112" s="8">
        <f t="shared" si="34"/>
        <v>-10912807.3521106</v>
      </c>
      <c r="N112" s="1">
        <f t="shared" si="35"/>
        <v>3616394.5713307117</v>
      </c>
      <c r="O112" s="1">
        <f t="shared" si="36"/>
        <v>0</v>
      </c>
      <c r="P112" s="1">
        <f t="shared" si="37"/>
        <v>8995165.3121503219</v>
      </c>
      <c r="Q112" s="1">
        <f t="shared" si="30"/>
        <v>-625705.00273567101</v>
      </c>
      <c r="R112" s="1">
        <f t="shared" si="31"/>
        <v>498671.30642650509</v>
      </c>
      <c r="S112" s="1">
        <f t="shared" si="32"/>
        <v>0</v>
      </c>
      <c r="T112" s="1">
        <f t="shared" si="33"/>
        <v>10653442.162360109</v>
      </c>
      <c r="U112" s="1">
        <f t="shared" si="38"/>
        <v>12225160.997421376</v>
      </c>
      <c r="V112" s="1">
        <f t="shared" si="39"/>
        <v>-581599.19772745483</v>
      </c>
      <c r="W112" s="91">
        <f t="shared" si="19"/>
        <v>4.7573949974984389E-2</v>
      </c>
    </row>
    <row r="113" spans="1:23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Dataset!F113</f>
        <v>10680552.702474553</v>
      </c>
      <c r="E113" s="8">
        <f>Dataset!AC113</f>
        <v>258.60000000000002</v>
      </c>
      <c r="F113" s="8">
        <f>Dataset!AD113</f>
        <v>3.8</v>
      </c>
      <c r="G113" s="8">
        <f>Dataset!AR113</f>
        <v>30</v>
      </c>
      <c r="H113" s="8">
        <f>Dataset!BI113</f>
        <v>1</v>
      </c>
      <c r="I113" s="8">
        <f>Dataset!BT113</f>
        <v>258.60000000000002</v>
      </c>
      <c r="J113" s="8">
        <f>Dataset!BU113</f>
        <v>3.8</v>
      </c>
      <c r="K113" s="8">
        <f>Dataset!Q113</f>
        <v>16373</v>
      </c>
      <c r="M113" s="8">
        <f t="shared" si="34"/>
        <v>-10912807.3521106</v>
      </c>
      <c r="N113" s="1">
        <f t="shared" si="35"/>
        <v>2344446.3177390881</v>
      </c>
      <c r="O113" s="1">
        <f t="shared" si="36"/>
        <v>57673.775448149521</v>
      </c>
      <c r="P113" s="1">
        <f t="shared" si="37"/>
        <v>8704998.6891777311</v>
      </c>
      <c r="Q113" s="1">
        <f t="shared" si="30"/>
        <v>-625705.00273567101</v>
      </c>
      <c r="R113" s="1">
        <f t="shared" si="31"/>
        <v>323280.01965879725</v>
      </c>
      <c r="S113" s="1">
        <f t="shared" si="32"/>
        <v>34602.618429650618</v>
      </c>
      <c r="T113" s="1">
        <f t="shared" si="33"/>
        <v>10648889.409299271</v>
      </c>
      <c r="U113" s="1">
        <f t="shared" si="38"/>
        <v>10575378.474906417</v>
      </c>
      <c r="V113" s="1">
        <f t="shared" si="39"/>
        <v>-105174.22756813653</v>
      </c>
      <c r="W113" s="91">
        <f t="shared" si="19"/>
        <v>9.9451974998055314E-3</v>
      </c>
    </row>
    <row r="114" spans="1:23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Dataset!F114</f>
        <v>10213669.97827022</v>
      </c>
      <c r="E114" s="8">
        <f>Dataset!AC114</f>
        <v>154.19999999999999</v>
      </c>
      <c r="F114" s="8">
        <f>Dataset!AD114</f>
        <v>26.2</v>
      </c>
      <c r="G114" s="8">
        <f>Dataset!AR114</f>
        <v>31</v>
      </c>
      <c r="H114" s="8">
        <f>Dataset!BI114</f>
        <v>1</v>
      </c>
      <c r="I114" s="8">
        <f>Dataset!BT114</f>
        <v>154.19999999999999</v>
      </c>
      <c r="J114" s="8">
        <f>Dataset!BU114</f>
        <v>26.2</v>
      </c>
      <c r="K114" s="8">
        <f>Dataset!Q114</f>
        <v>16291</v>
      </c>
      <c r="M114" s="8">
        <f t="shared" si="34"/>
        <v>-10912807.3521106</v>
      </c>
      <c r="N114" s="1">
        <f t="shared" si="35"/>
        <v>1397964.5096495256</v>
      </c>
      <c r="O114" s="1">
        <f t="shared" si="36"/>
        <v>397645.50440566248</v>
      </c>
      <c r="P114" s="1">
        <f t="shared" si="37"/>
        <v>8995165.3121503219</v>
      </c>
      <c r="Q114" s="1">
        <f t="shared" si="30"/>
        <v>-625705.00273567101</v>
      </c>
      <c r="R114" s="1">
        <f t="shared" si="31"/>
        <v>192767.90035338953</v>
      </c>
      <c r="S114" s="1">
        <f t="shared" si="32"/>
        <v>238575.94812022269</v>
      </c>
      <c r="T114" s="1">
        <f t="shared" si="33"/>
        <v>10595557.159158031</v>
      </c>
      <c r="U114" s="1">
        <f t="shared" si="38"/>
        <v>10279163.978990883</v>
      </c>
      <c r="V114" s="1">
        <f t="shared" si="39"/>
        <v>65494.000720662996</v>
      </c>
      <c r="W114" s="91">
        <f t="shared" si="19"/>
        <v>6.3715299079305683E-3</v>
      </c>
    </row>
    <row r="115" spans="1:23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Dataset!F115</f>
        <v>11268140.51705692</v>
      </c>
      <c r="E115" s="8">
        <f>Dataset!AC115</f>
        <v>7.3</v>
      </c>
      <c r="F115" s="8">
        <f>Dataset!AD115</f>
        <v>127.6</v>
      </c>
      <c r="G115" s="8">
        <f>Dataset!AR115</f>
        <v>30</v>
      </c>
      <c r="H115" s="8">
        <f>Dataset!BI115</f>
        <v>0</v>
      </c>
      <c r="I115" s="8">
        <f>Dataset!BT115</f>
        <v>7.3</v>
      </c>
      <c r="J115" s="8">
        <f>Dataset!BU115</f>
        <v>127.6</v>
      </c>
      <c r="K115" s="8">
        <f>Dataset!Q115</f>
        <v>16505</v>
      </c>
      <c r="M115" s="8">
        <f t="shared" si="34"/>
        <v>-10912807.3521106</v>
      </c>
      <c r="N115" s="1">
        <f t="shared" si="35"/>
        <v>66181.19922465329</v>
      </c>
      <c r="O115" s="1">
        <f t="shared" si="36"/>
        <v>1936624.6703115469</v>
      </c>
      <c r="P115" s="1">
        <f t="shared" si="37"/>
        <v>8704998.6891777311</v>
      </c>
      <c r="Q115" s="1">
        <f t="shared" si="30"/>
        <v>0</v>
      </c>
      <c r="R115" s="1">
        <f t="shared" si="31"/>
        <v>9125.8474226961316</v>
      </c>
      <c r="S115" s="1">
        <f t="shared" si="32"/>
        <v>1161919.5030587944</v>
      </c>
      <c r="T115" s="1">
        <f t="shared" si="33"/>
        <v>10734741.324160781</v>
      </c>
      <c r="U115" s="1">
        <f t="shared" si="38"/>
        <v>11700783.881245602</v>
      </c>
      <c r="V115" s="1">
        <f t="shared" si="39"/>
        <v>432643.36418868229</v>
      </c>
      <c r="W115" s="91">
        <f t="shared" si="19"/>
        <v>3.6975588010144958E-2</v>
      </c>
    </row>
    <row r="116" spans="1:23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Dataset!F116</f>
        <v>11644359.060199441</v>
      </c>
      <c r="E116" s="8">
        <f>Dataset!AC116</f>
        <v>2.2999999999999998</v>
      </c>
      <c r="F116" s="8">
        <f>Dataset!AD116</f>
        <v>113.3</v>
      </c>
      <c r="G116" s="8">
        <f>Dataset!AR116</f>
        <v>31</v>
      </c>
      <c r="H116" s="8">
        <f>Dataset!BI116</f>
        <v>0</v>
      </c>
      <c r="I116" s="8">
        <f>Dataset!BT116</f>
        <v>2.2999999999999998</v>
      </c>
      <c r="J116" s="8">
        <f>Dataset!BU116</f>
        <v>113.3</v>
      </c>
      <c r="K116" s="8">
        <f>Dataset!Q116</f>
        <v>16448</v>
      </c>
      <c r="M116" s="8">
        <f t="shared" si="34"/>
        <v>-10912807.3521106</v>
      </c>
      <c r="N116" s="1">
        <f t="shared" si="35"/>
        <v>20851.610714616789</v>
      </c>
      <c r="O116" s="1">
        <f t="shared" si="36"/>
        <v>1719589.1469145634</v>
      </c>
      <c r="P116" s="1">
        <f t="shared" si="37"/>
        <v>8995165.3121503219</v>
      </c>
      <c r="Q116" s="1">
        <f t="shared" si="30"/>
        <v>0</v>
      </c>
      <c r="R116" s="1">
        <f t="shared" si="31"/>
        <v>2875.2669961919319</v>
      </c>
      <c r="S116" s="1">
        <f t="shared" si="32"/>
        <v>1031704.3863366882</v>
      </c>
      <c r="T116" s="1">
        <f t="shared" si="33"/>
        <v>10697668.906379674</v>
      </c>
      <c r="U116" s="1">
        <f t="shared" si="38"/>
        <v>11555047.277381456</v>
      </c>
      <c r="V116" s="1">
        <f t="shared" si="39"/>
        <v>-89311.782817985862</v>
      </c>
      <c r="W116" s="91">
        <f t="shared" si="19"/>
        <v>7.7292442578586517E-3</v>
      </c>
    </row>
    <row r="117" spans="1:23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Dataset!F117</f>
        <v>13390908.757881163</v>
      </c>
      <c r="E117" s="8">
        <f>Dataset!AC117</f>
        <v>0.2</v>
      </c>
      <c r="F117" s="8">
        <f>Dataset!AD117</f>
        <v>189.9</v>
      </c>
      <c r="G117" s="8">
        <f>Dataset!AR117</f>
        <v>31</v>
      </c>
      <c r="H117" s="8">
        <f>Dataset!BI117</f>
        <v>0</v>
      </c>
      <c r="I117" s="8">
        <f>Dataset!BT117</f>
        <v>0.2</v>
      </c>
      <c r="J117" s="8">
        <f>Dataset!BU117</f>
        <v>189.9</v>
      </c>
      <c r="K117" s="8">
        <f>Dataset!Q117</f>
        <v>16442</v>
      </c>
      <c r="M117" s="8">
        <f t="shared" si="34"/>
        <v>-10912807.3521106</v>
      </c>
      <c r="N117" s="1">
        <f t="shared" si="35"/>
        <v>1813.18354040146</v>
      </c>
      <c r="O117" s="1">
        <f t="shared" si="36"/>
        <v>2882171.0414746301</v>
      </c>
      <c r="P117" s="1">
        <f t="shared" si="37"/>
        <v>8995165.3121503219</v>
      </c>
      <c r="Q117" s="1">
        <f t="shared" si="30"/>
        <v>0</v>
      </c>
      <c r="R117" s="1">
        <f t="shared" si="31"/>
        <v>250.02321706016801</v>
      </c>
      <c r="S117" s="1">
        <f t="shared" si="32"/>
        <v>1729220.326260698</v>
      </c>
      <c r="T117" s="1">
        <f t="shared" si="33"/>
        <v>10693766.546613242</v>
      </c>
      <c r="U117" s="1">
        <f t="shared" si="38"/>
        <v>13389579.081145754</v>
      </c>
      <c r="V117" s="1">
        <f t="shared" si="39"/>
        <v>-1329.6767354086041</v>
      </c>
      <c r="W117" s="91">
        <f t="shared" si="19"/>
        <v>9.9306836111148525E-5</v>
      </c>
    </row>
    <row r="118" spans="1:23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Dataset!F118</f>
        <v>9629712.6486098822</v>
      </c>
      <c r="E118" s="8">
        <f>Dataset!AC118</f>
        <v>21.9</v>
      </c>
      <c r="F118" s="8">
        <f>Dataset!AD118</f>
        <v>47.9</v>
      </c>
      <c r="G118" s="8">
        <f>Dataset!AR118</f>
        <v>30</v>
      </c>
      <c r="H118" s="8">
        <f>Dataset!BI118</f>
        <v>1</v>
      </c>
      <c r="I118" s="8">
        <f>Dataset!BT118</f>
        <v>21.9</v>
      </c>
      <c r="J118" s="8">
        <f>Dataset!BU118</f>
        <v>47.9</v>
      </c>
      <c r="K118" s="8">
        <f>Dataset!Q118</f>
        <v>16499</v>
      </c>
      <c r="M118" s="8">
        <f t="shared" si="34"/>
        <v>-10912807.3521106</v>
      </c>
      <c r="N118" s="1">
        <f t="shared" si="35"/>
        <v>198543.59767395986</v>
      </c>
      <c r="O118" s="1">
        <f t="shared" si="36"/>
        <v>726993.11683325318</v>
      </c>
      <c r="P118" s="1">
        <f t="shared" si="37"/>
        <v>8704998.6891777311</v>
      </c>
      <c r="Q118" s="1">
        <f t="shared" si="30"/>
        <v>-625705.00273567101</v>
      </c>
      <c r="R118" s="1">
        <f t="shared" si="31"/>
        <v>27377.542268088397</v>
      </c>
      <c r="S118" s="1">
        <f t="shared" si="32"/>
        <v>436175.11125796434</v>
      </c>
      <c r="T118" s="1">
        <f t="shared" si="33"/>
        <v>10730838.96439435</v>
      </c>
      <c r="U118" s="1">
        <f t="shared" si="38"/>
        <v>9286414.6667590756</v>
      </c>
      <c r="V118" s="1">
        <f t="shared" si="39"/>
        <v>-343297.98185080662</v>
      </c>
      <c r="W118" s="91">
        <f t="shared" ref="W118:W122" si="40">ABS(V118/U118)</f>
        <v>3.6967763573992583E-2</v>
      </c>
    </row>
    <row r="119" spans="1:23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Dataset!F119</f>
        <v>9917099.6450224221</v>
      </c>
      <c r="E119" s="8">
        <f>Dataset!AC119</f>
        <v>96.4</v>
      </c>
      <c r="F119" s="8">
        <f>Dataset!AD119</f>
        <v>35.299999999999997</v>
      </c>
      <c r="G119" s="8">
        <f>Dataset!AR119</f>
        <v>31</v>
      </c>
      <c r="H119" s="8">
        <f>Dataset!BI119</f>
        <v>1</v>
      </c>
      <c r="I119" s="8">
        <f>Dataset!BT119</f>
        <v>96.4</v>
      </c>
      <c r="J119" s="8">
        <f>Dataset!BU119</f>
        <v>35.299999999999997</v>
      </c>
      <c r="K119" s="8">
        <f>Dataset!Q119</f>
        <v>16380</v>
      </c>
      <c r="M119" s="8">
        <f t="shared" si="34"/>
        <v>-10912807.3521106</v>
      </c>
      <c r="N119" s="1">
        <f t="shared" si="35"/>
        <v>873954.46647350385</v>
      </c>
      <c r="O119" s="1">
        <f t="shared" si="36"/>
        <v>535759.01929465204</v>
      </c>
      <c r="P119" s="1">
        <f t="shared" si="37"/>
        <v>8995165.3121503219</v>
      </c>
      <c r="Q119" s="1">
        <f t="shared" si="30"/>
        <v>-625705.00273567101</v>
      </c>
      <c r="R119" s="1">
        <f t="shared" si="31"/>
        <v>120511.19062300099</v>
      </c>
      <c r="S119" s="1">
        <f t="shared" si="32"/>
        <v>321440.11330701754</v>
      </c>
      <c r="T119" s="1">
        <f t="shared" si="33"/>
        <v>10653442.162360109</v>
      </c>
      <c r="U119" s="1">
        <f t="shared" si="38"/>
        <v>9961759.9093623329</v>
      </c>
      <c r="V119" s="1">
        <f t="shared" si="39"/>
        <v>44660.26433991082</v>
      </c>
      <c r="W119" s="91">
        <f t="shared" si="40"/>
        <v>4.4831701171534847E-3</v>
      </c>
    </row>
    <row r="120" spans="1:23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Dataset!F120</f>
        <v>11427475.735330135</v>
      </c>
      <c r="E120" s="8">
        <f>Dataset!AC120</f>
        <v>352.5</v>
      </c>
      <c r="F120" s="8">
        <f>Dataset!AD120</f>
        <v>0</v>
      </c>
      <c r="G120" s="8">
        <f>Dataset!AR120</f>
        <v>30</v>
      </c>
      <c r="H120" s="8">
        <f>Dataset!BI120</f>
        <v>1</v>
      </c>
      <c r="I120" s="8">
        <f>Dataset!BT120</f>
        <v>352.5</v>
      </c>
      <c r="J120" s="8">
        <f>Dataset!BU120</f>
        <v>0</v>
      </c>
      <c r="K120" s="8">
        <f>Dataset!Q120</f>
        <v>16634</v>
      </c>
      <c r="M120" s="8">
        <f t="shared" si="34"/>
        <v>-10912807.3521106</v>
      </c>
      <c r="N120" s="1">
        <f t="shared" si="35"/>
        <v>3195735.9899575734</v>
      </c>
      <c r="O120" s="1">
        <f t="shared" si="36"/>
        <v>0</v>
      </c>
      <c r="P120" s="1">
        <f t="shared" si="37"/>
        <v>8704998.6891777311</v>
      </c>
      <c r="Q120" s="1">
        <f t="shared" si="30"/>
        <v>-625705.00273567101</v>
      </c>
      <c r="R120" s="1">
        <f t="shared" si="31"/>
        <v>440665.92006854614</v>
      </c>
      <c r="S120" s="1">
        <f t="shared" si="32"/>
        <v>0</v>
      </c>
      <c r="T120" s="1">
        <f t="shared" si="33"/>
        <v>10818642.059139075</v>
      </c>
      <c r="U120" s="1">
        <f t="shared" si="38"/>
        <v>11621530.303496653</v>
      </c>
      <c r="V120" s="1">
        <f t="shared" si="39"/>
        <v>194054.56816651858</v>
      </c>
      <c r="W120" s="91">
        <f t="shared" si="40"/>
        <v>1.6697849861315769E-2</v>
      </c>
    </row>
    <row r="121" spans="1:23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Dataset!F121</f>
        <v>13760223.220346045</v>
      </c>
      <c r="E121" s="8">
        <f>Dataset!AC121</f>
        <v>464.3</v>
      </c>
      <c r="F121" s="8">
        <f>Dataset!AD121</f>
        <v>0</v>
      </c>
      <c r="G121" s="8">
        <f>Dataset!AR121</f>
        <v>31</v>
      </c>
      <c r="H121" s="8">
        <f>Dataset!BI121</f>
        <v>0</v>
      </c>
      <c r="I121" s="8">
        <f>Dataset!BT121</f>
        <v>464.3</v>
      </c>
      <c r="J121" s="8">
        <f>Dataset!BU121</f>
        <v>0</v>
      </c>
      <c r="K121" s="8">
        <f>Dataset!Q121</f>
        <v>16428</v>
      </c>
      <c r="M121" s="8">
        <f t="shared" si="34"/>
        <v>-10912807.3521106</v>
      </c>
      <c r="N121" s="1">
        <f t="shared" si="35"/>
        <v>4209305.5890419893</v>
      </c>
      <c r="O121" s="1">
        <f t="shared" si="36"/>
        <v>0</v>
      </c>
      <c r="P121" s="1">
        <f t="shared" si="37"/>
        <v>8995165.3121503219</v>
      </c>
      <c r="Q121" s="1">
        <f t="shared" si="30"/>
        <v>0</v>
      </c>
      <c r="R121" s="1">
        <f t="shared" si="31"/>
        <v>580428.89840518008</v>
      </c>
      <c r="S121" s="1">
        <f t="shared" si="32"/>
        <v>0</v>
      </c>
      <c r="T121" s="1">
        <f t="shared" si="33"/>
        <v>10684661.040491566</v>
      </c>
      <c r="U121" s="1">
        <f t="shared" si="38"/>
        <v>13556753.487978458</v>
      </c>
      <c r="V121" s="1">
        <f t="shared" si="39"/>
        <v>-203469.73236758634</v>
      </c>
      <c r="W121" s="91">
        <f t="shared" si="40"/>
        <v>1.5008735870871627E-2</v>
      </c>
    </row>
    <row r="122" spans="1:23">
      <c r="A122" s="7">
        <f>Dataset!A122</f>
        <v>44562</v>
      </c>
      <c r="B122">
        <f>Dataset!B122</f>
        <v>2022</v>
      </c>
      <c r="C122">
        <f>Dataset!C122</f>
        <v>1</v>
      </c>
      <c r="D122" s="8">
        <f>Dataset!F122</f>
        <v>16485076.993041139</v>
      </c>
      <c r="E122" s="8">
        <f>Dataset!AC122</f>
        <v>765</v>
      </c>
      <c r="F122" s="8">
        <f>Dataset!AD122</f>
        <v>0</v>
      </c>
      <c r="G122" s="8">
        <f>Dataset!AR122</f>
        <v>31</v>
      </c>
      <c r="H122" s="8">
        <f>Dataset!BI122</f>
        <v>0</v>
      </c>
      <c r="I122" s="8">
        <f>Dataset!BT122</f>
        <v>765</v>
      </c>
      <c r="J122" s="8">
        <f>Dataset!BU122</f>
        <v>0</v>
      </c>
      <c r="K122" s="8">
        <f>Dataset!Q122</f>
        <v>16503</v>
      </c>
      <c r="M122" s="8">
        <f t="shared" si="34"/>
        <v>-10912807.3521106</v>
      </c>
      <c r="N122" s="1">
        <f t="shared" ref="N122:N129" si="41">E122*$AB$9</f>
        <v>6935427.0420355843</v>
      </c>
      <c r="O122" s="1">
        <f t="shared" ref="O122:O129" si="42">F122*$AB$10</f>
        <v>0</v>
      </c>
      <c r="P122" s="1">
        <f t="shared" ref="P122:P129" si="43">G122*$AB$11</f>
        <v>8995165.3121503219</v>
      </c>
      <c r="Q122" s="1">
        <f t="shared" ref="Q122:Q129" si="44">H122*$AB$12</f>
        <v>0</v>
      </c>
      <c r="R122" s="1">
        <f t="shared" ref="R122:R129" si="45">I122*$AB$13</f>
        <v>956338.80525514262</v>
      </c>
      <c r="S122" s="1">
        <f t="shared" ref="S122:S129" si="46">J122*$AB$14</f>
        <v>0</v>
      </c>
      <c r="T122" s="1">
        <f t="shared" ref="T122:T129" si="47">K122*$AB$15</f>
        <v>10733440.53757197</v>
      </c>
      <c r="U122" s="1">
        <f t="shared" ref="U122:U129" si="48">SUM(M122:T122)</f>
        <v>16707564.344902419</v>
      </c>
      <c r="V122" s="1">
        <f t="shared" ref="V122:V129" si="49">U122-D122</f>
        <v>222487.35186127946</v>
      </c>
      <c r="W122" s="91">
        <f t="shared" si="40"/>
        <v>1.3316564118405549E-2</v>
      </c>
    </row>
    <row r="123" spans="1:23">
      <c r="A123" s="7">
        <f>Dataset!A123</f>
        <v>44593</v>
      </c>
      <c r="B123">
        <f>Dataset!B123</f>
        <v>2022</v>
      </c>
      <c r="C123">
        <f>Dataset!C123</f>
        <v>2</v>
      </c>
      <c r="D123" s="8">
        <f>Dataset!F123</f>
        <v>14045271.703267979</v>
      </c>
      <c r="E123" s="8">
        <f>Dataset!AC123</f>
        <v>586.1</v>
      </c>
      <c r="F123" s="8">
        <f>Dataset!AD123</f>
        <v>0</v>
      </c>
      <c r="G123" s="8">
        <f>Dataset!AR123</f>
        <v>28</v>
      </c>
      <c r="H123" s="8">
        <f>Dataset!BI123</f>
        <v>0</v>
      </c>
      <c r="I123" s="8">
        <f>Dataset!BT123</f>
        <v>586.1</v>
      </c>
      <c r="J123" s="8">
        <f>Dataset!BU123</f>
        <v>0</v>
      </c>
      <c r="K123" s="8">
        <f>Dataset!Q123</f>
        <v>16635</v>
      </c>
      <c r="M123" s="8">
        <f t="shared" si="34"/>
        <v>-10912807.3521106</v>
      </c>
      <c r="N123" s="1">
        <f t="shared" si="41"/>
        <v>5313534.3651464786</v>
      </c>
      <c r="O123" s="1">
        <f t="shared" si="42"/>
        <v>0</v>
      </c>
      <c r="P123" s="1">
        <f t="shared" si="43"/>
        <v>8124665.4432325484</v>
      </c>
      <c r="Q123" s="1">
        <f t="shared" si="44"/>
        <v>0</v>
      </c>
      <c r="R123" s="1">
        <f t="shared" si="45"/>
        <v>732693.03759482235</v>
      </c>
      <c r="S123" s="1">
        <f t="shared" si="46"/>
        <v>0</v>
      </c>
      <c r="T123" s="1">
        <f t="shared" si="47"/>
        <v>10819292.45243348</v>
      </c>
      <c r="U123" s="1">
        <f t="shared" si="48"/>
        <v>14077377.946296729</v>
      </c>
      <c r="V123" s="1">
        <f t="shared" si="49"/>
        <v>32106.243028750643</v>
      </c>
      <c r="W123" s="91">
        <f t="shared" ref="W123:W129" si="50">ABS(V123/U123)</f>
        <v>2.2806976662295753E-3</v>
      </c>
    </row>
    <row r="124" spans="1:23">
      <c r="A124" s="7">
        <f>Dataset!A124</f>
        <v>44621</v>
      </c>
      <c r="B124">
        <f>Dataset!B124</f>
        <v>2022</v>
      </c>
      <c r="C124">
        <f>Dataset!C124</f>
        <v>3</v>
      </c>
      <c r="D124" s="8">
        <f>Dataset!F124</f>
        <v>13523785.306302385</v>
      </c>
      <c r="E124" s="8">
        <f>Dataset!AC124</f>
        <v>477.9</v>
      </c>
      <c r="F124" s="8">
        <f>Dataset!AD124</f>
        <v>0</v>
      </c>
      <c r="G124" s="8">
        <f>Dataset!AR124</f>
        <v>31</v>
      </c>
      <c r="H124" s="8">
        <f>Dataset!BI124</f>
        <v>1</v>
      </c>
      <c r="I124" s="8">
        <f>Dataset!BT124</f>
        <v>477.9</v>
      </c>
      <c r="J124" s="8">
        <f>Dataset!BU124</f>
        <v>0</v>
      </c>
      <c r="K124" s="8">
        <f>Dataset!Q124</f>
        <v>16660</v>
      </c>
      <c r="M124" s="8">
        <f t="shared" si="34"/>
        <v>-10912807.3521106</v>
      </c>
      <c r="N124" s="1">
        <f t="shared" si="41"/>
        <v>4332602.0697892886</v>
      </c>
      <c r="O124" s="1">
        <f t="shared" si="42"/>
        <v>0</v>
      </c>
      <c r="P124" s="1">
        <f t="shared" si="43"/>
        <v>8995165.3121503219</v>
      </c>
      <c r="Q124" s="1">
        <f t="shared" si="44"/>
        <v>-625705.00273567101</v>
      </c>
      <c r="R124" s="1">
        <f t="shared" si="45"/>
        <v>597430.47716527141</v>
      </c>
      <c r="S124" s="1">
        <f t="shared" si="46"/>
        <v>0</v>
      </c>
      <c r="T124" s="1">
        <f t="shared" si="47"/>
        <v>10835552.284793615</v>
      </c>
      <c r="U124" s="1">
        <f t="shared" si="48"/>
        <v>13222237.789052226</v>
      </c>
      <c r="V124" s="1">
        <f t="shared" si="49"/>
        <v>-301547.51725015976</v>
      </c>
      <c r="W124" s="91">
        <f t="shared" si="50"/>
        <v>2.2806087899873928E-2</v>
      </c>
    </row>
    <row r="125" spans="1:23">
      <c r="A125" s="7">
        <f>Dataset!A125</f>
        <v>44652</v>
      </c>
      <c r="B125">
        <f>Dataset!B125</f>
        <v>2022</v>
      </c>
      <c r="C125">
        <f>Dataset!C125</f>
        <v>4</v>
      </c>
      <c r="D125" s="8">
        <f>Dataset!F125</f>
        <v>11095958.083227694</v>
      </c>
      <c r="E125" s="8">
        <f>Dataset!AC125</f>
        <v>313.8</v>
      </c>
      <c r="F125" s="8">
        <f>Dataset!AD125</f>
        <v>0.3</v>
      </c>
      <c r="G125" s="8">
        <f>Dataset!AR125</f>
        <v>30</v>
      </c>
      <c r="H125" s="8">
        <f>Dataset!BI125</f>
        <v>1</v>
      </c>
      <c r="I125" s="8">
        <f>Dataset!BT125</f>
        <v>313.8</v>
      </c>
      <c r="J125" s="8">
        <f>Dataset!BU125</f>
        <v>0.3</v>
      </c>
      <c r="K125" s="8">
        <f>Dataset!Q125</f>
        <v>16541</v>
      </c>
      <c r="M125" s="8">
        <f t="shared" si="34"/>
        <v>-10912807.3521106</v>
      </c>
      <c r="N125" s="1">
        <f t="shared" si="41"/>
        <v>2844884.9748898908</v>
      </c>
      <c r="O125" s="1">
        <f t="shared" si="42"/>
        <v>4553.1927985381199</v>
      </c>
      <c r="P125" s="1">
        <f t="shared" si="43"/>
        <v>8704998.6891777311</v>
      </c>
      <c r="Q125" s="1">
        <f t="shared" si="44"/>
        <v>-625705.00273567101</v>
      </c>
      <c r="R125" s="1">
        <f t="shared" si="45"/>
        <v>392286.42756740365</v>
      </c>
      <c r="S125" s="1">
        <f t="shared" si="46"/>
        <v>2731.7856654987331</v>
      </c>
      <c r="T125" s="1">
        <f t="shared" si="47"/>
        <v>10758155.482759375</v>
      </c>
      <c r="U125" s="1">
        <f t="shared" si="48"/>
        <v>11169098.198012168</v>
      </c>
      <c r="V125" s="1">
        <f t="shared" si="49"/>
        <v>73140.114784473553</v>
      </c>
      <c r="W125" s="91">
        <f t="shared" si="50"/>
        <v>6.5484351097826986E-3</v>
      </c>
    </row>
    <row r="126" spans="1:23">
      <c r="A126" s="7">
        <f>Dataset!A126</f>
        <v>44682</v>
      </c>
      <c r="B126">
        <f>Dataset!B126</f>
        <v>2022</v>
      </c>
      <c r="C126">
        <f>Dataset!C126</f>
        <v>5</v>
      </c>
      <c r="D126" s="8">
        <f>Dataset!F126</f>
        <v>10208634.047275251</v>
      </c>
      <c r="E126" s="8">
        <f>Dataset!AC126</f>
        <v>103</v>
      </c>
      <c r="F126" s="8">
        <f>Dataset!AD126</f>
        <v>50.8</v>
      </c>
      <c r="G126" s="8">
        <f>Dataset!AR126</f>
        <v>31</v>
      </c>
      <c r="H126" s="8">
        <f>Dataset!BI126</f>
        <v>1</v>
      </c>
      <c r="I126" s="8">
        <f>Dataset!BT126</f>
        <v>103</v>
      </c>
      <c r="J126" s="8">
        <f>Dataset!BU126</f>
        <v>50.8</v>
      </c>
      <c r="K126" s="8">
        <f>Dataset!Q126</f>
        <v>16626</v>
      </c>
      <c r="M126" s="8">
        <f t="shared" si="34"/>
        <v>-10912807.3521106</v>
      </c>
      <c r="N126" s="1">
        <f t="shared" si="41"/>
        <v>933789.52330675197</v>
      </c>
      <c r="O126" s="1">
        <f t="shared" si="42"/>
        <v>771007.31388578832</v>
      </c>
      <c r="P126" s="1">
        <f t="shared" si="43"/>
        <v>8995165.3121503219</v>
      </c>
      <c r="Q126" s="1">
        <f t="shared" si="44"/>
        <v>-625705.00273567101</v>
      </c>
      <c r="R126" s="1">
        <f t="shared" si="45"/>
        <v>128761.95678598652</v>
      </c>
      <c r="S126" s="1">
        <f t="shared" si="46"/>
        <v>462582.37269111874</v>
      </c>
      <c r="T126" s="1">
        <f t="shared" si="47"/>
        <v>10813438.912783831</v>
      </c>
      <c r="U126" s="1">
        <f t="shared" si="48"/>
        <v>10566233.036757527</v>
      </c>
      <c r="V126" s="1">
        <f t="shared" si="49"/>
        <v>357598.98948227614</v>
      </c>
      <c r="W126" s="91">
        <f t="shared" si="50"/>
        <v>3.3843564517105615E-2</v>
      </c>
    </row>
    <row r="127" spans="1:23">
      <c r="A127" s="7">
        <f>Dataset!A127</f>
        <v>44713</v>
      </c>
      <c r="B127">
        <f>Dataset!B127</f>
        <v>2022</v>
      </c>
      <c r="C127">
        <f>Dataset!C127</f>
        <v>6</v>
      </c>
      <c r="D127" s="8">
        <f>Dataset!F127</f>
        <v>10323505.45122919</v>
      </c>
      <c r="E127" s="8">
        <f>Dataset!AC127</f>
        <v>19.600000000000001</v>
      </c>
      <c r="F127" s="8">
        <f>Dataset!AD127</f>
        <v>57</v>
      </c>
      <c r="G127" s="8">
        <f>Dataset!AR127</f>
        <v>30</v>
      </c>
      <c r="H127" s="8">
        <f>Dataset!BI127</f>
        <v>0</v>
      </c>
      <c r="I127" s="8">
        <f>Dataset!BT127</f>
        <v>19.600000000000001</v>
      </c>
      <c r="J127" s="8">
        <f>Dataset!BU127</f>
        <v>57</v>
      </c>
      <c r="K127" s="8">
        <f>Dataset!Q127</f>
        <v>16647</v>
      </c>
      <c r="M127" s="8">
        <f t="shared" si="34"/>
        <v>-10912807.3521106</v>
      </c>
      <c r="N127" s="1">
        <f t="shared" si="41"/>
        <v>177691.98695934311</v>
      </c>
      <c r="O127" s="1">
        <f t="shared" si="42"/>
        <v>865106.6317222428</v>
      </c>
      <c r="P127" s="1">
        <f t="shared" si="43"/>
        <v>8704998.6891777311</v>
      </c>
      <c r="Q127" s="1">
        <f t="shared" si="44"/>
        <v>0</v>
      </c>
      <c r="R127" s="1">
        <f t="shared" si="45"/>
        <v>24502.275271896466</v>
      </c>
      <c r="S127" s="1">
        <f t="shared" si="46"/>
        <v>519039.27644475928</v>
      </c>
      <c r="T127" s="1">
        <f t="shared" si="47"/>
        <v>10827097.171966344</v>
      </c>
      <c r="U127" s="1">
        <f t="shared" si="48"/>
        <v>10205628.679431718</v>
      </c>
      <c r="V127" s="1">
        <f t="shared" si="49"/>
        <v>-117876.77179747261</v>
      </c>
      <c r="W127" s="91">
        <f t="shared" si="50"/>
        <v>1.1550172507749553E-2</v>
      </c>
    </row>
    <row r="128" spans="1:23">
      <c r="A128" s="7">
        <f>Dataset!A128</f>
        <v>44743</v>
      </c>
      <c r="B128">
        <f>Dataset!B128</f>
        <v>2022</v>
      </c>
      <c r="C128">
        <f>Dataset!C128</f>
        <v>7</v>
      </c>
      <c r="D128" s="8">
        <f>Dataset!F128</f>
        <v>11892840.239563635</v>
      </c>
      <c r="E128" s="8">
        <f>Dataset!AC128</f>
        <v>0</v>
      </c>
      <c r="F128" s="8">
        <f>Dataset!AD128</f>
        <v>126.1</v>
      </c>
      <c r="G128" s="8">
        <f>Dataset!AR128</f>
        <v>31</v>
      </c>
      <c r="H128" s="8">
        <f>Dataset!BI128</f>
        <v>0</v>
      </c>
      <c r="I128" s="8">
        <f>Dataset!BT128</f>
        <v>0</v>
      </c>
      <c r="J128" s="8">
        <f>Dataset!BU128</f>
        <v>126.1</v>
      </c>
      <c r="K128" s="8">
        <f>Dataset!Q128</f>
        <v>16670</v>
      </c>
      <c r="M128" s="8">
        <f t="shared" si="34"/>
        <v>-10912807.3521106</v>
      </c>
      <c r="N128" s="1">
        <f t="shared" si="41"/>
        <v>0</v>
      </c>
      <c r="O128" s="1">
        <f t="shared" si="42"/>
        <v>1913858.7063188564</v>
      </c>
      <c r="P128" s="1">
        <f t="shared" si="43"/>
        <v>8995165.3121503219</v>
      </c>
      <c r="Q128" s="1">
        <f t="shared" si="44"/>
        <v>0</v>
      </c>
      <c r="R128" s="1">
        <f t="shared" si="45"/>
        <v>0</v>
      </c>
      <c r="S128" s="1">
        <f t="shared" si="46"/>
        <v>1148260.5747313008</v>
      </c>
      <c r="T128" s="1">
        <f t="shared" si="47"/>
        <v>10842056.217737669</v>
      </c>
      <c r="U128" s="1">
        <f t="shared" si="48"/>
        <v>11986533.45882755</v>
      </c>
      <c r="V128" s="1">
        <f t="shared" si="49"/>
        <v>93693.219263914973</v>
      </c>
      <c r="W128" s="91">
        <f t="shared" si="50"/>
        <v>7.8165400852332392E-3</v>
      </c>
    </row>
    <row r="129" spans="1:23">
      <c r="A129" s="7">
        <f>Dataset!A129</f>
        <v>44774</v>
      </c>
      <c r="B129">
        <f>Dataset!B129</f>
        <v>2022</v>
      </c>
      <c r="C129">
        <f>Dataset!C129</f>
        <v>8</v>
      </c>
      <c r="D129" s="8">
        <f>Dataset!F129</f>
        <v>12315165.412955252</v>
      </c>
      <c r="E129" s="8">
        <f>Dataset!AC129</f>
        <v>0</v>
      </c>
      <c r="F129" s="8">
        <f>Dataset!AD129</f>
        <v>142.9</v>
      </c>
      <c r="G129" s="8">
        <f>Dataset!AR129</f>
        <v>31</v>
      </c>
      <c r="H129" s="8">
        <f>Dataset!BI129</f>
        <v>0</v>
      </c>
      <c r="I129" s="8">
        <f>Dataset!BT129</f>
        <v>0</v>
      </c>
      <c r="J129" s="8">
        <f>Dataset!BU129</f>
        <v>142.9</v>
      </c>
      <c r="K129" s="8">
        <f>Dataset!Q129</f>
        <v>16679</v>
      </c>
      <c r="M129" s="8">
        <f t="shared" si="34"/>
        <v>-10912807.3521106</v>
      </c>
      <c r="N129" s="1">
        <f t="shared" si="41"/>
        <v>0</v>
      </c>
      <c r="O129" s="1">
        <f t="shared" si="42"/>
        <v>2168837.5030369912</v>
      </c>
      <c r="P129" s="1">
        <f t="shared" si="43"/>
        <v>8995165.3121503219</v>
      </c>
      <c r="Q129" s="1">
        <f t="shared" si="44"/>
        <v>0</v>
      </c>
      <c r="R129" s="1">
        <f t="shared" si="45"/>
        <v>0</v>
      </c>
      <c r="S129" s="1">
        <f t="shared" si="46"/>
        <v>1301240.57199923</v>
      </c>
      <c r="T129" s="1">
        <f t="shared" si="47"/>
        <v>10847909.757387318</v>
      </c>
      <c r="U129" s="1">
        <f t="shared" si="48"/>
        <v>12400345.79246326</v>
      </c>
      <c r="V129" s="1">
        <f t="shared" si="49"/>
        <v>85180.379508007318</v>
      </c>
      <c r="W129" s="91">
        <f t="shared" si="50"/>
        <v>6.8691938864945722E-3</v>
      </c>
    </row>
    <row r="130" spans="1:23">
      <c r="A130" s="7">
        <f>Dataset!A130</f>
        <v>44805</v>
      </c>
      <c r="B130">
        <f>Dataset!B130</f>
        <v>2022</v>
      </c>
      <c r="C130">
        <f>Dataset!C130</f>
        <v>9</v>
      </c>
      <c r="D130" s="8">
        <f>Dataset!F130</f>
        <v>10043694.834233237</v>
      </c>
      <c r="E130" s="8">
        <f>Dataset!AC130</f>
        <v>37.5</v>
      </c>
      <c r="F130" s="8">
        <f>Dataset!AD130</f>
        <v>67.8</v>
      </c>
      <c r="G130" s="8">
        <f>Dataset!AR130</f>
        <v>30</v>
      </c>
      <c r="H130" s="8">
        <f>Dataset!BI130</f>
        <v>1</v>
      </c>
      <c r="I130" s="8">
        <f>Dataset!BT130</f>
        <v>37.5</v>
      </c>
      <c r="J130" s="8">
        <f>Dataset!BU130</f>
        <v>67.8</v>
      </c>
      <c r="K130" s="8">
        <f>Dataset!Q130</f>
        <v>16722</v>
      </c>
      <c r="M130" s="8">
        <f t="shared" si="34"/>
        <v>-10912807.3521106</v>
      </c>
      <c r="N130" s="1">
        <f t="shared" ref="N130:N133" si="51">E130*$AB$9</f>
        <v>339971.91382527375</v>
      </c>
      <c r="O130" s="1">
        <f t="shared" ref="O130:O133" si="52">F130*$AB$10</f>
        <v>1029021.572469615</v>
      </c>
      <c r="P130" s="1">
        <f t="shared" ref="P130:P133" si="53">G130*$AB$11</f>
        <v>8704998.6891777311</v>
      </c>
      <c r="Q130" s="1">
        <f t="shared" ref="Q130:Q133" si="54">H130*$AB$12</f>
        <v>-625705.00273567101</v>
      </c>
      <c r="R130" s="1">
        <f t="shared" ref="R130:R133" si="55">I130*$AB$13</f>
        <v>46879.3531987815</v>
      </c>
      <c r="S130" s="1">
        <f t="shared" ref="S130:S133" si="56">J130*$AB$14</f>
        <v>617383.5604027136</v>
      </c>
      <c r="T130" s="1">
        <f t="shared" ref="T130:T133" si="57">K130*$AB$15</f>
        <v>10875876.669046748</v>
      </c>
      <c r="U130" s="1">
        <f t="shared" ref="U130:U133" si="58">SUM(M130:T130)</f>
        <v>10075619.403274592</v>
      </c>
      <c r="V130" s="1">
        <f t="shared" ref="V130:V133" si="59">U130-D130</f>
        <v>31924.569041354582</v>
      </c>
      <c r="W130" s="91">
        <f t="shared" ref="W130:W133" si="60">ABS(V130/U130)</f>
        <v>3.1684969195024423E-3</v>
      </c>
    </row>
    <row r="131" spans="1:23">
      <c r="A131" s="7">
        <f>Dataset!A131</f>
        <v>44835</v>
      </c>
      <c r="B131">
        <f>Dataset!B131</f>
        <v>2022</v>
      </c>
      <c r="C131">
        <f>Dataset!C131</f>
        <v>10</v>
      </c>
      <c r="D131" s="8">
        <f>Dataset!F131</f>
        <v>9989232.3305502795</v>
      </c>
      <c r="E131" s="8">
        <f>Dataset!AC131</f>
        <v>181.2</v>
      </c>
      <c r="F131" s="8">
        <f>Dataset!AD131</f>
        <v>6.7</v>
      </c>
      <c r="G131" s="8">
        <f>Dataset!AR131</f>
        <v>31</v>
      </c>
      <c r="H131" s="8">
        <f>Dataset!BI131</f>
        <v>1</v>
      </c>
      <c r="I131" s="8">
        <f>Dataset!BT131</f>
        <v>181.2</v>
      </c>
      <c r="J131" s="8">
        <f>Dataset!BU131</f>
        <v>6.7</v>
      </c>
      <c r="K131" s="8">
        <f>Dataset!Q131</f>
        <v>16696</v>
      </c>
      <c r="M131" s="8">
        <f t="shared" si="34"/>
        <v>-10912807.3521106</v>
      </c>
      <c r="N131" s="1">
        <f t="shared" si="51"/>
        <v>1642744.2876037227</v>
      </c>
      <c r="O131" s="1">
        <f t="shared" si="52"/>
        <v>101687.97250068469</v>
      </c>
      <c r="P131" s="1">
        <f t="shared" si="53"/>
        <v>8995165.3121503219</v>
      </c>
      <c r="Q131" s="1">
        <f t="shared" si="54"/>
        <v>-625705.00273567101</v>
      </c>
      <c r="R131" s="1">
        <f t="shared" si="55"/>
        <v>226521.0346565122</v>
      </c>
      <c r="S131" s="1">
        <f t="shared" si="56"/>
        <v>61009.879862805043</v>
      </c>
      <c r="T131" s="1">
        <f t="shared" si="57"/>
        <v>10858966.443392208</v>
      </c>
      <c r="U131" s="1">
        <f t="shared" si="58"/>
        <v>10347582.575319985</v>
      </c>
      <c r="V131" s="1">
        <f t="shared" si="59"/>
        <v>358350.24476970546</v>
      </c>
      <c r="W131" s="91">
        <f t="shared" si="60"/>
        <v>3.463130080492486E-2</v>
      </c>
    </row>
    <row r="132" spans="1:23">
      <c r="A132" s="7">
        <f>Dataset!A132</f>
        <v>44866</v>
      </c>
      <c r="B132">
        <f>Dataset!B132</f>
        <v>2022</v>
      </c>
      <c r="C132">
        <f>Dataset!C132</f>
        <v>11</v>
      </c>
      <c r="D132" s="8">
        <f>Dataset!F132</f>
        <v>11035128.939718883</v>
      </c>
      <c r="E132" s="8">
        <f>Dataset!AC132</f>
        <v>311</v>
      </c>
      <c r="F132" s="8">
        <f>Dataset!AD132</f>
        <v>11.1</v>
      </c>
      <c r="G132" s="8">
        <f>Dataset!AR132</f>
        <v>30</v>
      </c>
      <c r="H132" s="8">
        <f>Dataset!BI132</f>
        <v>1</v>
      </c>
      <c r="I132" s="8">
        <f>Dataset!BT132</f>
        <v>311</v>
      </c>
      <c r="J132" s="8">
        <f>Dataset!BU132</f>
        <v>11.1</v>
      </c>
      <c r="K132" s="8">
        <f>Dataset!Q132</f>
        <v>16694</v>
      </c>
      <c r="M132" s="8">
        <f t="shared" si="34"/>
        <v>-10912807.3521106</v>
      </c>
      <c r="N132" s="1">
        <f t="shared" si="51"/>
        <v>2819500.4053242705</v>
      </c>
      <c r="O132" s="1">
        <f t="shared" si="52"/>
        <v>168468.13354591044</v>
      </c>
      <c r="P132" s="1">
        <f t="shared" si="53"/>
        <v>8704998.6891777311</v>
      </c>
      <c r="Q132" s="1">
        <f t="shared" si="54"/>
        <v>-625705.00273567101</v>
      </c>
      <c r="R132" s="1">
        <f t="shared" si="55"/>
        <v>388786.10252856126</v>
      </c>
      <c r="S132" s="1">
        <f t="shared" si="56"/>
        <v>101076.06962345312</v>
      </c>
      <c r="T132" s="1">
        <f t="shared" si="57"/>
        <v>10857665.656803397</v>
      </c>
      <c r="U132" s="1">
        <f t="shared" si="58"/>
        <v>11501982.702157052</v>
      </c>
      <c r="V132" s="1">
        <f t="shared" si="59"/>
        <v>466853.76243816875</v>
      </c>
      <c r="W132" s="91">
        <f t="shared" si="60"/>
        <v>4.0588981441488016E-2</v>
      </c>
    </row>
    <row r="133" spans="1:23">
      <c r="A133" s="7">
        <f>Dataset!A133</f>
        <v>44896</v>
      </c>
      <c r="B133">
        <f>Dataset!B133</f>
        <v>2022</v>
      </c>
      <c r="C133">
        <f>Dataset!C133</f>
        <v>12</v>
      </c>
      <c r="D133" s="8">
        <f>Dataset!F133</f>
        <v>13961879.857114034</v>
      </c>
      <c r="E133" s="8">
        <f>Dataset!AC133</f>
        <v>505.7</v>
      </c>
      <c r="F133" s="8">
        <f>Dataset!AD133</f>
        <v>0</v>
      </c>
      <c r="G133" s="8">
        <f>Dataset!AR133</f>
        <v>31</v>
      </c>
      <c r="H133" s="8">
        <f>Dataset!BI133</f>
        <v>0</v>
      </c>
      <c r="I133" s="8">
        <f>Dataset!BT133</f>
        <v>505.7</v>
      </c>
      <c r="J133" s="8">
        <f>Dataset!BU133</f>
        <v>0</v>
      </c>
      <c r="K133" s="8">
        <f>Dataset!Q133</f>
        <v>16750</v>
      </c>
      <c r="M133" s="8">
        <f t="shared" si="34"/>
        <v>-10912807.3521106</v>
      </c>
      <c r="N133" s="1">
        <f t="shared" si="51"/>
        <v>4584634.5819050912</v>
      </c>
      <c r="O133" s="1">
        <f t="shared" si="52"/>
        <v>0</v>
      </c>
      <c r="P133" s="1">
        <f t="shared" si="53"/>
        <v>8995165.3121503219</v>
      </c>
      <c r="Q133" s="1">
        <f t="shared" si="54"/>
        <v>0</v>
      </c>
      <c r="R133" s="1">
        <f t="shared" si="55"/>
        <v>632183.70433663484</v>
      </c>
      <c r="S133" s="1">
        <f t="shared" si="56"/>
        <v>0</v>
      </c>
      <c r="T133" s="1">
        <f t="shared" si="57"/>
        <v>10894087.681290099</v>
      </c>
      <c r="U133" s="1">
        <f t="shared" si="58"/>
        <v>14193263.927571546</v>
      </c>
      <c r="V133" s="1">
        <f t="shared" si="59"/>
        <v>231384.07045751251</v>
      </c>
      <c r="W133" s="91">
        <f t="shared" si="60"/>
        <v>1.6302386233234944E-2</v>
      </c>
    </row>
    <row r="134" spans="1:23">
      <c r="W134" s="91">
        <f>AVERAGE(W2:W133)</f>
        <v>2.4854451527700307E-2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1FEA-D8CD-47F3-8606-E7AF898BD4CE}">
  <sheetPr>
    <tabColor theme="4" tint="0.79998168889431442"/>
  </sheetPr>
  <dimension ref="A1:AJ134"/>
  <sheetViews>
    <sheetView topLeftCell="G1" workbookViewId="0">
      <selection activeCell="W9" sqref="W9:AA14"/>
    </sheetView>
  </sheetViews>
  <sheetFormatPr defaultRowHeight="12.75"/>
  <cols>
    <col min="4" max="4" width="14" bestFit="1" customWidth="1"/>
    <col min="5" max="9" width="9.28515625" bestFit="1" customWidth="1"/>
    <col min="11" max="11" width="12.85546875" bestFit="1" customWidth="1"/>
    <col min="12" max="12" width="11.28515625" bestFit="1" customWidth="1"/>
    <col min="13" max="13" width="10.28515625" bestFit="1" customWidth="1"/>
    <col min="14" max="14" width="11.28515625" bestFit="1" customWidth="1"/>
    <col min="15" max="15" width="11.85546875" customWidth="1"/>
    <col min="16" max="16" width="11.85546875" bestFit="1" customWidth="1"/>
    <col min="17" max="17" width="13.42578125" bestFit="1" customWidth="1"/>
    <col min="18" max="18" width="10.85546875" bestFit="1" customWidth="1"/>
    <col min="19" max="19" width="8.42578125" bestFit="1" customWidth="1"/>
    <col min="24" max="24" width="12.140625" customWidth="1"/>
    <col min="25" max="25" width="13.42578125" customWidth="1"/>
    <col min="26" max="26" width="12.5703125" bestFit="1" customWidth="1"/>
    <col min="27" max="27" width="12" bestFit="1" customWidth="1"/>
    <col min="28" max="28" width="10.28515625" bestFit="1" customWidth="1"/>
    <col min="29" max="32" width="10.85546875" bestFit="1" customWidth="1"/>
    <col min="33" max="33" width="10.28515625" bestFit="1" customWidth="1"/>
    <col min="34" max="35" width="10.85546875" bestFit="1" customWidth="1"/>
    <col min="36" max="36" width="12.85546875" customWidth="1"/>
  </cols>
  <sheetData>
    <row r="1" spans="1:27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Dataset!I1</f>
        <v>GSlt50kW_NoCDM</v>
      </c>
      <c r="E1" t="str">
        <f>Dataset!AE1</f>
        <v>HDD14</v>
      </c>
      <c r="F1" t="str">
        <f>Dataset!AF1</f>
        <v>CDD14</v>
      </c>
      <c r="G1" t="str">
        <f>Dataset!AR1</f>
        <v>MonthDays</v>
      </c>
      <c r="H1" s="100" t="str">
        <f>Dataset!BK1</f>
        <v>COVID_AM</v>
      </c>
      <c r="I1" t="str">
        <f>Dataset!BI1</f>
        <v>Shoulder</v>
      </c>
      <c r="K1" t="str">
        <f>W9</f>
        <v>const</v>
      </c>
      <c r="L1" t="str">
        <f>E1</f>
        <v>HDD14</v>
      </c>
      <c r="M1" t="str">
        <f>F1</f>
        <v>CDD14</v>
      </c>
      <c r="N1" t="str">
        <f>G1</f>
        <v>MonthDays</v>
      </c>
      <c r="O1" s="100" t="str">
        <f>H1</f>
        <v>COVID_AM</v>
      </c>
      <c r="P1" t="str">
        <f>I1</f>
        <v>Shoulder</v>
      </c>
      <c r="Q1" s="36" t="s">
        <v>138</v>
      </c>
      <c r="R1" s="36" t="s">
        <v>139</v>
      </c>
      <c r="S1" s="36" t="s">
        <v>140</v>
      </c>
    </row>
    <row r="2" spans="1:27">
      <c r="A2" s="7">
        <f>Dataset!A2</f>
        <v>40909</v>
      </c>
      <c r="B2">
        <f>Dataset!B2</f>
        <v>2012</v>
      </c>
      <c r="C2">
        <f>Dataset!C2</f>
        <v>1</v>
      </c>
      <c r="D2" s="8">
        <f>Dataset!I2</f>
        <v>4504910.0764769567</v>
      </c>
      <c r="E2">
        <f>Dataset!AE2</f>
        <v>509.7</v>
      </c>
      <c r="F2">
        <f>Dataset!AF2</f>
        <v>0</v>
      </c>
      <c r="G2" s="8">
        <f>Dataset!AR2</f>
        <v>31</v>
      </c>
      <c r="H2" s="100">
        <f>Dataset!BK2</f>
        <v>0</v>
      </c>
      <c r="I2">
        <f>Dataset!BI2</f>
        <v>0</v>
      </c>
      <c r="K2" s="8">
        <f t="shared" ref="K2:K33" si="0">$X$9</f>
        <v>499745.12493101798</v>
      </c>
      <c r="L2" s="1">
        <f t="shared" ref="L2:L33" si="1">E2*$X$10</f>
        <v>1067902.5466683125</v>
      </c>
      <c r="M2" s="1">
        <f t="shared" ref="M2:M33" si="2">F2*$X$11</f>
        <v>0</v>
      </c>
      <c r="N2" s="1">
        <f t="shared" ref="N2:N33" si="3">G2*$X$12</f>
        <v>3023814.7010770747</v>
      </c>
      <c r="O2" s="1">
        <f>H2*$X$13</f>
        <v>0</v>
      </c>
      <c r="P2" s="1">
        <f>I2*$X$14</f>
        <v>0</v>
      </c>
      <c r="Q2" s="1">
        <f>SUM(K2:P2)</f>
        <v>4591462.3726764051</v>
      </c>
      <c r="R2" s="1">
        <f t="shared" ref="R2:R33" si="4">Q2-D2</f>
        <v>86552.296199448407</v>
      </c>
      <c r="S2" s="91">
        <f t="shared" ref="S2:S54" si="5">ABS(R2/Q2)</f>
        <v>1.8850703582918897E-2</v>
      </c>
    </row>
    <row r="3" spans="1:27">
      <c r="A3" s="7">
        <f>Dataset!A3</f>
        <v>40940</v>
      </c>
      <c r="B3">
        <f>Dataset!B3</f>
        <v>2012</v>
      </c>
      <c r="C3">
        <f>Dataset!C3</f>
        <v>2</v>
      </c>
      <c r="D3" s="8">
        <f>Dataset!I3</f>
        <v>4092266.567326217</v>
      </c>
      <c r="E3">
        <f>Dataset!AE3</f>
        <v>435.6</v>
      </c>
      <c r="F3">
        <f>Dataset!AF3</f>
        <v>0</v>
      </c>
      <c r="G3" s="8">
        <f>Dataset!AR3</f>
        <v>29</v>
      </c>
      <c r="H3" s="100">
        <f>Dataset!BK3</f>
        <v>0</v>
      </c>
      <c r="I3">
        <f>Dataset!BI3</f>
        <v>0</v>
      </c>
      <c r="K3" s="8">
        <f t="shared" si="0"/>
        <v>499745.12493101798</v>
      </c>
      <c r="L3" s="1">
        <f t="shared" si="1"/>
        <v>912651.26413324894</v>
      </c>
      <c r="M3" s="1">
        <f t="shared" si="2"/>
        <v>0</v>
      </c>
      <c r="N3" s="1">
        <f t="shared" si="3"/>
        <v>2828729.8816527473</v>
      </c>
      <c r="O3" s="1">
        <f t="shared" ref="O3:O66" si="6">H3*$X$13</f>
        <v>0</v>
      </c>
      <c r="P3" s="1">
        <f t="shared" ref="P3:P66" si="7">I3*$X$14</f>
        <v>0</v>
      </c>
      <c r="Q3" s="1">
        <f t="shared" ref="Q3:Q66" si="8">SUM(K3:P3)</f>
        <v>4241126.2707170136</v>
      </c>
      <c r="R3" s="1">
        <f t="shared" si="4"/>
        <v>148859.70339079667</v>
      </c>
      <c r="S3" s="91">
        <f t="shared" si="5"/>
        <v>3.5099097241834805E-2</v>
      </c>
    </row>
    <row r="4" spans="1:27">
      <c r="A4" s="7">
        <f>Dataset!A4</f>
        <v>40969</v>
      </c>
      <c r="B4">
        <f>Dataset!B4</f>
        <v>2012</v>
      </c>
      <c r="C4">
        <f>Dataset!C4</f>
        <v>3</v>
      </c>
      <c r="D4" s="8">
        <f>Dataset!I4</f>
        <v>3988161.6419879072</v>
      </c>
      <c r="E4">
        <f>Dataset!AE4</f>
        <v>247.9</v>
      </c>
      <c r="F4">
        <f>Dataset!AF4</f>
        <v>12.3</v>
      </c>
      <c r="G4" s="8">
        <f>Dataset!AR4</f>
        <v>31</v>
      </c>
      <c r="H4" s="100">
        <f>Dataset!BK4</f>
        <v>0</v>
      </c>
      <c r="I4">
        <f>Dataset!BI4</f>
        <v>1</v>
      </c>
      <c r="K4" s="8">
        <f t="shared" si="0"/>
        <v>499745.12493101798</v>
      </c>
      <c r="L4" s="1">
        <f t="shared" si="1"/>
        <v>519389.91822459229</v>
      </c>
      <c r="M4" s="1">
        <f t="shared" si="2"/>
        <v>41419.226986835034</v>
      </c>
      <c r="N4" s="1">
        <f t="shared" si="3"/>
        <v>3023814.7010770747</v>
      </c>
      <c r="O4" s="1">
        <f t="shared" si="6"/>
        <v>0</v>
      </c>
      <c r="P4" s="1">
        <f t="shared" si="7"/>
        <v>-81187.472478609096</v>
      </c>
      <c r="Q4" s="1">
        <f t="shared" si="8"/>
        <v>4003181.498740911</v>
      </c>
      <c r="R4" s="1">
        <f t="shared" si="4"/>
        <v>15019.856753003784</v>
      </c>
      <c r="S4" s="91">
        <f t="shared" si="5"/>
        <v>3.7519799583725743E-3</v>
      </c>
      <c r="W4" t="s">
        <v>267</v>
      </c>
    </row>
    <row r="5" spans="1:27">
      <c r="A5" s="7">
        <f>Dataset!A5</f>
        <v>41000</v>
      </c>
      <c r="B5">
        <f>Dataset!B5</f>
        <v>2012</v>
      </c>
      <c r="C5">
        <f>Dataset!C5</f>
        <v>4</v>
      </c>
      <c r="D5" s="8">
        <f>Dataset!I5</f>
        <v>3516117.9817961669</v>
      </c>
      <c r="E5">
        <f>Dataset!AE5</f>
        <v>262</v>
      </c>
      <c r="F5">
        <f>Dataset!AF5</f>
        <v>4.0999999999999996</v>
      </c>
      <c r="G5" s="8">
        <f>Dataset!AR5</f>
        <v>30</v>
      </c>
      <c r="H5" s="100">
        <f>Dataset!BK5</f>
        <v>0</v>
      </c>
      <c r="I5">
        <f>Dataset!BI5</f>
        <v>1</v>
      </c>
      <c r="K5" s="8">
        <f t="shared" si="0"/>
        <v>499745.12493101798</v>
      </c>
      <c r="L5" s="1">
        <f t="shared" si="1"/>
        <v>548931.66024543438</v>
      </c>
      <c r="M5" s="1">
        <f t="shared" si="2"/>
        <v>13806.408995611677</v>
      </c>
      <c r="N5" s="1">
        <f t="shared" si="3"/>
        <v>2926272.291364911</v>
      </c>
      <c r="O5" s="1">
        <f t="shared" si="6"/>
        <v>0</v>
      </c>
      <c r="P5" s="1">
        <f t="shared" si="7"/>
        <v>-81187.472478609096</v>
      </c>
      <c r="Q5" s="1">
        <f t="shared" si="8"/>
        <v>3907568.0130583658</v>
      </c>
      <c r="R5" s="1">
        <f t="shared" si="4"/>
        <v>391450.03126219893</v>
      </c>
      <c r="S5" s="91">
        <f t="shared" si="5"/>
        <v>0.10017740700969137</v>
      </c>
      <c r="W5" t="s">
        <v>242</v>
      </c>
    </row>
    <row r="6" spans="1:27">
      <c r="A6" s="7">
        <f>Dataset!A6</f>
        <v>41030</v>
      </c>
      <c r="B6">
        <f>Dataset!B6</f>
        <v>2012</v>
      </c>
      <c r="C6">
        <f>Dataset!C6</f>
        <v>5</v>
      </c>
      <c r="D6" s="8">
        <f>Dataset!I6</f>
        <v>3621478.6787531241</v>
      </c>
      <c r="E6">
        <f>Dataset!AE6</f>
        <v>52.1</v>
      </c>
      <c r="F6">
        <f>Dataset!AF6</f>
        <v>67</v>
      </c>
      <c r="G6" s="8">
        <f>Dataset!AR6</f>
        <v>31</v>
      </c>
      <c r="H6" s="100">
        <f>Dataset!BK6</f>
        <v>0</v>
      </c>
      <c r="I6">
        <f>Dataset!BI6</f>
        <v>1</v>
      </c>
      <c r="K6" s="8">
        <f t="shared" si="0"/>
        <v>499745.12493101798</v>
      </c>
      <c r="L6" s="1">
        <f t="shared" si="1"/>
        <v>109157.78434651576</v>
      </c>
      <c r="M6" s="1">
        <f t="shared" si="2"/>
        <v>225616.927489264</v>
      </c>
      <c r="N6" s="1">
        <f t="shared" si="3"/>
        <v>3023814.7010770747</v>
      </c>
      <c r="O6" s="1">
        <f t="shared" si="6"/>
        <v>0</v>
      </c>
      <c r="P6" s="1">
        <f t="shared" si="7"/>
        <v>-81187.472478609096</v>
      </c>
      <c r="Q6" s="1">
        <f t="shared" si="8"/>
        <v>3777147.0653652637</v>
      </c>
      <c r="R6" s="1">
        <f t="shared" si="4"/>
        <v>155668.38661213964</v>
      </c>
      <c r="S6" s="91">
        <f t="shared" si="5"/>
        <v>4.1213218314835709E-2</v>
      </c>
      <c r="W6" t="s">
        <v>277</v>
      </c>
    </row>
    <row r="7" spans="1:27">
      <c r="A7" s="7">
        <f>Dataset!A7</f>
        <v>41061</v>
      </c>
      <c r="B7">
        <f>Dataset!B7</f>
        <v>2012</v>
      </c>
      <c r="C7">
        <f>Dataset!C7</f>
        <v>6</v>
      </c>
      <c r="D7" s="8">
        <f>Dataset!I7</f>
        <v>3808040.9929645178</v>
      </c>
      <c r="E7">
        <f>Dataset!AE7</f>
        <v>7.5</v>
      </c>
      <c r="F7">
        <f>Dataset!AF7</f>
        <v>164.5</v>
      </c>
      <c r="G7" s="8">
        <f>Dataset!AR7</f>
        <v>30</v>
      </c>
      <c r="H7" s="100">
        <f>Dataset!BK7</f>
        <v>0</v>
      </c>
      <c r="I7">
        <f>Dataset!BI7</f>
        <v>0</v>
      </c>
      <c r="K7" s="8">
        <f t="shared" si="0"/>
        <v>499745.12493101798</v>
      </c>
      <c r="L7" s="1">
        <f t="shared" si="1"/>
        <v>15713.692564277701</v>
      </c>
      <c r="M7" s="1">
        <f t="shared" si="2"/>
        <v>553940.06823856605</v>
      </c>
      <c r="N7" s="1">
        <f t="shared" si="3"/>
        <v>2926272.291364911</v>
      </c>
      <c r="O7" s="1">
        <f t="shared" si="6"/>
        <v>0</v>
      </c>
      <c r="P7" s="1">
        <f t="shared" si="7"/>
        <v>0</v>
      </c>
      <c r="Q7" s="1">
        <f t="shared" si="8"/>
        <v>3995671.1770987725</v>
      </c>
      <c r="R7" s="1">
        <f t="shared" si="4"/>
        <v>187630.1841342547</v>
      </c>
      <c r="S7" s="91">
        <f t="shared" si="5"/>
        <v>4.6958364644633148E-2</v>
      </c>
    </row>
    <row r="8" spans="1:27">
      <c r="A8" s="7">
        <f>Dataset!A8</f>
        <v>41091</v>
      </c>
      <c r="B8">
        <f>Dataset!B8</f>
        <v>2012</v>
      </c>
      <c r="C8">
        <f>Dataset!C8</f>
        <v>7</v>
      </c>
      <c r="D8" s="8">
        <f>Dataset!I8</f>
        <v>4233864.3362962035</v>
      </c>
      <c r="E8">
        <f>Dataset!AE8</f>
        <v>0</v>
      </c>
      <c r="F8">
        <f>Dataset!AF8</f>
        <v>249.5</v>
      </c>
      <c r="G8" s="8">
        <f>Dataset!AR8</f>
        <v>31</v>
      </c>
      <c r="H8" s="100">
        <f>Dataset!BK8</f>
        <v>0</v>
      </c>
      <c r="I8">
        <f>Dataset!BI8</f>
        <v>0</v>
      </c>
      <c r="K8" s="8">
        <f t="shared" si="0"/>
        <v>499745.12493101798</v>
      </c>
      <c r="L8" s="1">
        <f t="shared" si="1"/>
        <v>0</v>
      </c>
      <c r="M8" s="1">
        <f t="shared" si="2"/>
        <v>840170.49863539357</v>
      </c>
      <c r="N8" s="1">
        <f t="shared" si="3"/>
        <v>3023814.7010770747</v>
      </c>
      <c r="O8" s="1">
        <f t="shared" si="6"/>
        <v>0</v>
      </c>
      <c r="P8" s="1">
        <f t="shared" si="7"/>
        <v>0</v>
      </c>
      <c r="Q8" s="1">
        <f t="shared" si="8"/>
        <v>4363730.3246434862</v>
      </c>
      <c r="R8" s="1">
        <f t="shared" si="4"/>
        <v>129865.98834728263</v>
      </c>
      <c r="S8" s="91">
        <f t="shared" si="5"/>
        <v>2.9760314842070951E-2</v>
      </c>
      <c r="X8" t="s">
        <v>120</v>
      </c>
      <c r="Y8" t="s">
        <v>121</v>
      </c>
      <c r="Z8" t="s">
        <v>122</v>
      </c>
      <c r="AA8" t="s">
        <v>123</v>
      </c>
    </row>
    <row r="9" spans="1:27">
      <c r="A9" s="7">
        <f>Dataset!A9</f>
        <v>41122</v>
      </c>
      <c r="B9">
        <f>Dataset!B9</f>
        <v>2012</v>
      </c>
      <c r="C9">
        <f>Dataset!C9</f>
        <v>8</v>
      </c>
      <c r="D9" s="8">
        <f>Dataset!I9</f>
        <v>4057179.300514535</v>
      </c>
      <c r="E9">
        <f>Dataset!AE9</f>
        <v>0</v>
      </c>
      <c r="F9">
        <f>Dataset!AF9</f>
        <v>209</v>
      </c>
      <c r="G9" s="8">
        <f>Dataset!AR9</f>
        <v>31</v>
      </c>
      <c r="H9" s="100">
        <f>Dataset!BK9</f>
        <v>0</v>
      </c>
      <c r="I9">
        <f>Dataset!BI9</f>
        <v>0</v>
      </c>
      <c r="K9" s="8">
        <f t="shared" si="0"/>
        <v>499745.12493101798</v>
      </c>
      <c r="L9" s="1">
        <f t="shared" si="1"/>
        <v>0</v>
      </c>
      <c r="M9" s="1">
        <f t="shared" si="2"/>
        <v>703790.11709337577</v>
      </c>
      <c r="N9" s="1">
        <f t="shared" si="3"/>
        <v>3023814.7010770747</v>
      </c>
      <c r="O9" s="1">
        <f t="shared" si="6"/>
        <v>0</v>
      </c>
      <c r="P9" s="1">
        <f t="shared" si="7"/>
        <v>0</v>
      </c>
      <c r="Q9" s="1">
        <f t="shared" si="8"/>
        <v>4227349.9431014685</v>
      </c>
      <c r="R9" s="1">
        <f t="shared" si="4"/>
        <v>170170.64258693345</v>
      </c>
      <c r="S9" s="91">
        <f t="shared" si="5"/>
        <v>4.0254685530501599E-2</v>
      </c>
      <c r="W9" t="s">
        <v>124</v>
      </c>
      <c r="X9" s="176">
        <v>499745.12493101798</v>
      </c>
      <c r="Y9" s="176">
        <v>277781.121782078</v>
      </c>
      <c r="Z9" s="176">
        <v>1.79906079191038</v>
      </c>
      <c r="AA9" s="215">
        <v>7.4402607973650503E-2</v>
      </c>
    </row>
    <row r="10" spans="1:27">
      <c r="A10" s="7">
        <f>Dataset!A10</f>
        <v>41153</v>
      </c>
      <c r="B10">
        <f>Dataset!B10</f>
        <v>2012</v>
      </c>
      <c r="C10">
        <f>Dataset!C10</f>
        <v>9</v>
      </c>
      <c r="D10" s="8">
        <f>Dataset!I10</f>
        <v>3603646.4187958599</v>
      </c>
      <c r="E10">
        <f>Dataset!AE10</f>
        <v>24.4</v>
      </c>
      <c r="F10">
        <f>Dataset!AF10</f>
        <v>78.599999999999994</v>
      </c>
      <c r="G10" s="8">
        <f>Dataset!AR10</f>
        <v>30</v>
      </c>
      <c r="H10" s="100">
        <f>Dataset!BK10</f>
        <v>0</v>
      </c>
      <c r="I10">
        <f>Dataset!BI10</f>
        <v>1</v>
      </c>
      <c r="K10" s="8">
        <f t="shared" si="0"/>
        <v>499745.12493101798</v>
      </c>
      <c r="L10" s="1">
        <f t="shared" si="1"/>
        <v>51121.879809116785</v>
      </c>
      <c r="M10" s="1">
        <f t="shared" si="2"/>
        <v>264678.96269636042</v>
      </c>
      <c r="N10" s="1">
        <f t="shared" si="3"/>
        <v>2926272.291364911</v>
      </c>
      <c r="O10" s="1">
        <f t="shared" si="6"/>
        <v>0</v>
      </c>
      <c r="P10" s="1">
        <f t="shared" si="7"/>
        <v>-81187.472478609096</v>
      </c>
      <c r="Q10" s="1">
        <f t="shared" si="8"/>
        <v>3660630.7863227972</v>
      </c>
      <c r="R10" s="1">
        <f t="shared" si="4"/>
        <v>56984.367526937276</v>
      </c>
      <c r="S10" s="91">
        <f t="shared" si="5"/>
        <v>1.5566816445910847E-2</v>
      </c>
      <c r="W10" t="s">
        <v>30</v>
      </c>
      <c r="X10" s="176">
        <v>2095.1590085703601</v>
      </c>
      <c r="Y10" s="176">
        <v>93.094916575140005</v>
      </c>
      <c r="Z10" s="176">
        <v>22.505622064543999</v>
      </c>
      <c r="AA10" s="215">
        <v>5.6845155873408401E-46</v>
      </c>
    </row>
    <row r="11" spans="1:27">
      <c r="A11" s="7">
        <f>Dataset!A11</f>
        <v>41183</v>
      </c>
      <c r="B11">
        <f>Dataset!B11</f>
        <v>2012</v>
      </c>
      <c r="C11">
        <f>Dataset!C11</f>
        <v>10</v>
      </c>
      <c r="D11" s="8">
        <f>Dataset!I11</f>
        <v>3609825.3634704528</v>
      </c>
      <c r="E11">
        <f>Dataset!AE11</f>
        <v>124.7</v>
      </c>
      <c r="F11">
        <f>Dataset!AF11</f>
        <v>12.6</v>
      </c>
      <c r="G11" s="8">
        <f>Dataset!AR11</f>
        <v>31</v>
      </c>
      <c r="H11" s="100">
        <f>Dataset!BK11</f>
        <v>0</v>
      </c>
      <c r="I11">
        <f>Dataset!BI11</f>
        <v>1</v>
      </c>
      <c r="K11" s="8">
        <f t="shared" si="0"/>
        <v>499745.12493101798</v>
      </c>
      <c r="L11" s="1">
        <f t="shared" si="1"/>
        <v>261266.32836872392</v>
      </c>
      <c r="M11" s="1">
        <f t="shared" si="2"/>
        <v>42429.452035294424</v>
      </c>
      <c r="N11" s="1">
        <f t="shared" si="3"/>
        <v>3023814.7010770747</v>
      </c>
      <c r="O11" s="1">
        <f t="shared" si="6"/>
        <v>0</v>
      </c>
      <c r="P11" s="1">
        <f t="shared" si="7"/>
        <v>-81187.472478609096</v>
      </c>
      <c r="Q11" s="1">
        <f t="shared" si="8"/>
        <v>3746068.1339335018</v>
      </c>
      <c r="R11" s="1">
        <f t="shared" si="4"/>
        <v>136242.77046304895</v>
      </c>
      <c r="S11" s="91">
        <f t="shared" si="5"/>
        <v>3.6369538831636065E-2</v>
      </c>
      <c r="W11" t="s">
        <v>31</v>
      </c>
      <c r="X11" s="176">
        <v>3367.4168281979701</v>
      </c>
      <c r="Y11" s="176">
        <v>251.86363180247</v>
      </c>
      <c r="Z11" s="176">
        <v>13.3700002818944</v>
      </c>
      <c r="AA11" s="215">
        <v>6.2899701957972497E-26</v>
      </c>
    </row>
    <row r="12" spans="1:27">
      <c r="A12" s="7">
        <f>Dataset!A12</f>
        <v>41214</v>
      </c>
      <c r="B12">
        <f>Dataset!B12</f>
        <v>2012</v>
      </c>
      <c r="C12">
        <f>Dataset!C12</f>
        <v>11</v>
      </c>
      <c r="D12" s="8">
        <f>Dataset!I12</f>
        <v>3912140.0531486943</v>
      </c>
      <c r="E12">
        <f>Dataset!AE12</f>
        <v>326</v>
      </c>
      <c r="F12">
        <f>Dataset!AF12</f>
        <v>0</v>
      </c>
      <c r="G12" s="8">
        <f>Dataset!AR12</f>
        <v>30</v>
      </c>
      <c r="H12" s="100">
        <f>Dataset!BK12</f>
        <v>0</v>
      </c>
      <c r="I12">
        <f>Dataset!BI12</f>
        <v>1</v>
      </c>
      <c r="K12" s="8">
        <f t="shared" si="0"/>
        <v>499745.12493101798</v>
      </c>
      <c r="L12" s="1">
        <f t="shared" si="1"/>
        <v>683021.83679393737</v>
      </c>
      <c r="M12" s="1">
        <f t="shared" si="2"/>
        <v>0</v>
      </c>
      <c r="N12" s="1">
        <f t="shared" si="3"/>
        <v>2926272.291364911</v>
      </c>
      <c r="O12" s="1">
        <f t="shared" si="6"/>
        <v>0</v>
      </c>
      <c r="P12" s="1">
        <f t="shared" si="7"/>
        <v>-81187.472478609096</v>
      </c>
      <c r="Q12" s="1">
        <f t="shared" si="8"/>
        <v>4027851.7806112575</v>
      </c>
      <c r="R12" s="1">
        <f t="shared" si="4"/>
        <v>115711.7274625632</v>
      </c>
      <c r="S12" s="91">
        <f t="shared" si="5"/>
        <v>2.8727901066161639E-2</v>
      </c>
      <c r="W12" t="s">
        <v>74</v>
      </c>
      <c r="X12" s="176">
        <v>97542.409712163702</v>
      </c>
      <c r="Y12" s="176">
        <v>9364.4670656978906</v>
      </c>
      <c r="Z12" s="176">
        <v>10.416226468397999</v>
      </c>
      <c r="AA12" s="215">
        <v>1.0447218132146099E-18</v>
      </c>
    </row>
    <row r="13" spans="1:27">
      <c r="A13" s="7">
        <f>Dataset!A13</f>
        <v>41244</v>
      </c>
      <c r="B13">
        <f>Dataset!B13</f>
        <v>2012</v>
      </c>
      <c r="C13">
        <f>Dataset!C13</f>
        <v>12</v>
      </c>
      <c r="D13" s="8">
        <f>Dataset!I13</f>
        <v>4353324.501880046</v>
      </c>
      <c r="E13">
        <f>Dataset!AE13</f>
        <v>419.4</v>
      </c>
      <c r="F13">
        <f>Dataset!AF13</f>
        <v>0</v>
      </c>
      <c r="G13" s="8">
        <f>Dataset!AR13</f>
        <v>31</v>
      </c>
      <c r="H13" s="100">
        <f>Dataset!BK13</f>
        <v>0</v>
      </c>
      <c r="I13">
        <f>Dataset!BI13</f>
        <v>0</v>
      </c>
      <c r="K13" s="8">
        <f t="shared" si="0"/>
        <v>499745.12493101798</v>
      </c>
      <c r="L13" s="1">
        <f t="shared" si="1"/>
        <v>878709.68819440901</v>
      </c>
      <c r="M13" s="1">
        <f t="shared" si="2"/>
        <v>0</v>
      </c>
      <c r="N13" s="1">
        <f t="shared" si="3"/>
        <v>3023814.7010770747</v>
      </c>
      <c r="O13" s="1">
        <f t="shared" si="6"/>
        <v>0</v>
      </c>
      <c r="P13" s="1">
        <f t="shared" si="7"/>
        <v>0</v>
      </c>
      <c r="Q13" s="1">
        <f t="shared" si="8"/>
        <v>4402269.5142025016</v>
      </c>
      <c r="R13" s="1">
        <f t="shared" si="4"/>
        <v>48945.012322455645</v>
      </c>
      <c r="S13" s="91">
        <f t="shared" si="5"/>
        <v>1.1118131719230356E-2</v>
      </c>
      <c r="W13" t="s">
        <v>85</v>
      </c>
      <c r="X13" s="176">
        <v>-437594.176188907</v>
      </c>
      <c r="Y13" s="176">
        <v>90607.329341167206</v>
      </c>
      <c r="Z13" s="176">
        <v>-4.8295670932007901</v>
      </c>
      <c r="AA13" s="215">
        <v>3.8937388444714996E-6</v>
      </c>
    </row>
    <row r="14" spans="1:27">
      <c r="A14" s="7">
        <f>Dataset!A14</f>
        <v>41275</v>
      </c>
      <c r="B14">
        <f>Dataset!B14</f>
        <v>2013</v>
      </c>
      <c r="C14">
        <f>Dataset!C14</f>
        <v>1</v>
      </c>
      <c r="D14" s="8">
        <f>Dataset!I14</f>
        <v>4722021.4733455582</v>
      </c>
      <c r="E14">
        <f>Dataset!AE14</f>
        <v>514.9</v>
      </c>
      <c r="F14">
        <f>Dataset!AF14</f>
        <v>0</v>
      </c>
      <c r="G14" s="8">
        <f>Dataset!AR14</f>
        <v>31</v>
      </c>
      <c r="H14" s="100">
        <f>Dataset!BK14</f>
        <v>0</v>
      </c>
      <c r="I14">
        <f>Dataset!BI14</f>
        <v>0</v>
      </c>
      <c r="K14" s="8">
        <f t="shared" si="0"/>
        <v>499745.12493101798</v>
      </c>
      <c r="L14" s="1">
        <f t="shared" si="1"/>
        <v>1078797.3735128783</v>
      </c>
      <c r="M14" s="1">
        <f t="shared" si="2"/>
        <v>0</v>
      </c>
      <c r="N14" s="1">
        <f t="shared" si="3"/>
        <v>3023814.7010770747</v>
      </c>
      <c r="O14" s="1">
        <f t="shared" si="6"/>
        <v>0</v>
      </c>
      <c r="P14" s="1">
        <f t="shared" si="7"/>
        <v>0</v>
      </c>
      <c r="Q14" s="1">
        <f t="shared" si="8"/>
        <v>4602357.1995209716</v>
      </c>
      <c r="R14" s="1">
        <f t="shared" si="4"/>
        <v>-119664.27382458653</v>
      </c>
      <c r="S14" s="91">
        <f t="shared" si="5"/>
        <v>2.6000648936384509E-2</v>
      </c>
      <c r="W14" t="s">
        <v>83</v>
      </c>
      <c r="X14" s="176">
        <v>-81187.472478609096</v>
      </c>
      <c r="Y14" s="176">
        <v>25019.094057106999</v>
      </c>
      <c r="Z14" s="176">
        <v>-3.24502047489392</v>
      </c>
      <c r="AA14" s="215">
        <v>1.5042252484460299E-3</v>
      </c>
    </row>
    <row r="15" spans="1:27">
      <c r="A15" s="7">
        <f>Dataset!A15</f>
        <v>41306</v>
      </c>
      <c r="B15">
        <f>Dataset!B15</f>
        <v>2013</v>
      </c>
      <c r="C15">
        <f>Dataset!C15</f>
        <v>2</v>
      </c>
      <c r="D15" s="8">
        <f>Dataset!I15</f>
        <v>4379721.47613547</v>
      </c>
      <c r="E15">
        <f>Dataset!AE15</f>
        <v>535.79999999999995</v>
      </c>
      <c r="F15">
        <f>Dataset!AF15</f>
        <v>0</v>
      </c>
      <c r="G15" s="8">
        <f>Dataset!AR15</f>
        <v>28</v>
      </c>
      <c r="H15" s="100">
        <f>Dataset!BK15</f>
        <v>0</v>
      </c>
      <c r="I15">
        <f>Dataset!BI15</f>
        <v>0</v>
      </c>
      <c r="K15" s="8">
        <f t="shared" si="0"/>
        <v>499745.12493101798</v>
      </c>
      <c r="L15" s="1">
        <f t="shared" si="1"/>
        <v>1122586.1967919988</v>
      </c>
      <c r="M15" s="1">
        <f t="shared" si="2"/>
        <v>0</v>
      </c>
      <c r="N15" s="1">
        <f t="shared" si="3"/>
        <v>2731187.4719405835</v>
      </c>
      <c r="O15" s="1">
        <f t="shared" si="6"/>
        <v>0</v>
      </c>
      <c r="P15" s="1">
        <f t="shared" si="7"/>
        <v>0</v>
      </c>
      <c r="Q15" s="1">
        <f t="shared" si="8"/>
        <v>4353518.7936636005</v>
      </c>
      <c r="R15" s="1">
        <f t="shared" si="4"/>
        <v>-26202.682471869513</v>
      </c>
      <c r="S15" s="91">
        <f t="shared" si="5"/>
        <v>6.0187365011508927E-3</v>
      </c>
      <c r="X15" s="8"/>
    </row>
    <row r="16" spans="1:27">
      <c r="A16" s="7">
        <f>Dataset!A16</f>
        <v>41334</v>
      </c>
      <c r="B16">
        <f>Dataset!B16</f>
        <v>2013</v>
      </c>
      <c r="C16">
        <f>Dataset!C16</f>
        <v>3</v>
      </c>
      <c r="D16" s="8">
        <f>Dataset!I16</f>
        <v>4460829.4244898455</v>
      </c>
      <c r="E16">
        <f>Dataset!AE16</f>
        <v>458.2</v>
      </c>
      <c r="F16">
        <f>Dataset!AF16</f>
        <v>0</v>
      </c>
      <c r="G16" s="8">
        <f>Dataset!AR16</f>
        <v>31</v>
      </c>
      <c r="H16" s="100">
        <f>Dataset!BK16</f>
        <v>0</v>
      </c>
      <c r="I16">
        <f>Dataset!BI16</f>
        <v>1</v>
      </c>
      <c r="K16" s="8">
        <f t="shared" si="0"/>
        <v>499745.12493101798</v>
      </c>
      <c r="L16" s="1">
        <f t="shared" si="1"/>
        <v>960001.85772693902</v>
      </c>
      <c r="M16" s="1">
        <f t="shared" si="2"/>
        <v>0</v>
      </c>
      <c r="N16" s="1">
        <f t="shared" si="3"/>
        <v>3023814.7010770747</v>
      </c>
      <c r="O16" s="1">
        <f t="shared" si="6"/>
        <v>0</v>
      </c>
      <c r="P16" s="1">
        <f t="shared" si="7"/>
        <v>-81187.472478609096</v>
      </c>
      <c r="Q16" s="1">
        <f t="shared" si="8"/>
        <v>4402374.2112564221</v>
      </c>
      <c r="R16" s="1">
        <f t="shared" si="4"/>
        <v>-58455.213233423419</v>
      </c>
      <c r="S16" s="91">
        <f t="shared" si="5"/>
        <v>1.3278110952939756E-2</v>
      </c>
      <c r="W16" t="s">
        <v>128</v>
      </c>
      <c r="X16" s="8"/>
    </row>
    <row r="17" spans="1:26">
      <c r="A17" s="7">
        <f>Dataset!A17</f>
        <v>41365</v>
      </c>
      <c r="B17">
        <f>Dataset!B17</f>
        <v>2013</v>
      </c>
      <c r="C17">
        <f>Dataset!C17</f>
        <v>4</v>
      </c>
      <c r="D17" s="8">
        <f>Dataset!I17</f>
        <v>3832346.2696746336</v>
      </c>
      <c r="E17">
        <f>Dataset!AE17</f>
        <v>252.8</v>
      </c>
      <c r="F17">
        <f>Dataset!AF17</f>
        <v>4.0999999999999996</v>
      </c>
      <c r="G17" s="8">
        <f>Dataset!AR17</f>
        <v>30</v>
      </c>
      <c r="H17" s="100">
        <f>Dataset!BK17</f>
        <v>0</v>
      </c>
      <c r="I17">
        <f>Dataset!BI17</f>
        <v>1</v>
      </c>
      <c r="K17" s="8">
        <f t="shared" si="0"/>
        <v>499745.12493101798</v>
      </c>
      <c r="L17" s="1">
        <f t="shared" si="1"/>
        <v>529656.19736658712</v>
      </c>
      <c r="M17" s="1">
        <f t="shared" si="2"/>
        <v>13806.408995611677</v>
      </c>
      <c r="N17" s="1">
        <f t="shared" si="3"/>
        <v>2926272.291364911</v>
      </c>
      <c r="O17" s="1">
        <f t="shared" si="6"/>
        <v>0</v>
      </c>
      <c r="P17" s="1">
        <f t="shared" si="7"/>
        <v>-81187.472478609096</v>
      </c>
      <c r="Q17" s="1">
        <f t="shared" si="8"/>
        <v>3888292.5501795188</v>
      </c>
      <c r="R17" s="1">
        <f t="shared" si="4"/>
        <v>55946.28050488513</v>
      </c>
      <c r="S17" s="91">
        <f t="shared" si="5"/>
        <v>1.4388392792693066E-2</v>
      </c>
      <c r="W17" t="s">
        <v>129</v>
      </c>
      <c r="X17" s="8">
        <v>4065541.6062035402</v>
      </c>
      <c r="Y17" s="1" t="s">
        <v>130</v>
      </c>
      <c r="Z17" s="8">
        <v>399405.353318943</v>
      </c>
    </row>
    <row r="18" spans="1:26">
      <c r="A18" s="7">
        <f>Dataset!A18</f>
        <v>41395</v>
      </c>
      <c r="B18">
        <f>Dataset!B18</f>
        <v>2013</v>
      </c>
      <c r="C18">
        <f>Dataset!C18</f>
        <v>5</v>
      </c>
      <c r="D18" s="8">
        <f>Dataset!I18</f>
        <v>3681390.887105193</v>
      </c>
      <c r="E18">
        <f>Dataset!AE18</f>
        <v>80.2</v>
      </c>
      <c r="F18">
        <f>Dataset!AF18</f>
        <v>56.2</v>
      </c>
      <c r="G18" s="8">
        <f>Dataset!AR18</f>
        <v>31</v>
      </c>
      <c r="H18" s="100">
        <f>Dataset!BK18</f>
        <v>0</v>
      </c>
      <c r="I18">
        <f>Dataset!BI18</f>
        <v>1</v>
      </c>
      <c r="K18" s="8">
        <f t="shared" si="0"/>
        <v>499745.12493101798</v>
      </c>
      <c r="L18" s="1">
        <f t="shared" si="1"/>
        <v>168031.75248734289</v>
      </c>
      <c r="M18" s="1">
        <f t="shared" si="2"/>
        <v>189248.82574472594</v>
      </c>
      <c r="N18" s="1">
        <f t="shared" si="3"/>
        <v>3023814.7010770747</v>
      </c>
      <c r="O18" s="1">
        <f t="shared" si="6"/>
        <v>0</v>
      </c>
      <c r="P18" s="1">
        <f t="shared" si="7"/>
        <v>-81187.472478609096</v>
      </c>
      <c r="Q18" s="1">
        <f t="shared" si="8"/>
        <v>3799652.9317615526</v>
      </c>
      <c r="R18" s="1">
        <f t="shared" si="4"/>
        <v>118262.04465635959</v>
      </c>
      <c r="S18" s="91">
        <f t="shared" si="5"/>
        <v>3.1124433410167351E-2</v>
      </c>
      <c r="W18" t="s">
        <v>131</v>
      </c>
      <c r="X18" s="216">
        <v>1618265647886.8101</v>
      </c>
      <c r="Y18" s="1" t="s">
        <v>132</v>
      </c>
      <c r="Z18" s="8">
        <v>113328.629030055</v>
      </c>
    </row>
    <row r="19" spans="1:26">
      <c r="A19" s="7">
        <f>Dataset!A19</f>
        <v>41426</v>
      </c>
      <c r="B19">
        <f>Dataset!B19</f>
        <v>2013</v>
      </c>
      <c r="C19">
        <f>Dataset!C19</f>
        <v>6</v>
      </c>
      <c r="D19" s="8">
        <f>Dataset!I19</f>
        <v>3736659.6900859205</v>
      </c>
      <c r="E19">
        <f>Dataset!AE19</f>
        <v>14.4</v>
      </c>
      <c r="F19">
        <f>Dataset!AF19</f>
        <v>100.9</v>
      </c>
      <c r="G19" s="8">
        <f>Dataset!AR19</f>
        <v>30</v>
      </c>
      <c r="H19" s="100">
        <f>Dataset!BK19</f>
        <v>0</v>
      </c>
      <c r="I19">
        <f>Dataset!BI19</f>
        <v>0</v>
      </c>
      <c r="K19" s="8">
        <f t="shared" si="0"/>
        <v>499745.12493101798</v>
      </c>
      <c r="L19" s="1">
        <f t="shared" si="1"/>
        <v>30170.289723413185</v>
      </c>
      <c r="M19" s="1">
        <f t="shared" si="2"/>
        <v>339772.35796517518</v>
      </c>
      <c r="N19" s="1">
        <f t="shared" si="3"/>
        <v>2926272.291364911</v>
      </c>
      <c r="O19" s="1">
        <f t="shared" si="6"/>
        <v>0</v>
      </c>
      <c r="P19" s="1">
        <f t="shared" si="7"/>
        <v>0</v>
      </c>
      <c r="Q19" s="1">
        <f t="shared" si="8"/>
        <v>3795960.0639845175</v>
      </c>
      <c r="R19" s="1">
        <f t="shared" si="4"/>
        <v>59300.373898596969</v>
      </c>
      <c r="S19" s="91">
        <f t="shared" si="5"/>
        <v>1.5621969909860157E-2</v>
      </c>
      <c r="W19" t="s">
        <v>133</v>
      </c>
      <c r="X19" s="215">
        <v>0.92337773550332403</v>
      </c>
      <c r="Y19" s="218" t="s">
        <v>134</v>
      </c>
      <c r="Z19" s="215">
        <v>0.92033716945186805</v>
      </c>
    </row>
    <row r="20" spans="1:26">
      <c r="A20" s="7">
        <f>Dataset!A20</f>
        <v>41456</v>
      </c>
      <c r="B20">
        <f>Dataset!B20</f>
        <v>2013</v>
      </c>
      <c r="C20">
        <f>Dataset!C20</f>
        <v>7</v>
      </c>
      <c r="D20" s="8">
        <f>Dataset!I20</f>
        <v>4156043.912712968</v>
      </c>
      <c r="E20">
        <f>Dataset!AE20</f>
        <v>0</v>
      </c>
      <c r="F20">
        <f>Dataset!AF20</f>
        <v>215.7</v>
      </c>
      <c r="G20" s="8">
        <f>Dataset!AR20</f>
        <v>31</v>
      </c>
      <c r="H20" s="100">
        <f>Dataset!BK20</f>
        <v>0</v>
      </c>
      <c r="I20">
        <f>Dataset!BI20</f>
        <v>0</v>
      </c>
      <c r="K20" s="8">
        <f t="shared" si="0"/>
        <v>499745.12493101798</v>
      </c>
      <c r="L20" s="1">
        <f t="shared" si="1"/>
        <v>0</v>
      </c>
      <c r="M20" s="1">
        <f t="shared" si="2"/>
        <v>726351.80984230211</v>
      </c>
      <c r="N20" s="1">
        <f t="shared" si="3"/>
        <v>3023814.7010770747</v>
      </c>
      <c r="O20" s="1">
        <f t="shared" si="6"/>
        <v>0</v>
      </c>
      <c r="P20" s="1">
        <f t="shared" si="7"/>
        <v>0</v>
      </c>
      <c r="Q20" s="1">
        <f t="shared" si="8"/>
        <v>4249911.6358503951</v>
      </c>
      <c r="R20" s="1">
        <f t="shared" si="4"/>
        <v>93867.723137427121</v>
      </c>
      <c r="S20" s="91">
        <f t="shared" si="5"/>
        <v>2.2086982314079212E-2</v>
      </c>
      <c r="W20" t="s">
        <v>268</v>
      </c>
      <c r="X20" s="176">
        <v>248.30288405475699</v>
      </c>
      <c r="Y20" s="218" t="s">
        <v>135</v>
      </c>
      <c r="Z20" s="215">
        <v>1.9313518153590101E-63</v>
      </c>
    </row>
    <row r="21" spans="1:26">
      <c r="A21" s="7">
        <f>Dataset!A21</f>
        <v>41487</v>
      </c>
      <c r="B21">
        <f>Dataset!B21</f>
        <v>2013</v>
      </c>
      <c r="C21">
        <f>Dataset!C21</f>
        <v>8</v>
      </c>
      <c r="D21" s="8">
        <f>Dataset!I21</f>
        <v>4008079.0141359847</v>
      </c>
      <c r="E21">
        <f>Dataset!AE21</f>
        <v>0</v>
      </c>
      <c r="F21">
        <f>Dataset!AF21</f>
        <v>174.1</v>
      </c>
      <c r="G21" s="8">
        <f>Dataset!AR21</f>
        <v>31</v>
      </c>
      <c r="H21" s="100">
        <f>Dataset!BK21</f>
        <v>0</v>
      </c>
      <c r="I21">
        <f>Dataset!BI21</f>
        <v>0</v>
      </c>
      <c r="K21" s="8">
        <f t="shared" si="0"/>
        <v>499745.12493101798</v>
      </c>
      <c r="L21" s="1">
        <f t="shared" si="1"/>
        <v>0</v>
      </c>
      <c r="M21" s="1">
        <f t="shared" si="2"/>
        <v>586267.26978926652</v>
      </c>
      <c r="N21" s="1">
        <f t="shared" si="3"/>
        <v>3023814.7010770747</v>
      </c>
      <c r="O21" s="1">
        <f t="shared" si="6"/>
        <v>0</v>
      </c>
      <c r="P21" s="1">
        <f t="shared" si="7"/>
        <v>0</v>
      </c>
      <c r="Q21" s="1">
        <f t="shared" si="8"/>
        <v>4109827.095797359</v>
      </c>
      <c r="R21" s="1">
        <f t="shared" si="4"/>
        <v>101748.08166137431</v>
      </c>
      <c r="S21" s="91">
        <f t="shared" si="5"/>
        <v>2.4757265765613403E-2</v>
      </c>
      <c r="W21" t="s">
        <v>136</v>
      </c>
      <c r="X21" s="214">
        <v>-6.0064200778121003E-2</v>
      </c>
      <c r="Y21" s="218" t="s">
        <v>137</v>
      </c>
      <c r="Z21" s="215">
        <v>2.0913020511440599</v>
      </c>
    </row>
    <row r="22" spans="1:26">
      <c r="A22" s="7">
        <f>Dataset!A22</f>
        <v>41518</v>
      </c>
      <c r="B22">
        <f>Dataset!B22</f>
        <v>2013</v>
      </c>
      <c r="C22">
        <f>Dataset!C22</f>
        <v>9</v>
      </c>
      <c r="D22" s="8">
        <f>Dataset!I22</f>
        <v>3687757.1891935775</v>
      </c>
      <c r="E22">
        <f>Dataset!AE22</f>
        <v>32.4</v>
      </c>
      <c r="F22">
        <f>Dataset!AF22</f>
        <v>73</v>
      </c>
      <c r="G22" s="8">
        <f>Dataset!AR22</f>
        <v>30</v>
      </c>
      <c r="H22" s="100">
        <f>Dataset!BK22</f>
        <v>0</v>
      </c>
      <c r="I22">
        <f>Dataset!BI22</f>
        <v>1</v>
      </c>
      <c r="K22" s="8">
        <f t="shared" si="0"/>
        <v>499745.12493101798</v>
      </c>
      <c r="L22" s="1">
        <f t="shared" si="1"/>
        <v>67883.151877679658</v>
      </c>
      <c r="M22" s="1">
        <f t="shared" si="2"/>
        <v>245821.42845845182</v>
      </c>
      <c r="N22" s="1">
        <f t="shared" si="3"/>
        <v>2926272.291364911</v>
      </c>
      <c r="O22" s="1">
        <f t="shared" si="6"/>
        <v>0</v>
      </c>
      <c r="P22" s="1">
        <f t="shared" si="7"/>
        <v>-81187.472478609096</v>
      </c>
      <c r="Q22" s="1">
        <f t="shared" si="8"/>
        <v>3658534.5241534514</v>
      </c>
      <c r="R22" s="1">
        <f t="shared" si="4"/>
        <v>-29222.66504012607</v>
      </c>
      <c r="S22" s="91">
        <f t="shared" si="5"/>
        <v>7.9875329444616637E-3</v>
      </c>
    </row>
    <row r="23" spans="1:26">
      <c r="A23" s="7">
        <f>Dataset!A23</f>
        <v>41548</v>
      </c>
      <c r="B23">
        <f>Dataset!B23</f>
        <v>2013</v>
      </c>
      <c r="C23">
        <f>Dataset!C23</f>
        <v>10</v>
      </c>
      <c r="D23" s="8">
        <f>Dataset!I23</f>
        <v>3724212.2631027107</v>
      </c>
      <c r="E23">
        <f>Dataset!AE23</f>
        <v>126</v>
      </c>
      <c r="F23">
        <f>Dataset!AF23</f>
        <v>15.2</v>
      </c>
      <c r="G23" s="8">
        <f>Dataset!AR23</f>
        <v>31</v>
      </c>
      <c r="H23" s="100">
        <f>Dataset!BK23</f>
        <v>0</v>
      </c>
      <c r="I23">
        <f>Dataset!BI23</f>
        <v>1</v>
      </c>
      <c r="K23" s="8">
        <f t="shared" si="0"/>
        <v>499745.12493101798</v>
      </c>
      <c r="L23" s="1">
        <f t="shared" si="1"/>
        <v>263990.03507986537</v>
      </c>
      <c r="M23" s="1">
        <f t="shared" si="2"/>
        <v>51184.735788609141</v>
      </c>
      <c r="N23" s="1">
        <f t="shared" si="3"/>
        <v>3023814.7010770747</v>
      </c>
      <c r="O23" s="1">
        <f t="shared" si="6"/>
        <v>0</v>
      </c>
      <c r="P23" s="1">
        <f t="shared" si="7"/>
        <v>-81187.472478609096</v>
      </c>
      <c r="Q23" s="1">
        <f t="shared" si="8"/>
        <v>3757547.1243979582</v>
      </c>
      <c r="R23" s="1">
        <f t="shared" si="4"/>
        <v>33334.86129524745</v>
      </c>
      <c r="S23" s="91">
        <f t="shared" si="5"/>
        <v>8.87144197841256E-3</v>
      </c>
      <c r="Z23" s="90"/>
    </row>
    <row r="24" spans="1:26">
      <c r="A24" s="7">
        <f>Dataset!A24</f>
        <v>41579</v>
      </c>
      <c r="B24">
        <f>Dataset!B24</f>
        <v>2013</v>
      </c>
      <c r="C24">
        <f>Dataset!C24</f>
        <v>11</v>
      </c>
      <c r="D24" s="8">
        <f>Dataset!I24</f>
        <v>4083152.6468298482</v>
      </c>
      <c r="E24">
        <f>Dataset!AE24</f>
        <v>356.7</v>
      </c>
      <c r="F24">
        <f>Dataset!AF24</f>
        <v>0</v>
      </c>
      <c r="G24" s="8">
        <f>Dataset!AR24</f>
        <v>30</v>
      </c>
      <c r="H24" s="100">
        <f>Dataset!BK24</f>
        <v>0</v>
      </c>
      <c r="I24">
        <f>Dataset!BI24</f>
        <v>1</v>
      </c>
      <c r="K24" s="8">
        <f t="shared" si="0"/>
        <v>499745.12493101798</v>
      </c>
      <c r="L24" s="1">
        <f t="shared" si="1"/>
        <v>747343.21835704742</v>
      </c>
      <c r="M24" s="1">
        <f t="shared" si="2"/>
        <v>0</v>
      </c>
      <c r="N24" s="1">
        <f t="shared" si="3"/>
        <v>2926272.291364911</v>
      </c>
      <c r="O24" s="1">
        <f t="shared" si="6"/>
        <v>0</v>
      </c>
      <c r="P24" s="1">
        <f t="shared" si="7"/>
        <v>-81187.472478609096</v>
      </c>
      <c r="Q24" s="1">
        <f t="shared" si="8"/>
        <v>4092173.1621743673</v>
      </c>
      <c r="R24" s="1">
        <f t="shared" si="4"/>
        <v>9020.5153445191681</v>
      </c>
      <c r="S24" s="91">
        <f t="shared" si="5"/>
        <v>2.2043337334547537E-3</v>
      </c>
    </row>
    <row r="25" spans="1:26">
      <c r="A25" s="7">
        <f>Dataset!A25</f>
        <v>41609</v>
      </c>
      <c r="B25">
        <f>Dataset!B25</f>
        <v>2013</v>
      </c>
      <c r="C25">
        <f>Dataset!C25</f>
        <v>12</v>
      </c>
      <c r="D25" s="8">
        <f>Dataset!I25</f>
        <v>4717482.5320934998</v>
      </c>
      <c r="E25">
        <f>Dataset!AE25</f>
        <v>593.5</v>
      </c>
      <c r="F25">
        <f>Dataset!AF25</f>
        <v>0</v>
      </c>
      <c r="G25" s="8">
        <f>Dataset!AR25</f>
        <v>31</v>
      </c>
      <c r="H25" s="100">
        <f>Dataset!BK25</f>
        <v>0</v>
      </c>
      <c r="I25">
        <f>Dataset!BI25</f>
        <v>0</v>
      </c>
      <c r="K25" s="8">
        <f t="shared" si="0"/>
        <v>499745.12493101798</v>
      </c>
      <c r="L25" s="1">
        <f t="shared" si="1"/>
        <v>1243476.8715865088</v>
      </c>
      <c r="M25" s="1">
        <f t="shared" si="2"/>
        <v>0</v>
      </c>
      <c r="N25" s="1">
        <f t="shared" si="3"/>
        <v>3023814.7010770747</v>
      </c>
      <c r="O25" s="1">
        <f t="shared" si="6"/>
        <v>0</v>
      </c>
      <c r="P25" s="1">
        <f t="shared" si="7"/>
        <v>0</v>
      </c>
      <c r="Q25" s="1">
        <f t="shared" si="8"/>
        <v>4767036.6975946017</v>
      </c>
      <c r="R25" s="1">
        <f t="shared" si="4"/>
        <v>49554.165501101874</v>
      </c>
      <c r="S25" s="91">
        <f t="shared" si="5"/>
        <v>1.0395171811055367E-2</v>
      </c>
    </row>
    <row r="26" spans="1:26">
      <c r="A26" s="7">
        <f>Dataset!A26</f>
        <v>41640</v>
      </c>
      <c r="B26">
        <f>Dataset!B26</f>
        <v>2014</v>
      </c>
      <c r="C26">
        <f>Dataset!C26</f>
        <v>1</v>
      </c>
      <c r="D26" s="8">
        <f>Dataset!I26</f>
        <v>5104279.5466894517</v>
      </c>
      <c r="E26">
        <f>Dataset!AE26</f>
        <v>702.1</v>
      </c>
      <c r="F26">
        <f>Dataset!AF26</f>
        <v>0</v>
      </c>
      <c r="G26" s="8">
        <f>Dataset!AR26</f>
        <v>31</v>
      </c>
      <c r="H26" s="100">
        <f>Dataset!BK26</f>
        <v>0</v>
      </c>
      <c r="I26">
        <f>Dataset!BI26</f>
        <v>0</v>
      </c>
      <c r="K26" s="8">
        <f t="shared" si="0"/>
        <v>499745.12493101798</v>
      </c>
      <c r="L26" s="1">
        <f t="shared" si="1"/>
        <v>1471011.1399172498</v>
      </c>
      <c r="M26" s="1">
        <f t="shared" si="2"/>
        <v>0</v>
      </c>
      <c r="N26" s="1">
        <f t="shared" si="3"/>
        <v>3023814.7010770747</v>
      </c>
      <c r="O26" s="1">
        <f t="shared" si="6"/>
        <v>0</v>
      </c>
      <c r="P26" s="1">
        <f t="shared" si="7"/>
        <v>0</v>
      </c>
      <c r="Q26" s="1">
        <f t="shared" si="8"/>
        <v>4994570.9659253424</v>
      </c>
      <c r="R26" s="1">
        <f t="shared" si="4"/>
        <v>-109708.58076410927</v>
      </c>
      <c r="S26" s="91">
        <f t="shared" si="5"/>
        <v>2.196556651463728E-2</v>
      </c>
    </row>
    <row r="27" spans="1:26">
      <c r="A27" s="7">
        <f>Dataset!A27</f>
        <v>41671</v>
      </c>
      <c r="B27">
        <f>Dataset!B27</f>
        <v>2014</v>
      </c>
      <c r="C27">
        <f>Dataset!C27</f>
        <v>2</v>
      </c>
      <c r="D27" s="8">
        <f>Dataset!I27</f>
        <v>4696800.3021380147</v>
      </c>
      <c r="E27">
        <f>Dataset!AE27</f>
        <v>628.1</v>
      </c>
      <c r="F27">
        <f>Dataset!AF27</f>
        <v>0</v>
      </c>
      <c r="G27" s="8">
        <f>Dataset!AR27</f>
        <v>28</v>
      </c>
      <c r="H27" s="100">
        <f>Dataset!BK27</f>
        <v>0</v>
      </c>
      <c r="I27">
        <f>Dataset!BI27</f>
        <v>0</v>
      </c>
      <c r="K27" s="8">
        <f t="shared" si="0"/>
        <v>499745.12493101798</v>
      </c>
      <c r="L27" s="1">
        <f t="shared" si="1"/>
        <v>1315969.3732830433</v>
      </c>
      <c r="M27" s="1">
        <f t="shared" si="2"/>
        <v>0</v>
      </c>
      <c r="N27" s="1">
        <f t="shared" si="3"/>
        <v>2731187.4719405835</v>
      </c>
      <c r="O27" s="1">
        <f t="shared" si="6"/>
        <v>0</v>
      </c>
      <c r="P27" s="1">
        <f t="shared" si="7"/>
        <v>0</v>
      </c>
      <c r="Q27" s="1">
        <f t="shared" si="8"/>
        <v>4546901.9701546449</v>
      </c>
      <c r="R27" s="1">
        <f t="shared" si="4"/>
        <v>-149898.33198336978</v>
      </c>
      <c r="S27" s="91">
        <f t="shared" si="5"/>
        <v>3.2967135198270305E-2</v>
      </c>
    </row>
    <row r="28" spans="1:26">
      <c r="A28" s="7">
        <f>Dataset!A28</f>
        <v>41699</v>
      </c>
      <c r="B28">
        <f>Dataset!B28</f>
        <v>2014</v>
      </c>
      <c r="C28">
        <f>Dataset!C28</f>
        <v>3</v>
      </c>
      <c r="D28" s="8">
        <f>Dataset!I28</f>
        <v>4775215.0354864215</v>
      </c>
      <c r="E28">
        <f>Dataset!AE28</f>
        <v>606</v>
      </c>
      <c r="F28">
        <f>Dataset!AF28</f>
        <v>0</v>
      </c>
      <c r="G28" s="8">
        <f>Dataset!AR28</f>
        <v>31</v>
      </c>
      <c r="H28" s="100">
        <f>Dataset!BK28</f>
        <v>0</v>
      </c>
      <c r="I28">
        <f>Dataset!BI28</f>
        <v>1</v>
      </c>
      <c r="K28" s="8">
        <f t="shared" si="0"/>
        <v>499745.12493101798</v>
      </c>
      <c r="L28" s="1">
        <f t="shared" si="1"/>
        <v>1269666.3591936382</v>
      </c>
      <c r="M28" s="1">
        <f t="shared" si="2"/>
        <v>0</v>
      </c>
      <c r="N28" s="1">
        <f t="shared" si="3"/>
        <v>3023814.7010770747</v>
      </c>
      <c r="O28" s="1">
        <f t="shared" si="6"/>
        <v>0</v>
      </c>
      <c r="P28" s="1">
        <f t="shared" si="7"/>
        <v>-81187.472478609096</v>
      </c>
      <c r="Q28" s="1">
        <f t="shared" si="8"/>
        <v>4712038.712723121</v>
      </c>
      <c r="R28" s="1">
        <f t="shared" si="4"/>
        <v>-63176.322763300501</v>
      </c>
      <c r="S28" s="91">
        <f t="shared" si="5"/>
        <v>1.3407428634386251E-2</v>
      </c>
    </row>
    <row r="29" spans="1:26">
      <c r="A29" s="7">
        <f>Dataset!A29</f>
        <v>41730</v>
      </c>
      <c r="B29">
        <f>Dataset!B29</f>
        <v>2014</v>
      </c>
      <c r="C29">
        <f>Dataset!C29</f>
        <v>4</v>
      </c>
      <c r="D29" s="8">
        <f>Dataset!I29</f>
        <v>3984897.527234789</v>
      </c>
      <c r="E29">
        <f>Dataset!AE29</f>
        <v>269.7</v>
      </c>
      <c r="F29">
        <f>Dataset!AF29</f>
        <v>0</v>
      </c>
      <c r="G29" s="8">
        <f>Dataset!AR29</f>
        <v>30</v>
      </c>
      <c r="H29" s="100">
        <f>Dataset!BK29</f>
        <v>0</v>
      </c>
      <c r="I29">
        <f>Dataset!BI29</f>
        <v>1</v>
      </c>
      <c r="K29" s="8">
        <f t="shared" si="0"/>
        <v>499745.12493101798</v>
      </c>
      <c r="L29" s="1">
        <f t="shared" si="1"/>
        <v>565064.38461142615</v>
      </c>
      <c r="M29" s="1">
        <f t="shared" si="2"/>
        <v>0</v>
      </c>
      <c r="N29" s="1">
        <f t="shared" si="3"/>
        <v>2926272.291364911</v>
      </c>
      <c r="O29" s="1">
        <f t="shared" si="6"/>
        <v>0</v>
      </c>
      <c r="P29" s="1">
        <f t="shared" si="7"/>
        <v>-81187.472478609096</v>
      </c>
      <c r="Q29" s="1">
        <f t="shared" si="8"/>
        <v>3909894.3284287462</v>
      </c>
      <c r="R29" s="1">
        <f t="shared" si="4"/>
        <v>-75003.198806042783</v>
      </c>
      <c r="S29" s="91">
        <f t="shared" si="5"/>
        <v>1.9182922223932333E-2</v>
      </c>
    </row>
    <row r="30" spans="1:26">
      <c r="A30" s="7">
        <f>Dataset!A30</f>
        <v>41760</v>
      </c>
      <c r="B30">
        <f>Dataset!B30</f>
        <v>2014</v>
      </c>
      <c r="C30">
        <f>Dataset!C30</f>
        <v>5</v>
      </c>
      <c r="D30" s="8">
        <f>Dataset!I30</f>
        <v>3729445.114237207</v>
      </c>
      <c r="E30">
        <f>Dataset!AE30</f>
        <v>78.3</v>
      </c>
      <c r="F30">
        <f>Dataset!AF30</f>
        <v>28.8</v>
      </c>
      <c r="G30" s="8">
        <f>Dataset!AR30</f>
        <v>31</v>
      </c>
      <c r="H30" s="100">
        <f>Dataset!BK30</f>
        <v>0</v>
      </c>
      <c r="I30">
        <f>Dataset!BI30</f>
        <v>1</v>
      </c>
      <c r="K30" s="8">
        <f t="shared" si="0"/>
        <v>499745.12493101798</v>
      </c>
      <c r="L30" s="1">
        <f t="shared" si="1"/>
        <v>164050.95037105918</v>
      </c>
      <c r="M30" s="1">
        <f t="shared" si="2"/>
        <v>96981.604652101538</v>
      </c>
      <c r="N30" s="1">
        <f t="shared" si="3"/>
        <v>3023814.7010770747</v>
      </c>
      <c r="O30" s="1">
        <f t="shared" si="6"/>
        <v>0</v>
      </c>
      <c r="P30" s="1">
        <f t="shared" si="7"/>
        <v>-81187.472478609096</v>
      </c>
      <c r="Q30" s="1">
        <f t="shared" si="8"/>
        <v>3703404.9085526443</v>
      </c>
      <c r="R30" s="1">
        <f t="shared" si="4"/>
        <v>-26040.205684562679</v>
      </c>
      <c r="S30" s="91">
        <f t="shared" si="5"/>
        <v>7.0314227926915095E-3</v>
      </c>
    </row>
    <row r="31" spans="1:26">
      <c r="A31" s="7">
        <f>Dataset!A31</f>
        <v>41791</v>
      </c>
      <c r="B31">
        <f>Dataset!B31</f>
        <v>2014</v>
      </c>
      <c r="C31">
        <f>Dataset!C31</f>
        <v>6</v>
      </c>
      <c r="D31" s="8">
        <f>Dataset!I31</f>
        <v>3672851.1716306908</v>
      </c>
      <c r="E31">
        <f>Dataset!AE31</f>
        <v>8.3000000000000007</v>
      </c>
      <c r="F31">
        <f>Dataset!AF31</f>
        <v>112.6</v>
      </c>
      <c r="G31" s="8">
        <f>Dataset!AR31</f>
        <v>30</v>
      </c>
      <c r="H31" s="100">
        <f>Dataset!BK31</f>
        <v>0</v>
      </c>
      <c r="I31">
        <f>Dataset!BI31</f>
        <v>0</v>
      </c>
      <c r="K31" s="8">
        <f t="shared" si="0"/>
        <v>499745.12493101798</v>
      </c>
      <c r="L31" s="1">
        <f t="shared" si="1"/>
        <v>17389.819771133989</v>
      </c>
      <c r="M31" s="1">
        <f t="shared" si="2"/>
        <v>379171.1348550914</v>
      </c>
      <c r="N31" s="1">
        <f t="shared" si="3"/>
        <v>2926272.291364911</v>
      </c>
      <c r="O31" s="1">
        <f t="shared" si="6"/>
        <v>0</v>
      </c>
      <c r="P31" s="1">
        <f t="shared" si="7"/>
        <v>0</v>
      </c>
      <c r="Q31" s="1">
        <f t="shared" si="8"/>
        <v>3822578.3709221543</v>
      </c>
      <c r="R31" s="1">
        <f t="shared" si="4"/>
        <v>149727.19929146348</v>
      </c>
      <c r="S31" s="91">
        <f t="shared" si="5"/>
        <v>3.9169164046555169E-2</v>
      </c>
    </row>
    <row r="32" spans="1:26">
      <c r="A32" s="7">
        <f>Dataset!A32</f>
        <v>41821</v>
      </c>
      <c r="B32">
        <f>Dataset!B32</f>
        <v>2014</v>
      </c>
      <c r="C32">
        <f>Dataset!C32</f>
        <v>7</v>
      </c>
      <c r="D32" s="8">
        <f>Dataset!I32</f>
        <v>3898577.2674127915</v>
      </c>
      <c r="E32">
        <f>Dataset!AE32</f>
        <v>0</v>
      </c>
      <c r="F32">
        <f>Dataset!AF32</f>
        <v>144.6</v>
      </c>
      <c r="G32" s="8">
        <f>Dataset!AR32</f>
        <v>31</v>
      </c>
      <c r="H32" s="100">
        <f>Dataset!BK32</f>
        <v>0</v>
      </c>
      <c r="I32">
        <f>Dataset!BI32</f>
        <v>0</v>
      </c>
      <c r="K32" s="8">
        <f t="shared" si="0"/>
        <v>499745.12493101798</v>
      </c>
      <c r="L32" s="1">
        <f t="shared" si="1"/>
        <v>0</v>
      </c>
      <c r="M32" s="1">
        <f t="shared" si="2"/>
        <v>486928.47335742647</v>
      </c>
      <c r="N32" s="1">
        <f t="shared" si="3"/>
        <v>3023814.7010770747</v>
      </c>
      <c r="O32" s="1">
        <f t="shared" si="6"/>
        <v>0</v>
      </c>
      <c r="P32" s="1">
        <f t="shared" si="7"/>
        <v>0</v>
      </c>
      <c r="Q32" s="1">
        <f t="shared" si="8"/>
        <v>4010488.2993655191</v>
      </c>
      <c r="R32" s="1">
        <f t="shared" si="4"/>
        <v>111911.03195272759</v>
      </c>
      <c r="S32" s="91">
        <f t="shared" si="5"/>
        <v>2.7904590064614456E-2</v>
      </c>
    </row>
    <row r="33" spans="1:19">
      <c r="A33" s="7">
        <f>Dataset!A33</f>
        <v>41852</v>
      </c>
      <c r="B33">
        <f>Dataset!B33</f>
        <v>2014</v>
      </c>
      <c r="C33">
        <f>Dataset!C33</f>
        <v>8</v>
      </c>
      <c r="D33" s="8">
        <f>Dataset!I33</f>
        <v>3863892.5240839021</v>
      </c>
      <c r="E33">
        <f>Dataset!AE33</f>
        <v>1.3</v>
      </c>
      <c r="F33">
        <f>Dataset!AF33</f>
        <v>147.1</v>
      </c>
      <c r="G33" s="8">
        <f>Dataset!AR33</f>
        <v>31</v>
      </c>
      <c r="H33" s="100">
        <f>Dataset!BK33</f>
        <v>0</v>
      </c>
      <c r="I33">
        <f>Dataset!BI33</f>
        <v>0</v>
      </c>
      <c r="K33" s="8">
        <f t="shared" si="0"/>
        <v>499745.12493101798</v>
      </c>
      <c r="L33" s="1">
        <f t="shared" si="1"/>
        <v>2723.7067111414681</v>
      </c>
      <c r="M33" s="1">
        <f t="shared" si="2"/>
        <v>495347.01542792137</v>
      </c>
      <c r="N33" s="1">
        <f t="shared" si="3"/>
        <v>3023814.7010770747</v>
      </c>
      <c r="O33" s="1">
        <f t="shared" si="6"/>
        <v>0</v>
      </c>
      <c r="P33" s="1">
        <f t="shared" si="7"/>
        <v>0</v>
      </c>
      <c r="Q33" s="1">
        <f t="shared" si="8"/>
        <v>4021630.5481471554</v>
      </c>
      <c r="R33" s="1">
        <f t="shared" si="4"/>
        <v>157738.02406325331</v>
      </c>
      <c r="S33" s="91">
        <f t="shared" si="5"/>
        <v>3.922240548325015E-2</v>
      </c>
    </row>
    <row r="34" spans="1:19">
      <c r="A34" s="7">
        <f>Dataset!A34</f>
        <v>41883</v>
      </c>
      <c r="B34">
        <f>Dataset!B34</f>
        <v>2014</v>
      </c>
      <c r="C34">
        <f>Dataset!C34</f>
        <v>9</v>
      </c>
      <c r="D34" s="8">
        <f>Dataset!I34</f>
        <v>3629378.121109474</v>
      </c>
      <c r="E34">
        <f>Dataset!AE34</f>
        <v>25</v>
      </c>
      <c r="F34">
        <f>Dataset!AF34</f>
        <v>80.099999999999994</v>
      </c>
      <c r="G34" s="8">
        <f>Dataset!AR34</f>
        <v>30</v>
      </c>
      <c r="H34" s="100">
        <f>Dataset!BK34</f>
        <v>0</v>
      </c>
      <c r="I34">
        <f>Dataset!BI34</f>
        <v>1</v>
      </c>
      <c r="K34" s="8">
        <f t="shared" ref="K34:K65" si="9">$X$9</f>
        <v>499745.12493101798</v>
      </c>
      <c r="L34" s="1">
        <f t="shared" ref="L34:L65" si="10">E34*$X$10</f>
        <v>52378.975214259</v>
      </c>
      <c r="M34" s="1">
        <f t="shared" ref="M34:M65" si="11">F34*$X$11</f>
        <v>269730.08793865738</v>
      </c>
      <c r="N34" s="1">
        <f t="shared" ref="N34:N65" si="12">G34*$X$12</f>
        <v>2926272.291364911</v>
      </c>
      <c r="O34" s="1">
        <f t="shared" si="6"/>
        <v>0</v>
      </c>
      <c r="P34" s="1">
        <f t="shared" si="7"/>
        <v>-81187.472478609096</v>
      </c>
      <c r="Q34" s="1">
        <f t="shared" si="8"/>
        <v>3666939.0069702365</v>
      </c>
      <c r="R34" s="1">
        <f t="shared" ref="R34:R65" si="13">Q34-D34</f>
        <v>37560.885860762559</v>
      </c>
      <c r="S34" s="91">
        <f t="shared" si="5"/>
        <v>1.0243117158307136E-2</v>
      </c>
    </row>
    <row r="35" spans="1:19">
      <c r="A35" s="7">
        <f>Dataset!A35</f>
        <v>41913</v>
      </c>
      <c r="B35">
        <f>Dataset!B35</f>
        <v>2014</v>
      </c>
      <c r="C35">
        <f>Dataset!C35</f>
        <v>10</v>
      </c>
      <c r="D35" s="8">
        <f>Dataset!I35</f>
        <v>3700224.6664129174</v>
      </c>
      <c r="E35">
        <f>Dataset!AE35</f>
        <v>128.9</v>
      </c>
      <c r="F35">
        <f>Dataset!AF35</f>
        <v>15.3</v>
      </c>
      <c r="G35" s="8">
        <f>Dataset!AR35</f>
        <v>31</v>
      </c>
      <c r="H35" s="100">
        <f>Dataset!BK35</f>
        <v>0</v>
      </c>
      <c r="I35">
        <f>Dataset!BI35</f>
        <v>1</v>
      </c>
      <c r="K35" s="8">
        <f t="shared" si="9"/>
        <v>499745.12493101798</v>
      </c>
      <c r="L35" s="1">
        <f t="shared" si="10"/>
        <v>270065.99620471941</v>
      </c>
      <c r="M35" s="1">
        <f t="shared" si="11"/>
        <v>51521.477471428945</v>
      </c>
      <c r="N35" s="1">
        <f t="shared" si="12"/>
        <v>3023814.7010770747</v>
      </c>
      <c r="O35" s="1">
        <f t="shared" si="6"/>
        <v>0</v>
      </c>
      <c r="P35" s="1">
        <f t="shared" si="7"/>
        <v>-81187.472478609096</v>
      </c>
      <c r="Q35" s="1">
        <f t="shared" si="8"/>
        <v>3763959.8272056319</v>
      </c>
      <c r="R35" s="1">
        <f t="shared" si="13"/>
        <v>63735.160792714451</v>
      </c>
      <c r="S35" s="91">
        <f t="shared" si="5"/>
        <v>1.6933007714918017E-2</v>
      </c>
    </row>
    <row r="36" spans="1:19">
      <c r="A36" s="7">
        <f>Dataset!A36</f>
        <v>41944</v>
      </c>
      <c r="B36">
        <f>Dataset!B36</f>
        <v>2014</v>
      </c>
      <c r="C36">
        <f>Dataset!C36</f>
        <v>11</v>
      </c>
      <c r="D36" s="8">
        <f>Dataset!I36</f>
        <v>4022354.9551884052</v>
      </c>
      <c r="E36">
        <f>Dataset!AE36</f>
        <v>358.3</v>
      </c>
      <c r="F36">
        <f>Dataset!AF36</f>
        <v>0</v>
      </c>
      <c r="G36" s="8">
        <f>Dataset!AR36</f>
        <v>30</v>
      </c>
      <c r="H36" s="100">
        <f>Dataset!BK36</f>
        <v>0</v>
      </c>
      <c r="I36">
        <f>Dataset!BI36</f>
        <v>1</v>
      </c>
      <c r="K36" s="8">
        <f t="shared" si="9"/>
        <v>499745.12493101798</v>
      </c>
      <c r="L36" s="1">
        <f t="shared" si="10"/>
        <v>750695.47277076007</v>
      </c>
      <c r="M36" s="1">
        <f t="shared" si="11"/>
        <v>0</v>
      </c>
      <c r="N36" s="1">
        <f t="shared" si="12"/>
        <v>2926272.291364911</v>
      </c>
      <c r="O36" s="1">
        <f t="shared" si="6"/>
        <v>0</v>
      </c>
      <c r="P36" s="1">
        <f t="shared" si="7"/>
        <v>-81187.472478609096</v>
      </c>
      <c r="Q36" s="1">
        <f t="shared" si="8"/>
        <v>4095525.4165880801</v>
      </c>
      <c r="R36" s="1">
        <f t="shared" si="13"/>
        <v>73170.461399674881</v>
      </c>
      <c r="S36" s="91">
        <f t="shared" si="5"/>
        <v>1.7865952217830963E-2</v>
      </c>
    </row>
    <row r="37" spans="1:19">
      <c r="A37" s="7">
        <f>Dataset!A37</f>
        <v>41974</v>
      </c>
      <c r="B37">
        <f>Dataset!B37</f>
        <v>2014</v>
      </c>
      <c r="C37">
        <f>Dataset!C37</f>
        <v>12</v>
      </c>
      <c r="D37" s="8">
        <f>Dataset!I37</f>
        <v>4501351.3283059318</v>
      </c>
      <c r="E37">
        <f>Dataset!AE37</f>
        <v>456.1</v>
      </c>
      <c r="F37">
        <f>Dataset!AF37</f>
        <v>0</v>
      </c>
      <c r="G37" s="8">
        <f>Dataset!AR37</f>
        <v>31</v>
      </c>
      <c r="H37" s="100">
        <f>Dataset!BK37</f>
        <v>0</v>
      </c>
      <c r="I37">
        <f>Dataset!BI37</f>
        <v>0</v>
      </c>
      <c r="K37" s="8">
        <f t="shared" si="9"/>
        <v>499745.12493101798</v>
      </c>
      <c r="L37" s="1">
        <f t="shared" si="10"/>
        <v>955602.02380894125</v>
      </c>
      <c r="M37" s="1">
        <f t="shared" si="11"/>
        <v>0</v>
      </c>
      <c r="N37" s="1">
        <f t="shared" si="12"/>
        <v>3023814.7010770747</v>
      </c>
      <c r="O37" s="1">
        <f t="shared" si="6"/>
        <v>0</v>
      </c>
      <c r="P37" s="1">
        <f t="shared" si="7"/>
        <v>0</v>
      </c>
      <c r="Q37" s="1">
        <f t="shared" si="8"/>
        <v>4479161.8498170339</v>
      </c>
      <c r="R37" s="1">
        <f t="shared" si="13"/>
        <v>-22189.478488897905</v>
      </c>
      <c r="S37" s="91">
        <f t="shared" si="5"/>
        <v>4.9539354086533642E-3</v>
      </c>
    </row>
    <row r="38" spans="1:19">
      <c r="A38" s="7">
        <f>Dataset!A38</f>
        <v>42005</v>
      </c>
      <c r="B38">
        <f>Dataset!B38</f>
        <v>2015</v>
      </c>
      <c r="C38">
        <f>Dataset!C38</f>
        <v>1</v>
      </c>
      <c r="D38" s="8">
        <f>Dataset!I38</f>
        <v>4986015.2798915301</v>
      </c>
      <c r="E38">
        <f>Dataset!AE38</f>
        <v>700.7</v>
      </c>
      <c r="F38">
        <f>Dataset!AF38</f>
        <v>0</v>
      </c>
      <c r="G38" s="8">
        <f>Dataset!AR38</f>
        <v>31</v>
      </c>
      <c r="H38" s="100">
        <f>Dataset!BK38</f>
        <v>0</v>
      </c>
      <c r="I38">
        <f>Dataset!BI38</f>
        <v>0</v>
      </c>
      <c r="K38" s="8">
        <f t="shared" si="9"/>
        <v>499745.12493101798</v>
      </c>
      <c r="L38" s="1">
        <f t="shared" si="10"/>
        <v>1468077.9173052514</v>
      </c>
      <c r="M38" s="1">
        <f t="shared" si="11"/>
        <v>0</v>
      </c>
      <c r="N38" s="1">
        <f t="shared" si="12"/>
        <v>3023814.7010770747</v>
      </c>
      <c r="O38" s="1">
        <f t="shared" si="6"/>
        <v>0</v>
      </c>
      <c r="P38" s="1">
        <f t="shared" si="7"/>
        <v>0</v>
      </c>
      <c r="Q38" s="1">
        <f t="shared" si="8"/>
        <v>4991637.7433133442</v>
      </c>
      <c r="R38" s="1">
        <f t="shared" si="13"/>
        <v>5622.4634218141437</v>
      </c>
      <c r="S38" s="91">
        <f t="shared" si="5"/>
        <v>1.1263764942369538E-3</v>
      </c>
    </row>
    <row r="39" spans="1:19">
      <c r="A39" s="7">
        <f>Dataset!A39</f>
        <v>42036</v>
      </c>
      <c r="B39">
        <f>Dataset!B39</f>
        <v>2015</v>
      </c>
      <c r="C39">
        <f>Dataset!C39</f>
        <v>2</v>
      </c>
      <c r="D39" s="8">
        <f>Dataset!I39</f>
        <v>4697318.9856821401</v>
      </c>
      <c r="E39">
        <f>Dataset!AE39</f>
        <v>748.7</v>
      </c>
      <c r="F39">
        <f>Dataset!AF39</f>
        <v>0</v>
      </c>
      <c r="G39" s="8">
        <f>Dataset!AR39</f>
        <v>28</v>
      </c>
      <c r="H39" s="100">
        <f>Dataset!BK39</f>
        <v>0</v>
      </c>
      <c r="I39">
        <f>Dataset!BI39</f>
        <v>0</v>
      </c>
      <c r="K39" s="8">
        <f t="shared" si="9"/>
        <v>499745.12493101798</v>
      </c>
      <c r="L39" s="1">
        <f t="shared" si="10"/>
        <v>1568645.5497166286</v>
      </c>
      <c r="M39" s="1">
        <f t="shared" si="11"/>
        <v>0</v>
      </c>
      <c r="N39" s="1">
        <f t="shared" si="12"/>
        <v>2731187.4719405835</v>
      </c>
      <c r="O39" s="1">
        <f t="shared" si="6"/>
        <v>0</v>
      </c>
      <c r="P39" s="1">
        <f t="shared" si="7"/>
        <v>0</v>
      </c>
      <c r="Q39" s="1">
        <f t="shared" si="8"/>
        <v>4799578.1465882305</v>
      </c>
      <c r="R39" s="1">
        <f t="shared" si="13"/>
        <v>102259.1609060904</v>
      </c>
      <c r="S39" s="91">
        <f t="shared" si="5"/>
        <v>2.130586434534483E-2</v>
      </c>
    </row>
    <row r="40" spans="1:19">
      <c r="A40" s="7">
        <f>Dataset!A40</f>
        <v>42064</v>
      </c>
      <c r="B40">
        <f>Dataset!B40</f>
        <v>2015</v>
      </c>
      <c r="C40">
        <f>Dataset!C40</f>
        <v>3</v>
      </c>
      <c r="D40" s="8">
        <f>Dataset!I40</f>
        <v>4654228.7527321167</v>
      </c>
      <c r="E40">
        <f>Dataset!AE40</f>
        <v>522.70000000000005</v>
      </c>
      <c r="F40">
        <f>Dataset!AF40</f>
        <v>0</v>
      </c>
      <c r="G40" s="8">
        <f>Dataset!AR40</f>
        <v>31</v>
      </c>
      <c r="H40" s="100">
        <f>Dataset!BK40</f>
        <v>0</v>
      </c>
      <c r="I40">
        <f>Dataset!BI40</f>
        <v>1</v>
      </c>
      <c r="K40" s="8">
        <f t="shared" si="9"/>
        <v>499745.12493101798</v>
      </c>
      <c r="L40" s="1">
        <f t="shared" si="10"/>
        <v>1095139.6137797274</v>
      </c>
      <c r="M40" s="1">
        <f t="shared" si="11"/>
        <v>0</v>
      </c>
      <c r="N40" s="1">
        <f t="shared" si="12"/>
        <v>3023814.7010770747</v>
      </c>
      <c r="O40" s="1">
        <f t="shared" si="6"/>
        <v>0</v>
      </c>
      <c r="P40" s="1">
        <f t="shared" si="7"/>
        <v>-81187.472478609096</v>
      </c>
      <c r="Q40" s="1">
        <f t="shared" si="8"/>
        <v>4537511.9673092104</v>
      </c>
      <c r="R40" s="1">
        <f t="shared" si="13"/>
        <v>-116716.78542290628</v>
      </c>
      <c r="S40" s="91">
        <f t="shared" si="5"/>
        <v>2.5722639689724165E-2</v>
      </c>
    </row>
    <row r="41" spans="1:19">
      <c r="A41" s="7">
        <f>Dataset!A41</f>
        <v>42095</v>
      </c>
      <c r="B41">
        <f>Dataset!B41</f>
        <v>2015</v>
      </c>
      <c r="C41">
        <f>Dataset!C41</f>
        <v>4</v>
      </c>
      <c r="D41" s="8">
        <f>Dataset!I41</f>
        <v>3829853.4078636072</v>
      </c>
      <c r="E41">
        <f>Dataset!AE41</f>
        <v>246.8</v>
      </c>
      <c r="F41">
        <f>Dataset!AF41</f>
        <v>0</v>
      </c>
      <c r="G41" s="8">
        <f>Dataset!AR41</f>
        <v>30</v>
      </c>
      <c r="H41" s="100">
        <f>Dataset!BK41</f>
        <v>0</v>
      </c>
      <c r="I41">
        <f>Dataset!BI41</f>
        <v>1</v>
      </c>
      <c r="K41" s="8">
        <f t="shared" si="9"/>
        <v>499745.12493101798</v>
      </c>
      <c r="L41" s="1">
        <f t="shared" si="10"/>
        <v>517085.24331516493</v>
      </c>
      <c r="M41" s="1">
        <f t="shared" si="11"/>
        <v>0</v>
      </c>
      <c r="N41" s="1">
        <f t="shared" si="12"/>
        <v>2926272.291364911</v>
      </c>
      <c r="O41" s="1">
        <f t="shared" si="6"/>
        <v>0</v>
      </c>
      <c r="P41" s="1">
        <f t="shared" si="7"/>
        <v>-81187.472478609096</v>
      </c>
      <c r="Q41" s="1">
        <f t="shared" si="8"/>
        <v>3861915.1871324847</v>
      </c>
      <c r="R41" s="1">
        <f t="shared" si="13"/>
        <v>32061.779268877581</v>
      </c>
      <c r="S41" s="91">
        <f t="shared" si="5"/>
        <v>8.3020412710523069E-3</v>
      </c>
    </row>
    <row r="42" spans="1:19">
      <c r="A42" s="7">
        <f>Dataset!A42</f>
        <v>42125</v>
      </c>
      <c r="B42">
        <f>Dataset!B42</f>
        <v>2015</v>
      </c>
      <c r="C42">
        <f>Dataset!C42</f>
        <v>5</v>
      </c>
      <c r="D42" s="8">
        <f>Dataset!I42</f>
        <v>3733382.6132738465</v>
      </c>
      <c r="E42">
        <f>Dataset!AE42</f>
        <v>75.8</v>
      </c>
      <c r="F42">
        <f>Dataset!AF42</f>
        <v>68.8</v>
      </c>
      <c r="G42" s="8">
        <f>Dataset!AR42</f>
        <v>31</v>
      </c>
      <c r="H42" s="100">
        <f>Dataset!BK42</f>
        <v>0</v>
      </c>
      <c r="I42">
        <f>Dataset!BI42</f>
        <v>1</v>
      </c>
      <c r="K42" s="8">
        <f t="shared" si="9"/>
        <v>499745.12493101798</v>
      </c>
      <c r="L42" s="1">
        <f t="shared" si="10"/>
        <v>158813.0528496333</v>
      </c>
      <c r="M42" s="1">
        <f t="shared" si="11"/>
        <v>231678.27778002032</v>
      </c>
      <c r="N42" s="1">
        <f t="shared" si="12"/>
        <v>3023814.7010770747</v>
      </c>
      <c r="O42" s="1">
        <f t="shared" si="6"/>
        <v>0</v>
      </c>
      <c r="P42" s="1">
        <f t="shared" si="7"/>
        <v>-81187.472478609096</v>
      </c>
      <c r="Q42" s="1">
        <f t="shared" si="8"/>
        <v>3832863.6841591373</v>
      </c>
      <c r="R42" s="1">
        <f t="shared" si="13"/>
        <v>99481.070885290857</v>
      </c>
      <c r="S42" s="91">
        <f t="shared" si="5"/>
        <v>2.5954763613544804E-2</v>
      </c>
    </row>
    <row r="43" spans="1:19">
      <c r="A43" s="7">
        <f>Dataset!A43</f>
        <v>42156</v>
      </c>
      <c r="B43">
        <f>Dataset!B43</f>
        <v>2015</v>
      </c>
      <c r="C43">
        <f>Dataset!C43</f>
        <v>6</v>
      </c>
      <c r="D43" s="8">
        <f>Dataset!I43</f>
        <v>3691947.6028069244</v>
      </c>
      <c r="E43">
        <f>Dataset!AE43</f>
        <v>14.7</v>
      </c>
      <c r="F43">
        <f>Dataset!AF43</f>
        <v>70.900000000000006</v>
      </c>
      <c r="G43" s="8">
        <f>Dataset!AR43</f>
        <v>30</v>
      </c>
      <c r="H43" s="100">
        <f>Dataset!BK43</f>
        <v>0</v>
      </c>
      <c r="I43">
        <f>Dataset!BI43</f>
        <v>0</v>
      </c>
      <c r="K43" s="8">
        <f t="shared" si="9"/>
        <v>499745.12493101798</v>
      </c>
      <c r="L43" s="1">
        <f t="shared" si="10"/>
        <v>30798.837425984293</v>
      </c>
      <c r="M43" s="1">
        <f t="shared" si="11"/>
        <v>238749.8531192361</v>
      </c>
      <c r="N43" s="1">
        <f t="shared" si="12"/>
        <v>2926272.291364911</v>
      </c>
      <c r="O43" s="1">
        <f t="shared" si="6"/>
        <v>0</v>
      </c>
      <c r="P43" s="1">
        <f t="shared" si="7"/>
        <v>0</v>
      </c>
      <c r="Q43" s="1">
        <f t="shared" si="8"/>
        <v>3695566.1068411493</v>
      </c>
      <c r="R43" s="1">
        <f t="shared" si="13"/>
        <v>3618.5040342248976</v>
      </c>
      <c r="S43" s="91">
        <f t="shared" si="5"/>
        <v>9.7914742413250416E-4</v>
      </c>
    </row>
    <row r="44" spans="1:19">
      <c r="A44" s="7">
        <f>Dataset!A44</f>
        <v>42186</v>
      </c>
      <c r="B44">
        <f>Dataset!B44</f>
        <v>2015</v>
      </c>
      <c r="C44">
        <f>Dataset!C44</f>
        <v>7</v>
      </c>
      <c r="D44" s="8">
        <f>Dataset!I44</f>
        <v>4034145.43501984</v>
      </c>
      <c r="E44">
        <f>Dataset!AE44</f>
        <v>0</v>
      </c>
      <c r="F44">
        <f>Dataset!AF44</f>
        <v>186.4</v>
      </c>
      <c r="G44" s="8">
        <f>Dataset!AR44</f>
        <v>31</v>
      </c>
      <c r="H44" s="100">
        <f>Dataset!BK44</f>
        <v>0</v>
      </c>
      <c r="I44">
        <f>Dataset!BI44</f>
        <v>0</v>
      </c>
      <c r="K44" s="8">
        <f t="shared" si="9"/>
        <v>499745.12493101798</v>
      </c>
      <c r="L44" s="1">
        <f t="shared" si="10"/>
        <v>0</v>
      </c>
      <c r="M44" s="1">
        <f t="shared" si="11"/>
        <v>627686.49677610165</v>
      </c>
      <c r="N44" s="1">
        <f t="shared" si="12"/>
        <v>3023814.7010770747</v>
      </c>
      <c r="O44" s="1">
        <f t="shared" si="6"/>
        <v>0</v>
      </c>
      <c r="P44" s="1">
        <f t="shared" si="7"/>
        <v>0</v>
      </c>
      <c r="Q44" s="1">
        <f t="shared" si="8"/>
        <v>4151246.3227841943</v>
      </c>
      <c r="R44" s="1">
        <f t="shared" si="13"/>
        <v>117100.88776435424</v>
      </c>
      <c r="S44" s="91">
        <f t="shared" si="5"/>
        <v>2.8208609814754617E-2</v>
      </c>
    </row>
    <row r="45" spans="1:19">
      <c r="A45" s="7">
        <f>Dataset!A45</f>
        <v>42217</v>
      </c>
      <c r="B45">
        <f>Dataset!B45</f>
        <v>2015</v>
      </c>
      <c r="C45">
        <f>Dataset!C45</f>
        <v>8</v>
      </c>
      <c r="D45" s="8">
        <f>Dataset!I45</f>
        <v>4109881.6158903609</v>
      </c>
      <c r="E45">
        <f>Dataset!AE45</f>
        <v>0</v>
      </c>
      <c r="F45">
        <f>Dataset!AF45</f>
        <v>177.4</v>
      </c>
      <c r="G45" s="8">
        <f>Dataset!AR45</f>
        <v>31</v>
      </c>
      <c r="H45" s="100">
        <f>Dataset!BK45</f>
        <v>0</v>
      </c>
      <c r="I45">
        <f>Dataset!BI45</f>
        <v>0</v>
      </c>
      <c r="K45" s="8">
        <f t="shared" si="9"/>
        <v>499745.12493101798</v>
      </c>
      <c r="L45" s="1">
        <f t="shared" si="10"/>
        <v>0</v>
      </c>
      <c r="M45" s="1">
        <f t="shared" si="11"/>
        <v>597379.74532231991</v>
      </c>
      <c r="N45" s="1">
        <f t="shared" si="12"/>
        <v>3023814.7010770747</v>
      </c>
      <c r="O45" s="1">
        <f t="shared" si="6"/>
        <v>0</v>
      </c>
      <c r="P45" s="1">
        <f t="shared" si="7"/>
        <v>0</v>
      </c>
      <c r="Q45" s="1">
        <f t="shared" si="8"/>
        <v>4120939.5713304128</v>
      </c>
      <c r="R45" s="1">
        <f t="shared" si="13"/>
        <v>11057.955440051854</v>
      </c>
      <c r="S45" s="91">
        <f t="shared" si="5"/>
        <v>2.6833578237794638E-3</v>
      </c>
    </row>
    <row r="46" spans="1:19">
      <c r="A46" s="7">
        <f>Dataset!A46</f>
        <v>42248</v>
      </c>
      <c r="B46">
        <f>Dataset!B46</f>
        <v>2015</v>
      </c>
      <c r="C46">
        <f>Dataset!C46</f>
        <v>9</v>
      </c>
      <c r="D46" s="8">
        <f>Dataset!I46</f>
        <v>3781092.9406385827</v>
      </c>
      <c r="E46">
        <f>Dataset!AE46</f>
        <v>2.5</v>
      </c>
      <c r="F46">
        <f>Dataset!AF46</f>
        <v>164.9</v>
      </c>
      <c r="G46" s="8">
        <f>Dataset!AR46</f>
        <v>30</v>
      </c>
      <c r="H46" s="100">
        <f>Dataset!BK46</f>
        <v>0</v>
      </c>
      <c r="I46">
        <f>Dataset!BI46</f>
        <v>1</v>
      </c>
      <c r="K46" s="8">
        <f t="shared" si="9"/>
        <v>499745.12493101798</v>
      </c>
      <c r="L46" s="1">
        <f t="shared" si="10"/>
        <v>5237.8975214259008</v>
      </c>
      <c r="M46" s="1">
        <f t="shared" si="11"/>
        <v>555287.03496984532</v>
      </c>
      <c r="N46" s="1">
        <f t="shared" si="12"/>
        <v>2926272.291364911</v>
      </c>
      <c r="O46" s="1">
        <f t="shared" si="6"/>
        <v>0</v>
      </c>
      <c r="P46" s="1">
        <f t="shared" si="7"/>
        <v>-81187.472478609096</v>
      </c>
      <c r="Q46" s="1">
        <f t="shared" si="8"/>
        <v>3905354.8763085911</v>
      </c>
      <c r="R46" s="1">
        <f t="shared" si="13"/>
        <v>124261.93567000842</v>
      </c>
      <c r="S46" s="91">
        <f t="shared" si="5"/>
        <v>3.1818346758659473E-2</v>
      </c>
    </row>
    <row r="47" spans="1:19">
      <c r="A47" s="7">
        <f>Dataset!A47</f>
        <v>42278</v>
      </c>
      <c r="B47">
        <f>Dataset!B47</f>
        <v>2015</v>
      </c>
      <c r="C47">
        <f>Dataset!C47</f>
        <v>10</v>
      </c>
      <c r="D47" s="8">
        <f>Dataset!I47</f>
        <v>3600682.5601617452</v>
      </c>
      <c r="E47">
        <f>Dataset!AE47</f>
        <v>141.1</v>
      </c>
      <c r="F47">
        <f>Dataset!AF47</f>
        <v>10.8</v>
      </c>
      <c r="G47" s="8">
        <f>Dataset!AR47</f>
        <v>31</v>
      </c>
      <c r="H47" s="100">
        <f>Dataset!BK47</f>
        <v>0</v>
      </c>
      <c r="I47">
        <f>Dataset!BI47</f>
        <v>1</v>
      </c>
      <c r="K47" s="8">
        <f t="shared" si="9"/>
        <v>499745.12493101798</v>
      </c>
      <c r="L47" s="1">
        <f t="shared" si="10"/>
        <v>295626.93610927783</v>
      </c>
      <c r="M47" s="1">
        <f t="shared" si="11"/>
        <v>36368.101744538078</v>
      </c>
      <c r="N47" s="1">
        <f t="shared" si="12"/>
        <v>3023814.7010770747</v>
      </c>
      <c r="O47" s="1">
        <f t="shared" si="6"/>
        <v>0</v>
      </c>
      <c r="P47" s="1">
        <f t="shared" si="7"/>
        <v>-81187.472478609096</v>
      </c>
      <c r="Q47" s="1">
        <f t="shared" si="8"/>
        <v>3774367.3913832996</v>
      </c>
      <c r="R47" s="1">
        <f t="shared" si="13"/>
        <v>173684.83122155443</v>
      </c>
      <c r="S47" s="91">
        <f t="shared" si="5"/>
        <v>4.6016938260453555E-2</v>
      </c>
    </row>
    <row r="48" spans="1:19">
      <c r="A48" s="7">
        <f>Dataset!A48</f>
        <v>42309</v>
      </c>
      <c r="B48">
        <f>Dataset!B48</f>
        <v>2015</v>
      </c>
      <c r="C48">
        <f>Dataset!C48</f>
        <v>11</v>
      </c>
      <c r="D48" s="8">
        <f>Dataset!I48</f>
        <v>3657641.8932049824</v>
      </c>
      <c r="E48">
        <f>Dataset!AE48</f>
        <v>225</v>
      </c>
      <c r="F48">
        <f>Dataset!AF48</f>
        <v>7.4</v>
      </c>
      <c r="G48" s="8">
        <f>Dataset!AR48</f>
        <v>30</v>
      </c>
      <c r="H48" s="100">
        <f>Dataset!BK48</f>
        <v>0</v>
      </c>
      <c r="I48">
        <f>Dataset!BI48</f>
        <v>1</v>
      </c>
      <c r="K48" s="8">
        <f t="shared" si="9"/>
        <v>499745.12493101798</v>
      </c>
      <c r="L48" s="1">
        <f t="shared" si="10"/>
        <v>471410.776928331</v>
      </c>
      <c r="M48" s="1">
        <f t="shared" si="11"/>
        <v>24918.884528664981</v>
      </c>
      <c r="N48" s="1">
        <f t="shared" si="12"/>
        <v>2926272.291364911</v>
      </c>
      <c r="O48" s="1">
        <f t="shared" si="6"/>
        <v>0</v>
      </c>
      <c r="P48" s="1">
        <f t="shared" si="7"/>
        <v>-81187.472478609096</v>
      </c>
      <c r="Q48" s="1">
        <f t="shared" si="8"/>
        <v>3841159.6052743159</v>
      </c>
      <c r="R48" s="1">
        <f t="shared" si="13"/>
        <v>183517.71206933353</v>
      </c>
      <c r="S48" s="91">
        <f t="shared" si="5"/>
        <v>4.7776643234856586E-2</v>
      </c>
    </row>
    <row r="49" spans="1:36">
      <c r="A49" s="7">
        <f>Dataset!A49</f>
        <v>42339</v>
      </c>
      <c r="B49">
        <f>Dataset!B49</f>
        <v>2015</v>
      </c>
      <c r="C49">
        <f>Dataset!C49</f>
        <v>12</v>
      </c>
      <c r="D49" s="8">
        <f>Dataset!I49</f>
        <v>4059463.5386590245</v>
      </c>
      <c r="E49">
        <f>Dataset!AE49</f>
        <v>312.60000000000002</v>
      </c>
      <c r="F49">
        <f>Dataset!AF49</f>
        <v>0</v>
      </c>
      <c r="G49" s="8">
        <f>Dataset!AR49</f>
        <v>31</v>
      </c>
      <c r="H49" s="100">
        <f>Dataset!BK49</f>
        <v>0</v>
      </c>
      <c r="I49">
        <f>Dataset!BI49</f>
        <v>0</v>
      </c>
      <c r="K49" s="8">
        <f t="shared" si="9"/>
        <v>499745.12493101798</v>
      </c>
      <c r="L49" s="1">
        <f t="shared" si="10"/>
        <v>654946.70607909467</v>
      </c>
      <c r="M49" s="1">
        <f t="shared" si="11"/>
        <v>0</v>
      </c>
      <c r="N49" s="1">
        <f t="shared" si="12"/>
        <v>3023814.7010770747</v>
      </c>
      <c r="O49" s="1">
        <f t="shared" si="6"/>
        <v>0</v>
      </c>
      <c r="P49" s="1">
        <f t="shared" si="7"/>
        <v>0</v>
      </c>
      <c r="Q49" s="1">
        <f t="shared" si="8"/>
        <v>4178506.5320871873</v>
      </c>
      <c r="R49" s="1">
        <f t="shared" si="13"/>
        <v>119042.99342816276</v>
      </c>
      <c r="S49" s="91">
        <f t="shared" si="5"/>
        <v>2.8489363966292553E-2</v>
      </c>
    </row>
    <row r="50" spans="1:36">
      <c r="A50" s="7">
        <f>Dataset!A50</f>
        <v>42370</v>
      </c>
      <c r="B50">
        <f>Dataset!B50</f>
        <v>2016</v>
      </c>
      <c r="C50">
        <f>Dataset!C50</f>
        <v>1</v>
      </c>
      <c r="D50" s="8">
        <f>Dataset!I50</f>
        <v>4516627.3218548913</v>
      </c>
      <c r="E50">
        <f>Dataset!AE50</f>
        <v>558.29999999999995</v>
      </c>
      <c r="F50">
        <f>Dataset!AF50</f>
        <v>0</v>
      </c>
      <c r="G50" s="8">
        <f>Dataset!AR50</f>
        <v>31</v>
      </c>
      <c r="H50" s="100">
        <f>Dataset!BK50</f>
        <v>0</v>
      </c>
      <c r="I50">
        <f>Dataset!BI50</f>
        <v>0</v>
      </c>
      <c r="K50" s="8">
        <f t="shared" si="9"/>
        <v>499745.12493101798</v>
      </c>
      <c r="L50" s="1">
        <f t="shared" si="10"/>
        <v>1169727.2744848321</v>
      </c>
      <c r="M50" s="1">
        <f t="shared" si="11"/>
        <v>0</v>
      </c>
      <c r="N50" s="1">
        <f t="shared" si="12"/>
        <v>3023814.7010770747</v>
      </c>
      <c r="O50" s="1">
        <f t="shared" si="6"/>
        <v>0</v>
      </c>
      <c r="P50" s="1">
        <f t="shared" si="7"/>
        <v>0</v>
      </c>
      <c r="Q50" s="1">
        <f t="shared" si="8"/>
        <v>4693287.1004929245</v>
      </c>
      <c r="R50" s="1">
        <f t="shared" si="13"/>
        <v>176659.7786380332</v>
      </c>
      <c r="S50" s="91">
        <f t="shared" si="5"/>
        <v>3.7640948626279237E-2</v>
      </c>
    </row>
    <row r="51" spans="1:36">
      <c r="A51" s="7">
        <f>Dataset!A51</f>
        <v>42401</v>
      </c>
      <c r="B51">
        <f>Dataset!B51</f>
        <v>2016</v>
      </c>
      <c r="C51">
        <f>Dataset!C51</f>
        <v>2</v>
      </c>
      <c r="D51" s="8">
        <f>Dataset!I51</f>
        <v>4398912.3598470343</v>
      </c>
      <c r="E51">
        <f>Dataset!AE51</f>
        <v>507.5</v>
      </c>
      <c r="F51">
        <f>Dataset!AF51</f>
        <v>0</v>
      </c>
      <c r="G51" s="8">
        <f>Dataset!AR51</f>
        <v>29</v>
      </c>
      <c r="H51" s="100">
        <f>Dataset!BK51</f>
        <v>0</v>
      </c>
      <c r="I51">
        <f>Dataset!BI51</f>
        <v>0</v>
      </c>
      <c r="K51" s="8">
        <f t="shared" si="9"/>
        <v>499745.12493101798</v>
      </c>
      <c r="L51" s="1">
        <f t="shared" si="10"/>
        <v>1063293.1968494577</v>
      </c>
      <c r="M51" s="1">
        <f t="shared" si="11"/>
        <v>0</v>
      </c>
      <c r="N51" s="1">
        <f t="shared" si="12"/>
        <v>2828729.8816527473</v>
      </c>
      <c r="O51" s="1">
        <f t="shared" si="6"/>
        <v>0</v>
      </c>
      <c r="P51" s="1">
        <f t="shared" si="7"/>
        <v>0</v>
      </c>
      <c r="Q51" s="1">
        <f t="shared" si="8"/>
        <v>4391768.2034332231</v>
      </c>
      <c r="R51" s="1">
        <f t="shared" si="13"/>
        <v>-7144.156413811259</v>
      </c>
      <c r="S51" s="91">
        <f t="shared" si="5"/>
        <v>1.6267152734122858E-3</v>
      </c>
    </row>
    <row r="52" spans="1:36">
      <c r="A52" s="7">
        <f>Dataset!A52</f>
        <v>42430</v>
      </c>
      <c r="B52">
        <f>Dataset!B52</f>
        <v>2016</v>
      </c>
      <c r="C52">
        <f>Dataset!C52</f>
        <v>3</v>
      </c>
      <c r="D52" s="8">
        <f>Dataset!I52</f>
        <v>4382518.5462188171</v>
      </c>
      <c r="E52">
        <f>Dataset!AE52</f>
        <v>389.3</v>
      </c>
      <c r="F52">
        <f>Dataset!AF52</f>
        <v>0</v>
      </c>
      <c r="G52" s="8">
        <f>Dataset!AR52</f>
        <v>31</v>
      </c>
      <c r="H52" s="100">
        <f>Dataset!BK52</f>
        <v>0</v>
      </c>
      <c r="I52">
        <f>Dataset!BI52</f>
        <v>1</v>
      </c>
      <c r="K52" s="8">
        <f t="shared" si="9"/>
        <v>499745.12493101798</v>
      </c>
      <c r="L52" s="1">
        <f t="shared" si="10"/>
        <v>815645.40203644126</v>
      </c>
      <c r="M52" s="1">
        <f t="shared" si="11"/>
        <v>0</v>
      </c>
      <c r="N52" s="1">
        <f t="shared" si="12"/>
        <v>3023814.7010770747</v>
      </c>
      <c r="O52" s="1">
        <f t="shared" si="6"/>
        <v>0</v>
      </c>
      <c r="P52" s="1">
        <f t="shared" si="7"/>
        <v>-81187.472478609096</v>
      </c>
      <c r="Q52" s="1">
        <f t="shared" si="8"/>
        <v>4258017.7555659246</v>
      </c>
      <c r="R52" s="1">
        <f t="shared" si="13"/>
        <v>-124500.79065289255</v>
      </c>
      <c r="S52" s="91">
        <f t="shared" si="5"/>
        <v>2.9239143141230373E-2</v>
      </c>
      <c r="X52">
        <v>1</v>
      </c>
      <c r="Y52">
        <f>X52+1</f>
        <v>2</v>
      </c>
      <c r="Z52">
        <f t="shared" ref="Z52:AI52" si="14">Y52+1</f>
        <v>3</v>
      </c>
      <c r="AA52">
        <f t="shared" si="14"/>
        <v>4</v>
      </c>
      <c r="AB52">
        <f t="shared" si="14"/>
        <v>5</v>
      </c>
      <c r="AC52">
        <f t="shared" si="14"/>
        <v>6</v>
      </c>
      <c r="AD52">
        <f t="shared" si="14"/>
        <v>7</v>
      </c>
      <c r="AE52">
        <f t="shared" si="14"/>
        <v>8</v>
      </c>
      <c r="AF52">
        <f t="shared" si="14"/>
        <v>9</v>
      </c>
      <c r="AG52">
        <f t="shared" si="14"/>
        <v>10</v>
      </c>
      <c r="AH52">
        <f>AG52+1</f>
        <v>11</v>
      </c>
      <c r="AI52">
        <f t="shared" si="14"/>
        <v>12</v>
      </c>
    </row>
    <row r="53" spans="1:36">
      <c r="A53" s="7">
        <f>Dataset!A53</f>
        <v>42461</v>
      </c>
      <c r="B53">
        <f>Dataset!B53</f>
        <v>2016</v>
      </c>
      <c r="C53">
        <f>Dataset!C53</f>
        <v>4</v>
      </c>
      <c r="D53" s="8">
        <f>Dataset!I53</f>
        <v>3936228.3007480926</v>
      </c>
      <c r="E53">
        <f>Dataset!AE53</f>
        <v>319.8</v>
      </c>
      <c r="F53">
        <f>Dataset!AF53</f>
        <v>0</v>
      </c>
      <c r="G53" s="8">
        <f>Dataset!AR53</f>
        <v>30</v>
      </c>
      <c r="H53" s="100">
        <f>Dataset!BK53</f>
        <v>0</v>
      </c>
      <c r="I53">
        <f>Dataset!BI53</f>
        <v>1</v>
      </c>
      <c r="K53" s="8">
        <f t="shared" si="9"/>
        <v>499745.12493101798</v>
      </c>
      <c r="L53" s="1">
        <f t="shared" si="10"/>
        <v>670031.8509408012</v>
      </c>
      <c r="M53" s="1">
        <f t="shared" si="11"/>
        <v>0</v>
      </c>
      <c r="N53" s="1">
        <f t="shared" si="12"/>
        <v>2926272.291364911</v>
      </c>
      <c r="O53" s="1">
        <f t="shared" si="6"/>
        <v>0</v>
      </c>
      <c r="P53" s="1">
        <f t="shared" si="7"/>
        <v>-81187.472478609096</v>
      </c>
      <c r="Q53" s="1">
        <f t="shared" si="8"/>
        <v>4014861.794758121</v>
      </c>
      <c r="R53" s="1">
        <f t="shared" si="13"/>
        <v>78633.494010028429</v>
      </c>
      <c r="S53" s="91">
        <f t="shared" si="5"/>
        <v>1.9585604195066889E-2</v>
      </c>
      <c r="W53">
        <v>2012</v>
      </c>
      <c r="X53" s="8">
        <f t="shared" ref="X53:AI62" si="15">SUMIFS($R:$R,$B:$B,$W53,$C:$C,X$52)</f>
        <v>86552.296199448407</v>
      </c>
      <c r="Y53" s="8">
        <f t="shared" si="15"/>
        <v>148859.70339079667</v>
      </c>
      <c r="Z53" s="8">
        <f t="shared" si="15"/>
        <v>15019.856753003784</v>
      </c>
      <c r="AA53" s="8">
        <f t="shared" si="15"/>
        <v>391450.03126219893</v>
      </c>
      <c r="AB53" s="8">
        <f t="shared" si="15"/>
        <v>155668.38661213964</v>
      </c>
      <c r="AC53" s="8">
        <f t="shared" si="15"/>
        <v>187630.1841342547</v>
      </c>
      <c r="AD53" s="8">
        <f t="shared" si="15"/>
        <v>129865.98834728263</v>
      </c>
      <c r="AE53" s="8">
        <f t="shared" si="15"/>
        <v>170170.64258693345</v>
      </c>
      <c r="AF53" s="8">
        <f t="shared" si="15"/>
        <v>56984.367526937276</v>
      </c>
      <c r="AG53" s="8">
        <f t="shared" si="15"/>
        <v>136242.77046304895</v>
      </c>
      <c r="AH53" s="8">
        <f t="shared" si="15"/>
        <v>115711.7274625632</v>
      </c>
      <c r="AI53" s="8">
        <f t="shared" si="15"/>
        <v>48945.012322455645</v>
      </c>
      <c r="AJ53" s="1">
        <f t="shared" ref="AJ53:AJ62" si="16">SUM(X53:AI53)</f>
        <v>1643100.9670610633</v>
      </c>
    </row>
    <row r="54" spans="1:36">
      <c r="A54" s="7">
        <f>Dataset!A54</f>
        <v>42491</v>
      </c>
      <c r="B54">
        <f>Dataset!B54</f>
        <v>2016</v>
      </c>
      <c r="C54">
        <f>Dataset!C54</f>
        <v>5</v>
      </c>
      <c r="D54" s="8">
        <f>Dataset!I54</f>
        <v>3882065.999861401</v>
      </c>
      <c r="E54">
        <f>Dataset!AE54</f>
        <v>108.8</v>
      </c>
      <c r="F54">
        <f>Dataset!AF54</f>
        <v>45.2</v>
      </c>
      <c r="G54" s="8">
        <f>Dataset!AR54</f>
        <v>31</v>
      </c>
      <c r="H54" s="100">
        <f>Dataset!BK54</f>
        <v>0</v>
      </c>
      <c r="I54">
        <f>Dataset!BI54</f>
        <v>1</v>
      </c>
      <c r="K54" s="8">
        <f t="shared" si="9"/>
        <v>499745.12493101798</v>
      </c>
      <c r="L54" s="1">
        <f t="shared" si="10"/>
        <v>227953.30013245519</v>
      </c>
      <c r="M54" s="1">
        <f t="shared" si="11"/>
        <v>152207.24063454824</v>
      </c>
      <c r="N54" s="1">
        <f t="shared" si="12"/>
        <v>3023814.7010770747</v>
      </c>
      <c r="O54" s="1">
        <f t="shared" si="6"/>
        <v>0</v>
      </c>
      <c r="P54" s="1">
        <f t="shared" si="7"/>
        <v>-81187.472478609096</v>
      </c>
      <c r="Q54" s="1">
        <f t="shared" si="8"/>
        <v>3822532.8942964873</v>
      </c>
      <c r="R54" s="1">
        <f t="shared" si="13"/>
        <v>-59533.105564913712</v>
      </c>
      <c r="S54" s="91">
        <f t="shared" si="5"/>
        <v>1.5574255921706175E-2</v>
      </c>
      <c r="W54">
        <f>W53+1</f>
        <v>2013</v>
      </c>
      <c r="X54" s="8">
        <f t="shared" si="15"/>
        <v>-119664.27382458653</v>
      </c>
      <c r="Y54" s="8">
        <f t="shared" si="15"/>
        <v>-26202.682471869513</v>
      </c>
      <c r="Z54" s="8">
        <f t="shared" si="15"/>
        <v>-58455.213233423419</v>
      </c>
      <c r="AA54" s="8">
        <f t="shared" si="15"/>
        <v>55946.28050488513</v>
      </c>
      <c r="AB54" s="8">
        <f t="shared" si="15"/>
        <v>118262.04465635959</v>
      </c>
      <c r="AC54" s="8">
        <f t="shared" si="15"/>
        <v>59300.373898596969</v>
      </c>
      <c r="AD54" s="8">
        <f t="shared" si="15"/>
        <v>93867.723137427121</v>
      </c>
      <c r="AE54" s="8">
        <f t="shared" si="15"/>
        <v>101748.08166137431</v>
      </c>
      <c r="AF54" s="8">
        <f t="shared" si="15"/>
        <v>-29222.66504012607</v>
      </c>
      <c r="AG54" s="8">
        <f t="shared" si="15"/>
        <v>33334.86129524745</v>
      </c>
      <c r="AH54" s="8">
        <f t="shared" si="15"/>
        <v>9020.5153445191681</v>
      </c>
      <c r="AI54" s="8">
        <f t="shared" si="15"/>
        <v>49554.165501101874</v>
      </c>
      <c r="AJ54" s="1">
        <f t="shared" si="16"/>
        <v>287489.21142950607</v>
      </c>
    </row>
    <row r="55" spans="1:36">
      <c r="A55" s="7">
        <f>Dataset!A55</f>
        <v>42522</v>
      </c>
      <c r="B55">
        <f>Dataset!B55</f>
        <v>2016</v>
      </c>
      <c r="C55">
        <f>Dataset!C55</f>
        <v>6</v>
      </c>
      <c r="D55" s="8">
        <f>Dataset!I55</f>
        <v>3971752.3997143311</v>
      </c>
      <c r="E55">
        <f>Dataset!AE55</f>
        <v>10.199999999999999</v>
      </c>
      <c r="F55">
        <f>Dataset!AF55</f>
        <v>109.2</v>
      </c>
      <c r="G55" s="8">
        <f>Dataset!AR55</f>
        <v>30</v>
      </c>
      <c r="H55" s="100">
        <f>Dataset!BK55</f>
        <v>0</v>
      </c>
      <c r="I55">
        <f>Dataset!BI55</f>
        <v>0</v>
      </c>
      <c r="K55" s="8">
        <f t="shared" si="9"/>
        <v>499745.12493101798</v>
      </c>
      <c r="L55" s="1">
        <f t="shared" si="10"/>
        <v>21370.62188741767</v>
      </c>
      <c r="M55" s="1">
        <f t="shared" si="11"/>
        <v>367721.91763921833</v>
      </c>
      <c r="N55" s="1">
        <f t="shared" si="12"/>
        <v>2926272.291364911</v>
      </c>
      <c r="O55" s="1">
        <f t="shared" si="6"/>
        <v>0</v>
      </c>
      <c r="P55" s="1">
        <f t="shared" si="7"/>
        <v>0</v>
      </c>
      <c r="Q55" s="1">
        <f t="shared" si="8"/>
        <v>3815109.9558225651</v>
      </c>
      <c r="R55" s="1">
        <f t="shared" si="13"/>
        <v>-156642.44389176602</v>
      </c>
      <c r="S55" s="91">
        <f t="shared" ref="S55:S117" si="17">ABS(R55/Q55)</f>
        <v>4.1058434935197764E-2</v>
      </c>
      <c r="W55">
        <f t="shared" ref="W55:W62" si="18">W54+1</f>
        <v>2014</v>
      </c>
      <c r="X55" s="8">
        <f t="shared" si="15"/>
        <v>-109708.58076410927</v>
      </c>
      <c r="Y55" s="8">
        <f t="shared" si="15"/>
        <v>-149898.33198336978</v>
      </c>
      <c r="Z55" s="8">
        <f t="shared" si="15"/>
        <v>-63176.322763300501</v>
      </c>
      <c r="AA55" s="8">
        <f t="shared" si="15"/>
        <v>-75003.198806042783</v>
      </c>
      <c r="AB55" s="8">
        <f t="shared" si="15"/>
        <v>-26040.205684562679</v>
      </c>
      <c r="AC55" s="8">
        <f t="shared" si="15"/>
        <v>149727.19929146348</v>
      </c>
      <c r="AD55" s="8">
        <f t="shared" si="15"/>
        <v>111911.03195272759</v>
      </c>
      <c r="AE55" s="8">
        <f t="shared" si="15"/>
        <v>157738.02406325331</v>
      </c>
      <c r="AF55" s="8">
        <f t="shared" si="15"/>
        <v>37560.885860762559</v>
      </c>
      <c r="AG55" s="8">
        <f t="shared" si="15"/>
        <v>63735.160792714451</v>
      </c>
      <c r="AH55" s="8">
        <f t="shared" si="15"/>
        <v>73170.461399674881</v>
      </c>
      <c r="AI55" s="8">
        <f t="shared" si="15"/>
        <v>-22189.478488897905</v>
      </c>
      <c r="AJ55" s="1">
        <f t="shared" si="16"/>
        <v>147826.64487031335</v>
      </c>
    </row>
    <row r="56" spans="1:36">
      <c r="A56" s="7">
        <f>Dataset!A56</f>
        <v>42552</v>
      </c>
      <c r="B56">
        <f>Dataset!B56</f>
        <v>2016</v>
      </c>
      <c r="C56">
        <f>Dataset!C56</f>
        <v>7</v>
      </c>
      <c r="D56" s="8">
        <f>Dataset!I56</f>
        <v>4377395.32819237</v>
      </c>
      <c r="E56">
        <f>Dataset!AE56</f>
        <v>0</v>
      </c>
      <c r="F56">
        <f>Dataset!AF56</f>
        <v>244.4</v>
      </c>
      <c r="G56" s="8">
        <f>Dataset!AR56</f>
        <v>31</v>
      </c>
      <c r="H56" s="100">
        <f>Dataset!BK56</f>
        <v>0</v>
      </c>
      <c r="I56">
        <f>Dataset!BI56</f>
        <v>0</v>
      </c>
      <c r="K56" s="8">
        <f t="shared" si="9"/>
        <v>499745.12493101798</v>
      </c>
      <c r="L56" s="1">
        <f t="shared" si="10"/>
        <v>0</v>
      </c>
      <c r="M56" s="1">
        <f t="shared" si="11"/>
        <v>822996.67281158385</v>
      </c>
      <c r="N56" s="1">
        <f t="shared" si="12"/>
        <v>3023814.7010770747</v>
      </c>
      <c r="O56" s="1">
        <f t="shared" si="6"/>
        <v>0</v>
      </c>
      <c r="P56" s="1">
        <f t="shared" si="7"/>
        <v>0</v>
      </c>
      <c r="Q56" s="1">
        <f t="shared" si="8"/>
        <v>4346556.4988196772</v>
      </c>
      <c r="R56" s="1">
        <f t="shared" si="13"/>
        <v>-30838.829372692853</v>
      </c>
      <c r="S56" s="91">
        <f t="shared" si="17"/>
        <v>7.0950025338603669E-3</v>
      </c>
      <c r="W56">
        <f t="shared" si="18"/>
        <v>2015</v>
      </c>
      <c r="X56" s="8">
        <f t="shared" si="15"/>
        <v>5622.4634218141437</v>
      </c>
      <c r="Y56" s="8">
        <f t="shared" si="15"/>
        <v>102259.1609060904</v>
      </c>
      <c r="Z56" s="8">
        <f t="shared" si="15"/>
        <v>-116716.78542290628</v>
      </c>
      <c r="AA56" s="8">
        <f t="shared" si="15"/>
        <v>32061.779268877581</v>
      </c>
      <c r="AB56" s="8">
        <f t="shared" si="15"/>
        <v>99481.070885290857</v>
      </c>
      <c r="AC56" s="8">
        <f t="shared" si="15"/>
        <v>3618.5040342248976</v>
      </c>
      <c r="AD56" s="8">
        <f t="shared" si="15"/>
        <v>117100.88776435424</v>
      </c>
      <c r="AE56" s="8">
        <f t="shared" si="15"/>
        <v>11057.955440051854</v>
      </c>
      <c r="AF56" s="8">
        <f t="shared" si="15"/>
        <v>124261.93567000842</v>
      </c>
      <c r="AG56" s="8">
        <f t="shared" si="15"/>
        <v>173684.83122155443</v>
      </c>
      <c r="AH56" s="8">
        <f t="shared" si="15"/>
        <v>183517.71206933353</v>
      </c>
      <c r="AI56" s="8">
        <f t="shared" si="15"/>
        <v>119042.99342816276</v>
      </c>
      <c r="AJ56" s="1">
        <f t="shared" si="16"/>
        <v>854992.50868685683</v>
      </c>
    </row>
    <row r="57" spans="1:36">
      <c r="A57" s="7">
        <f>Dataset!A57</f>
        <v>42583</v>
      </c>
      <c r="B57">
        <f>Dataset!B57</f>
        <v>2016</v>
      </c>
      <c r="C57">
        <f>Dataset!C57</f>
        <v>8</v>
      </c>
      <c r="D57" s="8">
        <f>Dataset!I57</f>
        <v>4416529.8174178284</v>
      </c>
      <c r="E57">
        <f>Dataset!AE57</f>
        <v>0</v>
      </c>
      <c r="F57">
        <f>Dataset!AF57</f>
        <v>260.10000000000002</v>
      </c>
      <c r="G57" s="8">
        <f>Dataset!AR57</f>
        <v>31</v>
      </c>
      <c r="H57" s="100">
        <f>Dataset!BK57</f>
        <v>0</v>
      </c>
      <c r="I57">
        <f>Dataset!BI57</f>
        <v>0</v>
      </c>
      <c r="K57" s="8">
        <f t="shared" si="9"/>
        <v>499745.12493101798</v>
      </c>
      <c r="L57" s="1">
        <f t="shared" si="10"/>
        <v>0</v>
      </c>
      <c r="M57" s="1">
        <f t="shared" si="11"/>
        <v>875865.11701429205</v>
      </c>
      <c r="N57" s="1">
        <f t="shared" si="12"/>
        <v>3023814.7010770747</v>
      </c>
      <c r="O57" s="1">
        <f t="shared" si="6"/>
        <v>0</v>
      </c>
      <c r="P57" s="1">
        <f t="shared" si="7"/>
        <v>0</v>
      </c>
      <c r="Q57" s="1">
        <f t="shared" si="8"/>
        <v>4399424.9430223852</v>
      </c>
      <c r="R57" s="1">
        <f t="shared" si="13"/>
        <v>-17104.874395443127</v>
      </c>
      <c r="S57" s="91">
        <f t="shared" si="17"/>
        <v>3.8879795920991789E-3</v>
      </c>
      <c r="W57">
        <f t="shared" si="18"/>
        <v>2016</v>
      </c>
      <c r="X57" s="8">
        <f t="shared" si="15"/>
        <v>176659.7786380332</v>
      </c>
      <c r="Y57" s="8">
        <f t="shared" si="15"/>
        <v>-7144.156413811259</v>
      </c>
      <c r="Z57" s="8">
        <f t="shared" si="15"/>
        <v>-124500.79065289255</v>
      </c>
      <c r="AA57" s="8">
        <f t="shared" si="15"/>
        <v>78633.494010028429</v>
      </c>
      <c r="AB57" s="8">
        <f t="shared" si="15"/>
        <v>-59533.105564913712</v>
      </c>
      <c r="AC57" s="8">
        <f t="shared" si="15"/>
        <v>-156642.44389176602</v>
      </c>
      <c r="AD57" s="8">
        <f t="shared" si="15"/>
        <v>-30838.829372692853</v>
      </c>
      <c r="AE57" s="8">
        <f t="shared" si="15"/>
        <v>-17104.874395443127</v>
      </c>
      <c r="AF57" s="8">
        <f t="shared" si="15"/>
        <v>-97066.87743256567</v>
      </c>
      <c r="AG57" s="8">
        <f t="shared" si="15"/>
        <v>113305.96309539163</v>
      </c>
      <c r="AH57" s="8">
        <f t="shared" si="15"/>
        <v>-69787.900017404463</v>
      </c>
      <c r="AI57" s="8">
        <f t="shared" si="15"/>
        <v>72560.299825454131</v>
      </c>
      <c r="AJ57" s="1">
        <f t="shared" si="16"/>
        <v>-121459.44217258226</v>
      </c>
    </row>
    <row r="58" spans="1:36">
      <c r="A58" s="7">
        <f>Dataset!A58</f>
        <v>42614</v>
      </c>
      <c r="B58">
        <f>Dataset!B58</f>
        <v>2016</v>
      </c>
      <c r="C58">
        <f>Dataset!C58</f>
        <v>9</v>
      </c>
      <c r="D58" s="8">
        <f>Dataset!I58</f>
        <v>3856552.5070026307</v>
      </c>
      <c r="E58">
        <f>Dataset!AE58</f>
        <v>4.4000000000000004</v>
      </c>
      <c r="F58">
        <f>Dataset!AF58</f>
        <v>120.4</v>
      </c>
      <c r="G58" s="8">
        <f>Dataset!AR58</f>
        <v>30</v>
      </c>
      <c r="H58" s="100">
        <f>Dataset!BK58</f>
        <v>0</v>
      </c>
      <c r="I58">
        <f>Dataset!BI58</f>
        <v>1</v>
      </c>
      <c r="K58" s="8">
        <f t="shared" si="9"/>
        <v>499745.12493101798</v>
      </c>
      <c r="L58" s="1">
        <f t="shared" si="10"/>
        <v>9218.6996377095857</v>
      </c>
      <c r="M58" s="1">
        <f t="shared" si="11"/>
        <v>405436.9861150356</v>
      </c>
      <c r="N58" s="1">
        <f t="shared" si="12"/>
        <v>2926272.291364911</v>
      </c>
      <c r="O58" s="1">
        <f t="shared" si="6"/>
        <v>0</v>
      </c>
      <c r="P58" s="1">
        <f t="shared" si="7"/>
        <v>-81187.472478609096</v>
      </c>
      <c r="Q58" s="1">
        <f t="shared" si="8"/>
        <v>3759485.6295700651</v>
      </c>
      <c r="R58" s="1">
        <f t="shared" si="13"/>
        <v>-97066.87743256567</v>
      </c>
      <c r="S58" s="91">
        <f t="shared" si="17"/>
        <v>2.5819190973650895E-2</v>
      </c>
      <c r="W58">
        <f t="shared" si="18"/>
        <v>2017</v>
      </c>
      <c r="X58" s="8">
        <f t="shared" si="15"/>
        <v>-19511.668998243287</v>
      </c>
      <c r="Y58" s="8">
        <f t="shared" si="15"/>
        <v>-72872.41616162844</v>
      </c>
      <c r="Z58" s="8">
        <f t="shared" si="15"/>
        <v>38011.470682698302</v>
      </c>
      <c r="AA58" s="8">
        <f t="shared" si="15"/>
        <v>9586.510172189679</v>
      </c>
      <c r="AB58" s="8">
        <f t="shared" si="15"/>
        <v>68463.576422485057</v>
      </c>
      <c r="AC58" s="8">
        <f t="shared" si="15"/>
        <v>102750.88768645842</v>
      </c>
      <c r="AD58" s="8">
        <f t="shared" si="15"/>
        <v>97041.516548468731</v>
      </c>
      <c r="AE58" s="8">
        <f t="shared" si="15"/>
        <v>69156.261586417444</v>
      </c>
      <c r="AF58" s="8">
        <f t="shared" si="15"/>
        <v>112816.70320560457</v>
      </c>
      <c r="AG58" s="8">
        <f t="shared" si="15"/>
        <v>90350.856369442772</v>
      </c>
      <c r="AH58" s="8">
        <f t="shared" si="15"/>
        <v>103840.66597860958</v>
      </c>
      <c r="AI58" s="8">
        <f t="shared" si="15"/>
        <v>168135.58837731183</v>
      </c>
      <c r="AJ58" s="1">
        <f t="shared" si="16"/>
        <v>767769.95186981466</v>
      </c>
    </row>
    <row r="59" spans="1:36">
      <c r="A59" s="7">
        <f>Dataset!A59</f>
        <v>42644</v>
      </c>
      <c r="B59">
        <f>Dataset!B59</f>
        <v>2016</v>
      </c>
      <c r="C59">
        <f>Dataset!C59</f>
        <v>10</v>
      </c>
      <c r="D59" s="8">
        <f>Dataset!I59</f>
        <v>3667044.9011028716</v>
      </c>
      <c r="E59">
        <f>Dataset!AE59</f>
        <v>104.9</v>
      </c>
      <c r="F59">
        <f>Dataset!AF59</f>
        <v>35.1</v>
      </c>
      <c r="G59" s="8">
        <f>Dataset!AR59</f>
        <v>31</v>
      </c>
      <c r="H59" s="100">
        <f>Dataset!BK59</f>
        <v>0</v>
      </c>
      <c r="I59">
        <f>Dataset!BI59</f>
        <v>1</v>
      </c>
      <c r="K59" s="8">
        <f t="shared" si="9"/>
        <v>499745.12493101798</v>
      </c>
      <c r="L59" s="1">
        <f t="shared" si="10"/>
        <v>219782.17999903078</v>
      </c>
      <c r="M59" s="1">
        <f t="shared" si="11"/>
        <v>118196.33066974876</v>
      </c>
      <c r="N59" s="1">
        <f t="shared" si="12"/>
        <v>3023814.7010770747</v>
      </c>
      <c r="O59" s="1">
        <f t="shared" si="6"/>
        <v>0</v>
      </c>
      <c r="P59" s="1">
        <f t="shared" si="7"/>
        <v>-81187.472478609096</v>
      </c>
      <c r="Q59" s="1">
        <f t="shared" si="8"/>
        <v>3780350.8641982633</v>
      </c>
      <c r="R59" s="1">
        <f t="shared" si="13"/>
        <v>113305.96309539163</v>
      </c>
      <c r="S59" s="91">
        <f t="shared" si="17"/>
        <v>2.9972340442907953E-2</v>
      </c>
      <c r="W59">
        <f t="shared" si="18"/>
        <v>2018</v>
      </c>
      <c r="X59" s="8">
        <f t="shared" si="15"/>
        <v>-133530.80111611634</v>
      </c>
      <c r="Y59" s="8">
        <f t="shared" si="15"/>
        <v>-84859.952732826583</v>
      </c>
      <c r="Z59" s="8">
        <f t="shared" si="15"/>
        <v>40177.444623590447</v>
      </c>
      <c r="AA59" s="8">
        <f t="shared" si="15"/>
        <v>124752.83779911604</v>
      </c>
      <c r="AB59" s="8">
        <f t="shared" si="15"/>
        <v>-150.11778847360983</v>
      </c>
      <c r="AC59" s="8">
        <f t="shared" si="15"/>
        <v>-135901.97742003808</v>
      </c>
      <c r="AD59" s="8">
        <f t="shared" si="15"/>
        <v>-43102.301197720692</v>
      </c>
      <c r="AE59" s="8">
        <f t="shared" si="15"/>
        <v>-25599.199206685647</v>
      </c>
      <c r="AF59" s="8">
        <f t="shared" si="15"/>
        <v>-95417.91337100789</v>
      </c>
      <c r="AG59" s="8">
        <f t="shared" si="15"/>
        <v>76849.86586010363</v>
      </c>
      <c r="AH59" s="8">
        <f t="shared" si="15"/>
        <v>-14801.263608519454</v>
      </c>
      <c r="AI59" s="8">
        <f t="shared" si="15"/>
        <v>-49002.239814181812</v>
      </c>
      <c r="AJ59" s="1">
        <f t="shared" si="16"/>
        <v>-340585.61797276</v>
      </c>
    </row>
    <row r="60" spans="1:36">
      <c r="A60" s="7">
        <f>Dataset!A60</f>
        <v>42675</v>
      </c>
      <c r="B60">
        <f>Dataset!B60</f>
        <v>2016</v>
      </c>
      <c r="C60">
        <f>Dataset!C60</f>
        <v>11</v>
      </c>
      <c r="D60" s="8">
        <f>Dataset!I60</f>
        <v>3838626.0618794416</v>
      </c>
      <c r="E60">
        <f>Dataset!AE60</f>
        <v>199</v>
      </c>
      <c r="F60">
        <f>Dataset!AF60</f>
        <v>2.1</v>
      </c>
      <c r="G60" s="8">
        <f>Dataset!AR60</f>
        <v>30</v>
      </c>
      <c r="H60" s="100">
        <f>Dataset!BK60</f>
        <v>0</v>
      </c>
      <c r="I60">
        <f>Dataset!BI60</f>
        <v>1</v>
      </c>
      <c r="K60" s="8">
        <f t="shared" si="9"/>
        <v>499745.12493101798</v>
      </c>
      <c r="L60" s="1">
        <f t="shared" si="10"/>
        <v>416936.64270550164</v>
      </c>
      <c r="M60" s="1">
        <f t="shared" si="11"/>
        <v>7071.5753392157376</v>
      </c>
      <c r="N60" s="1">
        <f t="shared" si="12"/>
        <v>2926272.291364911</v>
      </c>
      <c r="O60" s="1">
        <f t="shared" si="6"/>
        <v>0</v>
      </c>
      <c r="P60" s="1">
        <f t="shared" si="7"/>
        <v>-81187.472478609096</v>
      </c>
      <c r="Q60" s="1">
        <f t="shared" si="8"/>
        <v>3768838.1618620371</v>
      </c>
      <c r="R60" s="1">
        <f t="shared" si="13"/>
        <v>-69787.900017404463</v>
      </c>
      <c r="S60" s="91">
        <f t="shared" si="17"/>
        <v>1.8517085908227208E-2</v>
      </c>
      <c r="W60">
        <f t="shared" si="18"/>
        <v>2019</v>
      </c>
      <c r="X60" s="8">
        <f t="shared" si="15"/>
        <v>13634.699064870365</v>
      </c>
      <c r="Y60" s="8">
        <f t="shared" si="15"/>
        <v>-171949.0877230037</v>
      </c>
      <c r="Z60" s="8">
        <f t="shared" si="15"/>
        <v>-100197.23133329768</v>
      </c>
      <c r="AA60" s="8">
        <f t="shared" si="15"/>
        <v>12065.942156690639</v>
      </c>
      <c r="AB60" s="8">
        <f t="shared" si="15"/>
        <v>35737.561733071692</v>
      </c>
      <c r="AC60" s="8">
        <f t="shared" si="15"/>
        <v>-29044.203339552507</v>
      </c>
      <c r="AD60" s="8">
        <f t="shared" si="15"/>
        <v>-2805.2197402259335</v>
      </c>
      <c r="AE60" s="8">
        <f t="shared" si="15"/>
        <v>-45226.862372648902</v>
      </c>
      <c r="AF60" s="8">
        <f t="shared" si="15"/>
        <v>-89524.142827824224</v>
      </c>
      <c r="AG60" s="8">
        <f t="shared" si="15"/>
        <v>26231.937523757573</v>
      </c>
      <c r="AH60" s="8">
        <f t="shared" si="15"/>
        <v>79555.130570699461</v>
      </c>
      <c r="AI60" s="8">
        <f t="shared" si="15"/>
        <v>-12289.149316523224</v>
      </c>
      <c r="AJ60" s="1">
        <f t="shared" si="16"/>
        <v>-283810.62560398644</v>
      </c>
    </row>
    <row r="61" spans="1:36">
      <c r="A61" s="7">
        <f>Dataset!A61</f>
        <v>42705</v>
      </c>
      <c r="B61">
        <f>Dataset!B61</f>
        <v>2016</v>
      </c>
      <c r="C61">
        <f>Dataset!C61</f>
        <v>12</v>
      </c>
      <c r="D61" s="8">
        <f>Dataset!I61</f>
        <v>4440752.6418312769</v>
      </c>
      <c r="E61">
        <f>Dataset!AE61</f>
        <v>472.4</v>
      </c>
      <c r="F61">
        <f>Dataset!AF61</f>
        <v>0</v>
      </c>
      <c r="G61" s="8">
        <f>Dataset!AR61</f>
        <v>31</v>
      </c>
      <c r="H61" s="100">
        <f>Dataset!BK61</f>
        <v>0</v>
      </c>
      <c r="I61">
        <f>Dataset!BI61</f>
        <v>0</v>
      </c>
      <c r="K61" s="8">
        <f t="shared" si="9"/>
        <v>499745.12493101798</v>
      </c>
      <c r="L61" s="1">
        <f t="shared" si="10"/>
        <v>989753.11564863811</v>
      </c>
      <c r="M61" s="1">
        <f t="shared" si="11"/>
        <v>0</v>
      </c>
      <c r="N61" s="1">
        <f t="shared" si="12"/>
        <v>3023814.7010770747</v>
      </c>
      <c r="O61" s="1">
        <f t="shared" si="6"/>
        <v>0</v>
      </c>
      <c r="P61" s="1">
        <f t="shared" si="7"/>
        <v>0</v>
      </c>
      <c r="Q61" s="1">
        <f t="shared" si="8"/>
        <v>4513312.9416567311</v>
      </c>
      <c r="R61" s="1">
        <f t="shared" si="13"/>
        <v>72560.299825454131</v>
      </c>
      <c r="S61" s="91">
        <f t="shared" si="17"/>
        <v>1.6076948521725806E-2</v>
      </c>
      <c r="W61">
        <f t="shared" si="18"/>
        <v>2020</v>
      </c>
      <c r="X61" s="8">
        <f t="shared" si="15"/>
        <v>-97312.537902485579</v>
      </c>
      <c r="Y61" s="8">
        <f t="shared" si="15"/>
        <v>-19544.580252772197</v>
      </c>
      <c r="Z61" s="8">
        <f t="shared" si="15"/>
        <v>23077.036183088087</v>
      </c>
      <c r="AA61" s="8">
        <f t="shared" si="15"/>
        <v>372858.84481044393</v>
      </c>
      <c r="AB61" s="8">
        <f t="shared" si="15"/>
        <v>343187.97382518742</v>
      </c>
      <c r="AC61" s="8">
        <f t="shared" si="15"/>
        <v>330783.33414542722</v>
      </c>
      <c r="AD61" s="8">
        <f t="shared" si="15"/>
        <v>84831.753014200833</v>
      </c>
      <c r="AE61" s="8">
        <f t="shared" si="15"/>
        <v>17693.664166071452</v>
      </c>
      <c r="AF61" s="8">
        <f t="shared" si="15"/>
        <v>-31534.740796976723</v>
      </c>
      <c r="AG61" s="8">
        <f t="shared" si="15"/>
        <v>10106.480535947718</v>
      </c>
      <c r="AH61" s="8">
        <f t="shared" si="15"/>
        <v>-131736.561225913</v>
      </c>
      <c r="AI61" s="8">
        <f t="shared" si="15"/>
        <v>-102252.4560115505</v>
      </c>
      <c r="AJ61" s="1">
        <f t="shared" si="16"/>
        <v>800158.21049066866</v>
      </c>
    </row>
    <row r="62" spans="1:36">
      <c r="A62" s="7">
        <f>Dataset!A62</f>
        <v>42736</v>
      </c>
      <c r="B62">
        <f>Dataset!B62</f>
        <v>2017</v>
      </c>
      <c r="C62">
        <f>Dataset!C62</f>
        <v>1</v>
      </c>
      <c r="D62" s="8">
        <f>Dataset!I62</f>
        <v>4569699.409205813</v>
      </c>
      <c r="E62">
        <f>Dataset!AE62</f>
        <v>490</v>
      </c>
      <c r="F62">
        <f>Dataset!AF62</f>
        <v>0</v>
      </c>
      <c r="G62" s="8">
        <f>Dataset!AR62</f>
        <v>31</v>
      </c>
      <c r="H62" s="100">
        <f>Dataset!BK62</f>
        <v>0</v>
      </c>
      <c r="I62">
        <f>Dataset!BI62</f>
        <v>0</v>
      </c>
      <c r="K62" s="8">
        <f t="shared" si="9"/>
        <v>499745.12493101798</v>
      </c>
      <c r="L62" s="1">
        <f t="shared" si="10"/>
        <v>1026627.9141994765</v>
      </c>
      <c r="M62" s="1">
        <f t="shared" si="11"/>
        <v>0</v>
      </c>
      <c r="N62" s="1">
        <f t="shared" si="12"/>
        <v>3023814.7010770747</v>
      </c>
      <c r="O62" s="1">
        <f t="shared" si="6"/>
        <v>0</v>
      </c>
      <c r="P62" s="1">
        <f t="shared" si="7"/>
        <v>0</v>
      </c>
      <c r="Q62" s="1">
        <f t="shared" si="8"/>
        <v>4550187.7402075697</v>
      </c>
      <c r="R62" s="1">
        <f t="shared" si="13"/>
        <v>-19511.668998243287</v>
      </c>
      <c r="S62" s="91">
        <f t="shared" si="17"/>
        <v>4.2881019668329573E-3</v>
      </c>
      <c r="W62">
        <f t="shared" si="18"/>
        <v>2021</v>
      </c>
      <c r="X62" s="8">
        <f t="shared" si="15"/>
        <v>99720.457871842198</v>
      </c>
      <c r="Y62" s="8">
        <f t="shared" si="15"/>
        <v>-45429.247524020262</v>
      </c>
      <c r="Z62" s="8">
        <f t="shared" si="15"/>
        <v>-368029.8235916975</v>
      </c>
      <c r="AA62" s="8">
        <f t="shared" si="15"/>
        <v>93301.208659333643</v>
      </c>
      <c r="AB62" s="8">
        <f t="shared" si="15"/>
        <v>145195.97976300493</v>
      </c>
      <c r="AC62" s="8">
        <f t="shared" si="15"/>
        <v>17179.483163928147</v>
      </c>
      <c r="AD62" s="8">
        <f t="shared" si="15"/>
        <v>-121974.50806749798</v>
      </c>
      <c r="AE62" s="8">
        <f t="shared" si="15"/>
        <v>-273402.28111727349</v>
      </c>
      <c r="AF62" s="8">
        <f t="shared" si="15"/>
        <v>-265420.25609528832</v>
      </c>
      <c r="AG62" s="8">
        <f t="shared" si="15"/>
        <v>-110601.99760200176</v>
      </c>
      <c r="AH62" s="8">
        <f t="shared" si="15"/>
        <v>-252411.93050976517</v>
      </c>
      <c r="AI62" s="8">
        <f t="shared" si="15"/>
        <v>-278142.44668023009</v>
      </c>
      <c r="AJ62" s="1">
        <f t="shared" si="16"/>
        <v>-1360015.3617296657</v>
      </c>
    </row>
    <row r="63" spans="1:36">
      <c r="A63" s="7">
        <f>Dataset!A63</f>
        <v>42767</v>
      </c>
      <c r="B63">
        <f>Dataset!B63</f>
        <v>2017</v>
      </c>
      <c r="C63">
        <f>Dataset!C63</f>
        <v>2</v>
      </c>
      <c r="D63" s="8">
        <f>Dataset!I63</f>
        <v>4142706.6800648021</v>
      </c>
      <c r="E63">
        <f>Dataset!AE63</f>
        <v>400.4</v>
      </c>
      <c r="F63">
        <f>Dataset!AF63</f>
        <v>0</v>
      </c>
      <c r="G63" s="8">
        <f>Dataset!AR63</f>
        <v>28</v>
      </c>
      <c r="H63" s="100">
        <f>Dataset!BK63</f>
        <v>0</v>
      </c>
      <c r="I63">
        <f>Dataset!BI63</f>
        <v>0</v>
      </c>
      <c r="K63" s="8">
        <f t="shared" si="9"/>
        <v>499745.12493101798</v>
      </c>
      <c r="L63" s="1">
        <f t="shared" si="10"/>
        <v>838901.6670315722</v>
      </c>
      <c r="M63" s="1">
        <f t="shared" si="11"/>
        <v>0</v>
      </c>
      <c r="N63" s="1">
        <f t="shared" si="12"/>
        <v>2731187.4719405835</v>
      </c>
      <c r="O63" s="1">
        <f t="shared" si="6"/>
        <v>0</v>
      </c>
      <c r="P63" s="1">
        <f t="shared" si="7"/>
        <v>0</v>
      </c>
      <c r="Q63" s="1">
        <f t="shared" si="8"/>
        <v>4069834.2639031736</v>
      </c>
      <c r="R63" s="1">
        <f t="shared" si="13"/>
        <v>-72872.41616162844</v>
      </c>
      <c r="S63" s="91">
        <f t="shared" si="17"/>
        <v>1.7905499692692686E-2</v>
      </c>
      <c r="X63" s="1">
        <f t="shared" ref="X63:AI63" si="19">SUM(X53:X62)</f>
        <v>-97538.167409532703</v>
      </c>
      <c r="Y63" s="1">
        <f t="shared" si="19"/>
        <v>-326781.59096641466</v>
      </c>
      <c r="Z63" s="1">
        <f t="shared" si="19"/>
        <v>-714790.35875513731</v>
      </c>
      <c r="AA63" s="1">
        <f t="shared" si="19"/>
        <v>1095653.7298377212</v>
      </c>
      <c r="AB63" s="1">
        <f t="shared" si="19"/>
        <v>880273.16485958919</v>
      </c>
      <c r="AC63" s="1">
        <f t="shared" si="19"/>
        <v>529401.34170299722</v>
      </c>
      <c r="AD63" s="1">
        <f t="shared" si="19"/>
        <v>435898.04238632368</v>
      </c>
      <c r="AE63" s="1">
        <f t="shared" si="19"/>
        <v>166231.41241205065</v>
      </c>
      <c r="AF63" s="1">
        <f t="shared" si="19"/>
        <v>-276562.70330047607</v>
      </c>
      <c r="AG63" s="1">
        <f t="shared" si="19"/>
        <v>613240.72955520684</v>
      </c>
      <c r="AH63" s="1">
        <f t="shared" si="19"/>
        <v>96078.557463797741</v>
      </c>
      <c r="AI63" s="1">
        <f t="shared" si="19"/>
        <v>-5637.7108568972908</v>
      </c>
      <c r="AJ63" s="1">
        <f>SUM(X63:AI63)</f>
        <v>2395466.4469292285</v>
      </c>
    </row>
    <row r="64" spans="1:36">
      <c r="A64" s="7">
        <f>Dataset!A64</f>
        <v>42795</v>
      </c>
      <c r="B64">
        <f>Dataset!B64</f>
        <v>2017</v>
      </c>
      <c r="C64">
        <f>Dataset!C64</f>
        <v>3</v>
      </c>
      <c r="D64" s="8">
        <f>Dataset!I64</f>
        <v>4420722.5179042667</v>
      </c>
      <c r="E64">
        <f>Dataset!AE64</f>
        <v>485.1</v>
      </c>
      <c r="F64">
        <f>Dataset!AF64</f>
        <v>0</v>
      </c>
      <c r="G64" s="8">
        <f>Dataset!AR64</f>
        <v>31</v>
      </c>
      <c r="H64" s="100">
        <f>Dataset!BK64</f>
        <v>0</v>
      </c>
      <c r="I64">
        <f>Dataset!BI64</f>
        <v>1</v>
      </c>
      <c r="K64" s="8">
        <f t="shared" si="9"/>
        <v>499745.12493101798</v>
      </c>
      <c r="L64" s="1">
        <f t="shared" si="10"/>
        <v>1016361.6350574817</v>
      </c>
      <c r="M64" s="1">
        <f t="shared" si="11"/>
        <v>0</v>
      </c>
      <c r="N64" s="1">
        <f t="shared" si="12"/>
        <v>3023814.7010770747</v>
      </c>
      <c r="O64" s="1">
        <f t="shared" si="6"/>
        <v>0</v>
      </c>
      <c r="P64" s="1">
        <f t="shared" si="7"/>
        <v>-81187.472478609096</v>
      </c>
      <c r="Q64" s="1">
        <f t="shared" si="8"/>
        <v>4458733.988586965</v>
      </c>
      <c r="R64" s="1">
        <f t="shared" si="13"/>
        <v>38011.470682698302</v>
      </c>
      <c r="S64" s="91">
        <f t="shared" si="17"/>
        <v>8.5251712212471922E-3</v>
      </c>
    </row>
    <row r="65" spans="1:19">
      <c r="A65" s="7">
        <f>Dataset!A65</f>
        <v>42826</v>
      </c>
      <c r="B65">
        <f>Dataset!B65</f>
        <v>2017</v>
      </c>
      <c r="C65">
        <f>Dataset!C65</f>
        <v>4</v>
      </c>
      <c r="D65" s="8">
        <f>Dataset!I65</f>
        <v>3746165.316464107</v>
      </c>
      <c r="E65">
        <f>Dataset!AE65</f>
        <v>185.2</v>
      </c>
      <c r="F65">
        <f>Dataset!AF65</f>
        <v>6.8</v>
      </c>
      <c r="G65" s="8">
        <f>Dataset!AR65</f>
        <v>30</v>
      </c>
      <c r="H65" s="100">
        <f>Dataset!BK65</f>
        <v>0</v>
      </c>
      <c r="I65">
        <f>Dataset!BI65</f>
        <v>1</v>
      </c>
      <c r="K65" s="8">
        <f t="shared" si="9"/>
        <v>499745.12493101798</v>
      </c>
      <c r="L65" s="1">
        <f t="shared" si="10"/>
        <v>388023.44838723069</v>
      </c>
      <c r="M65" s="1">
        <f t="shared" si="11"/>
        <v>22898.434431746195</v>
      </c>
      <c r="N65" s="1">
        <f t="shared" si="12"/>
        <v>2926272.291364911</v>
      </c>
      <c r="O65" s="1">
        <f t="shared" si="6"/>
        <v>0</v>
      </c>
      <c r="P65" s="1">
        <f t="shared" si="7"/>
        <v>-81187.472478609096</v>
      </c>
      <c r="Q65" s="1">
        <f t="shared" si="8"/>
        <v>3755751.8266362967</v>
      </c>
      <c r="R65" s="1">
        <f t="shared" si="13"/>
        <v>9586.510172189679</v>
      </c>
      <c r="S65" s="91">
        <f t="shared" si="17"/>
        <v>2.5524876548553769E-3</v>
      </c>
    </row>
    <row r="66" spans="1:19">
      <c r="A66" s="7">
        <f>Dataset!A66</f>
        <v>42856</v>
      </c>
      <c r="B66">
        <f>Dataset!B66</f>
        <v>2017</v>
      </c>
      <c r="C66">
        <f>Dataset!C66</f>
        <v>5</v>
      </c>
      <c r="D66" s="8">
        <f>Dataset!I66</f>
        <v>3718628.0478982534</v>
      </c>
      <c r="E66">
        <f>Dataset!AE66</f>
        <v>117.6</v>
      </c>
      <c r="F66">
        <f>Dataset!AF66</f>
        <v>29.2</v>
      </c>
      <c r="G66" s="8">
        <f>Dataset!AR66</f>
        <v>31</v>
      </c>
      <c r="H66" s="100">
        <f>Dataset!BK66</f>
        <v>0</v>
      </c>
      <c r="I66">
        <f>Dataset!BI66</f>
        <v>1</v>
      </c>
      <c r="K66" s="8">
        <f t="shared" ref="K66:K97" si="20">$X$9</f>
        <v>499745.12493101798</v>
      </c>
      <c r="L66" s="1">
        <f t="shared" ref="L66:L97" si="21">E66*$X$10</f>
        <v>246390.69940787434</v>
      </c>
      <c r="M66" s="1">
        <f t="shared" ref="M66:M97" si="22">F66*$X$11</f>
        <v>98328.571383380724</v>
      </c>
      <c r="N66" s="1">
        <f t="shared" ref="N66:N97" si="23">G66*$X$12</f>
        <v>3023814.7010770747</v>
      </c>
      <c r="O66" s="1">
        <f t="shared" si="6"/>
        <v>0</v>
      </c>
      <c r="P66" s="1">
        <f t="shared" si="7"/>
        <v>-81187.472478609096</v>
      </c>
      <c r="Q66" s="1">
        <f t="shared" si="8"/>
        <v>3787091.6243207385</v>
      </c>
      <c r="R66" s="1">
        <f t="shared" ref="R66:R97" si="24">Q66-D66</f>
        <v>68463.576422485057</v>
      </c>
      <c r="S66" s="91">
        <f t="shared" si="17"/>
        <v>1.8078141015340457E-2</v>
      </c>
    </row>
    <row r="67" spans="1:19">
      <c r="A67" s="7">
        <f>Dataset!A67</f>
        <v>42887</v>
      </c>
      <c r="B67">
        <f>Dataset!B67</f>
        <v>2017</v>
      </c>
      <c r="C67">
        <f>Dataset!C67</f>
        <v>6</v>
      </c>
      <c r="D67" s="8">
        <f>Dataset!I67</f>
        <v>3720664.9952587364</v>
      </c>
      <c r="E67">
        <f>Dataset!AE67</f>
        <v>13.2</v>
      </c>
      <c r="F67">
        <f>Dataset!AF67</f>
        <v>109.8</v>
      </c>
      <c r="G67" s="8">
        <f>Dataset!AR67</f>
        <v>30</v>
      </c>
      <c r="H67" s="100">
        <f>Dataset!BK67</f>
        <v>0</v>
      </c>
      <c r="I67">
        <f>Dataset!BI67</f>
        <v>0</v>
      </c>
      <c r="K67" s="8">
        <f t="shared" si="20"/>
        <v>499745.12493101798</v>
      </c>
      <c r="L67" s="1">
        <f t="shared" si="21"/>
        <v>27656.098913128753</v>
      </c>
      <c r="M67" s="1">
        <f t="shared" si="22"/>
        <v>369742.36773613712</v>
      </c>
      <c r="N67" s="1">
        <f t="shared" si="23"/>
        <v>2926272.291364911</v>
      </c>
      <c r="O67" s="1">
        <f t="shared" ref="O67:O117" si="25">H67*$X$13</f>
        <v>0</v>
      </c>
      <c r="P67" s="1">
        <f t="shared" ref="P67:P117" si="26">I67*$X$14</f>
        <v>0</v>
      </c>
      <c r="Q67" s="1">
        <f t="shared" ref="Q67:Q117" si="27">SUM(K67:P67)</f>
        <v>3823415.8829451948</v>
      </c>
      <c r="R67" s="1">
        <f t="shared" si="24"/>
        <v>102750.88768645842</v>
      </c>
      <c r="S67" s="91">
        <f t="shared" si="17"/>
        <v>2.6874107037319971E-2</v>
      </c>
    </row>
    <row r="68" spans="1:19">
      <c r="A68" s="7">
        <f>Dataset!A68</f>
        <v>42917</v>
      </c>
      <c r="B68">
        <f>Dataset!B68</f>
        <v>2017</v>
      </c>
      <c r="C68">
        <f>Dataset!C68</f>
        <v>7</v>
      </c>
      <c r="D68" s="8">
        <f>Dataset!I68</f>
        <v>4039051.4305088348</v>
      </c>
      <c r="E68">
        <f>Dataset!AE68</f>
        <v>0</v>
      </c>
      <c r="F68">
        <f>Dataset!AF68</f>
        <v>181.9</v>
      </c>
      <c r="G68" s="8">
        <f>Dataset!AR68</f>
        <v>31</v>
      </c>
      <c r="H68" s="100">
        <f>Dataset!BK68</f>
        <v>0</v>
      </c>
      <c r="I68">
        <f>Dataset!BI68</f>
        <v>0</v>
      </c>
      <c r="K68" s="8">
        <f t="shared" si="20"/>
        <v>499745.12493101798</v>
      </c>
      <c r="L68" s="1">
        <f t="shared" si="21"/>
        <v>0</v>
      </c>
      <c r="M68" s="1">
        <f t="shared" si="22"/>
        <v>612533.12104921078</v>
      </c>
      <c r="N68" s="1">
        <f t="shared" si="23"/>
        <v>3023814.7010770747</v>
      </c>
      <c r="O68" s="1">
        <f t="shared" si="25"/>
        <v>0</v>
      </c>
      <c r="P68" s="1">
        <f t="shared" si="26"/>
        <v>0</v>
      </c>
      <c r="Q68" s="1">
        <f t="shared" si="27"/>
        <v>4136092.9470573035</v>
      </c>
      <c r="R68" s="1">
        <f t="shared" si="24"/>
        <v>97041.516548468731</v>
      </c>
      <c r="S68" s="91">
        <f t="shared" si="17"/>
        <v>2.3462121811723462E-2</v>
      </c>
    </row>
    <row r="69" spans="1:19">
      <c r="A69" s="7">
        <f>Dataset!A69</f>
        <v>42948</v>
      </c>
      <c r="B69">
        <f>Dataset!B69</f>
        <v>2017</v>
      </c>
      <c r="C69">
        <f>Dataset!C69</f>
        <v>8</v>
      </c>
      <c r="D69" s="8">
        <f>Dataset!I69</f>
        <v>3957158.896871632</v>
      </c>
      <c r="E69">
        <f>Dataset!AE69</f>
        <v>0</v>
      </c>
      <c r="F69">
        <f>Dataset!AF69</f>
        <v>149.30000000000001</v>
      </c>
      <c r="G69" s="8">
        <f>Dataset!AR69</f>
        <v>31</v>
      </c>
      <c r="H69" s="100">
        <f>Dataset!BK69</f>
        <v>0</v>
      </c>
      <c r="I69">
        <f>Dataset!BI69</f>
        <v>0</v>
      </c>
      <c r="K69" s="8">
        <f t="shared" si="20"/>
        <v>499745.12493101798</v>
      </c>
      <c r="L69" s="1">
        <f t="shared" si="21"/>
        <v>0</v>
      </c>
      <c r="M69" s="1">
        <f t="shared" si="22"/>
        <v>502755.33244995697</v>
      </c>
      <c r="N69" s="1">
        <f t="shared" si="23"/>
        <v>3023814.7010770747</v>
      </c>
      <c r="O69" s="1">
        <f t="shared" si="25"/>
        <v>0</v>
      </c>
      <c r="P69" s="1">
        <f t="shared" si="26"/>
        <v>0</v>
      </c>
      <c r="Q69" s="1">
        <f t="shared" si="27"/>
        <v>4026315.1584580494</v>
      </c>
      <c r="R69" s="1">
        <f t="shared" si="24"/>
        <v>69156.261586417444</v>
      </c>
      <c r="S69" s="91">
        <f t="shared" si="17"/>
        <v>1.7176067661057632E-2</v>
      </c>
    </row>
    <row r="70" spans="1:19">
      <c r="A70" s="7">
        <f>Dataset!A70</f>
        <v>42979</v>
      </c>
      <c r="B70">
        <f>Dataset!B70</f>
        <v>2017</v>
      </c>
      <c r="C70">
        <f>Dataset!C70</f>
        <v>9</v>
      </c>
      <c r="D70" s="8">
        <f>Dataset!I70</f>
        <v>3677729.7965616127</v>
      </c>
      <c r="E70">
        <f>Dataset!AE70</f>
        <v>18.100000000000001</v>
      </c>
      <c r="F70">
        <f>Dataset!AF70</f>
        <v>121.1</v>
      </c>
      <c r="G70" s="8">
        <f>Dataset!AR70</f>
        <v>30</v>
      </c>
      <c r="H70" s="100">
        <f>Dataset!BK70</f>
        <v>0</v>
      </c>
      <c r="I70">
        <f>Dataset!BI70</f>
        <v>1</v>
      </c>
      <c r="K70" s="8">
        <f t="shared" si="20"/>
        <v>499745.12493101798</v>
      </c>
      <c r="L70" s="1">
        <f t="shared" si="21"/>
        <v>37922.378055123518</v>
      </c>
      <c r="M70" s="1">
        <f t="shared" si="22"/>
        <v>407794.17789477418</v>
      </c>
      <c r="N70" s="1">
        <f t="shared" si="23"/>
        <v>2926272.291364911</v>
      </c>
      <c r="O70" s="1">
        <f t="shared" si="25"/>
        <v>0</v>
      </c>
      <c r="P70" s="1">
        <f t="shared" si="26"/>
        <v>-81187.472478609096</v>
      </c>
      <c r="Q70" s="1">
        <f t="shared" si="27"/>
        <v>3790546.4997672173</v>
      </c>
      <c r="R70" s="1">
        <f t="shared" si="24"/>
        <v>112816.70320560457</v>
      </c>
      <c r="S70" s="91">
        <f t="shared" si="17"/>
        <v>2.9762648529053214E-2</v>
      </c>
    </row>
    <row r="71" spans="1:19">
      <c r="A71" s="7">
        <f>Dataset!A71</f>
        <v>43009</v>
      </c>
      <c r="B71">
        <f>Dataset!B71</f>
        <v>2017</v>
      </c>
      <c r="C71">
        <f>Dataset!C71</f>
        <v>10</v>
      </c>
      <c r="D71" s="8">
        <f>Dataset!I71</f>
        <v>3685281.3525444269</v>
      </c>
      <c r="E71">
        <f>Dataset!AE71</f>
        <v>78.7</v>
      </c>
      <c r="F71">
        <f>Dataset!AF71</f>
        <v>50</v>
      </c>
      <c r="G71" s="8">
        <f>Dataset!AR71</f>
        <v>31</v>
      </c>
      <c r="H71" s="100">
        <f>Dataset!BK71</f>
        <v>0</v>
      </c>
      <c r="I71">
        <f>Dataset!BI71</f>
        <v>1</v>
      </c>
      <c r="K71" s="8">
        <f t="shared" si="20"/>
        <v>499745.12493101798</v>
      </c>
      <c r="L71" s="1">
        <f t="shared" si="21"/>
        <v>164889.01397448734</v>
      </c>
      <c r="M71" s="1">
        <f t="shared" si="22"/>
        <v>168370.84140989851</v>
      </c>
      <c r="N71" s="1">
        <f t="shared" si="23"/>
        <v>3023814.7010770747</v>
      </c>
      <c r="O71" s="1">
        <f t="shared" si="25"/>
        <v>0</v>
      </c>
      <c r="P71" s="1">
        <f t="shared" si="26"/>
        <v>-81187.472478609096</v>
      </c>
      <c r="Q71" s="1">
        <f t="shared" si="27"/>
        <v>3775632.2089138697</v>
      </c>
      <c r="R71" s="1">
        <f t="shared" si="24"/>
        <v>90350.856369442772</v>
      </c>
      <c r="S71" s="91">
        <f t="shared" si="17"/>
        <v>2.3929994069902764E-2</v>
      </c>
    </row>
    <row r="72" spans="1:19">
      <c r="A72" s="7">
        <f>Dataset!A72</f>
        <v>43040</v>
      </c>
      <c r="B72">
        <f>Dataset!B72</f>
        <v>2017</v>
      </c>
      <c r="C72">
        <f>Dataset!C72</f>
        <v>11</v>
      </c>
      <c r="D72" s="8">
        <f>Dataset!I72</f>
        <v>3921496.9238223634</v>
      </c>
      <c r="E72">
        <f>Dataset!AE72</f>
        <v>324.8</v>
      </c>
      <c r="F72">
        <f>Dataset!AF72</f>
        <v>0</v>
      </c>
      <c r="G72" s="8">
        <f>Dataset!AR72</f>
        <v>30</v>
      </c>
      <c r="H72" s="100">
        <f>Dataset!BK72</f>
        <v>0</v>
      </c>
      <c r="I72">
        <f>Dataset!BI72</f>
        <v>1</v>
      </c>
      <c r="K72" s="8">
        <f t="shared" si="20"/>
        <v>499745.12493101798</v>
      </c>
      <c r="L72" s="1">
        <f t="shared" si="21"/>
        <v>680507.64598365303</v>
      </c>
      <c r="M72" s="1">
        <f t="shared" si="22"/>
        <v>0</v>
      </c>
      <c r="N72" s="1">
        <f t="shared" si="23"/>
        <v>2926272.291364911</v>
      </c>
      <c r="O72" s="1">
        <f t="shared" si="25"/>
        <v>0</v>
      </c>
      <c r="P72" s="1">
        <f t="shared" si="26"/>
        <v>-81187.472478609096</v>
      </c>
      <c r="Q72" s="1">
        <f t="shared" si="27"/>
        <v>4025337.589800973</v>
      </c>
      <c r="R72" s="1">
        <f t="shared" si="24"/>
        <v>103840.66597860958</v>
      </c>
      <c r="S72" s="91">
        <f t="shared" si="17"/>
        <v>2.5796759566629003E-2</v>
      </c>
    </row>
    <row r="73" spans="1:19">
      <c r="A73" s="7">
        <f>Dataset!A73</f>
        <v>43070</v>
      </c>
      <c r="B73">
        <f>Dataset!B73</f>
        <v>2017</v>
      </c>
      <c r="C73">
        <f>Dataset!C73</f>
        <v>12</v>
      </c>
      <c r="D73" s="8">
        <f>Dataset!I73</f>
        <v>4595129.8230018634</v>
      </c>
      <c r="E73">
        <f>Dataset!AE73</f>
        <v>591.70000000000005</v>
      </c>
      <c r="F73">
        <f>Dataset!AF73</f>
        <v>0</v>
      </c>
      <c r="G73" s="8">
        <f>Dataset!AR73</f>
        <v>31</v>
      </c>
      <c r="H73" s="100">
        <f>Dataset!BK73</f>
        <v>0</v>
      </c>
      <c r="I73">
        <f>Dataset!BI73</f>
        <v>0</v>
      </c>
      <c r="K73" s="8">
        <f t="shared" si="20"/>
        <v>499745.12493101798</v>
      </c>
      <c r="L73" s="1">
        <f t="shared" si="21"/>
        <v>1239705.5853710822</v>
      </c>
      <c r="M73" s="1">
        <f t="shared" si="22"/>
        <v>0</v>
      </c>
      <c r="N73" s="1">
        <f t="shared" si="23"/>
        <v>3023814.7010770747</v>
      </c>
      <c r="O73" s="1">
        <f t="shared" si="25"/>
        <v>0</v>
      </c>
      <c r="P73" s="1">
        <f t="shared" si="26"/>
        <v>0</v>
      </c>
      <c r="Q73" s="1">
        <f t="shared" si="27"/>
        <v>4763265.4113791753</v>
      </c>
      <c r="R73" s="1">
        <f t="shared" si="24"/>
        <v>168135.58837731183</v>
      </c>
      <c r="S73" s="91">
        <f t="shared" si="17"/>
        <v>3.5298387525424323E-2</v>
      </c>
    </row>
    <row r="74" spans="1:19">
      <c r="A74" s="7">
        <f>Dataset!A74</f>
        <v>43101</v>
      </c>
      <c r="B74">
        <f>Dataset!B74</f>
        <v>2018</v>
      </c>
      <c r="C74">
        <f>Dataset!C74</f>
        <v>1</v>
      </c>
      <c r="D74" s="8">
        <f>Dataset!I74</f>
        <v>4897843.7919995766</v>
      </c>
      <c r="E74">
        <f>Dataset!AE74</f>
        <v>592.20000000000005</v>
      </c>
      <c r="F74">
        <f>Dataset!AF74</f>
        <v>0</v>
      </c>
      <c r="G74" s="8">
        <f>Dataset!AR74</f>
        <v>31</v>
      </c>
      <c r="H74" s="100">
        <f>Dataset!BK74</f>
        <v>0</v>
      </c>
      <c r="I74">
        <f>Dataset!BI74</f>
        <v>0</v>
      </c>
      <c r="K74" s="8">
        <f t="shared" si="20"/>
        <v>499745.12493101798</v>
      </c>
      <c r="L74" s="1">
        <f t="shared" si="21"/>
        <v>1240753.1648753674</v>
      </c>
      <c r="M74" s="1">
        <f t="shared" si="22"/>
        <v>0</v>
      </c>
      <c r="N74" s="1">
        <f t="shared" si="23"/>
        <v>3023814.7010770747</v>
      </c>
      <c r="O74" s="1">
        <f t="shared" si="25"/>
        <v>0</v>
      </c>
      <c r="P74" s="1">
        <f t="shared" si="26"/>
        <v>0</v>
      </c>
      <c r="Q74" s="1">
        <f t="shared" si="27"/>
        <v>4764312.9908834603</v>
      </c>
      <c r="R74" s="1">
        <f t="shared" si="24"/>
        <v>-133530.80111611634</v>
      </c>
      <c r="S74" s="91">
        <f t="shared" si="17"/>
        <v>2.8027294044624753E-2</v>
      </c>
    </row>
    <row r="75" spans="1:19">
      <c r="A75" s="7">
        <f>Dataset!A75</f>
        <v>43132</v>
      </c>
      <c r="B75">
        <f>Dataset!B75</f>
        <v>2018</v>
      </c>
      <c r="C75">
        <f>Dataset!C75</f>
        <v>2</v>
      </c>
      <c r="D75" s="8">
        <f>Dataset!I75</f>
        <v>4242271.8631942412</v>
      </c>
      <c r="E75">
        <f>Dataset!AE75</f>
        <v>442.2</v>
      </c>
      <c r="F75">
        <f>Dataset!AF75</f>
        <v>0</v>
      </c>
      <c r="G75" s="8">
        <f>Dataset!AR75</f>
        <v>28</v>
      </c>
      <c r="H75" s="100">
        <f>Dataset!BK75</f>
        <v>0</v>
      </c>
      <c r="I75">
        <f>Dataset!BI75</f>
        <v>0</v>
      </c>
      <c r="K75" s="8">
        <f t="shared" si="20"/>
        <v>499745.12493101798</v>
      </c>
      <c r="L75" s="1">
        <f t="shared" si="21"/>
        <v>926479.31358981319</v>
      </c>
      <c r="M75" s="1">
        <f t="shared" si="22"/>
        <v>0</v>
      </c>
      <c r="N75" s="1">
        <f t="shared" si="23"/>
        <v>2731187.4719405835</v>
      </c>
      <c r="O75" s="1">
        <f t="shared" si="25"/>
        <v>0</v>
      </c>
      <c r="P75" s="1">
        <f t="shared" si="26"/>
        <v>0</v>
      </c>
      <c r="Q75" s="1">
        <f t="shared" si="27"/>
        <v>4157411.9104614146</v>
      </c>
      <c r="R75" s="1">
        <f t="shared" si="24"/>
        <v>-84859.952732826583</v>
      </c>
      <c r="S75" s="91">
        <f t="shared" si="17"/>
        <v>2.041172598733627E-2</v>
      </c>
    </row>
    <row r="76" spans="1:19">
      <c r="A76" s="7">
        <f>Dataset!A76</f>
        <v>43160</v>
      </c>
      <c r="B76">
        <f>Dataset!B76</f>
        <v>2018</v>
      </c>
      <c r="C76">
        <f>Dataset!C76</f>
        <v>3</v>
      </c>
      <c r="D76" s="8">
        <f>Dataset!I76</f>
        <v>4393414.6358605297</v>
      </c>
      <c r="E76">
        <f>Dataset!AE76</f>
        <v>473.1</v>
      </c>
      <c r="F76">
        <f>Dataset!AF76</f>
        <v>0</v>
      </c>
      <c r="G76" s="8">
        <f>Dataset!AR76</f>
        <v>31</v>
      </c>
      <c r="H76" s="100">
        <f>Dataset!BK76</f>
        <v>0</v>
      </c>
      <c r="I76">
        <f>Dataset!BI76</f>
        <v>1</v>
      </c>
      <c r="K76" s="8">
        <f t="shared" si="20"/>
        <v>499745.12493101798</v>
      </c>
      <c r="L76" s="1">
        <f t="shared" si="21"/>
        <v>991219.72695463744</v>
      </c>
      <c r="M76" s="1">
        <f t="shared" si="22"/>
        <v>0</v>
      </c>
      <c r="N76" s="1">
        <f t="shared" si="23"/>
        <v>3023814.7010770747</v>
      </c>
      <c r="O76" s="1">
        <f t="shared" si="25"/>
        <v>0</v>
      </c>
      <c r="P76" s="1">
        <f t="shared" si="26"/>
        <v>-81187.472478609096</v>
      </c>
      <c r="Q76" s="1">
        <f t="shared" si="27"/>
        <v>4433592.0804841202</v>
      </c>
      <c r="R76" s="1">
        <f t="shared" si="24"/>
        <v>40177.444623590447</v>
      </c>
      <c r="S76" s="91">
        <f t="shared" si="17"/>
        <v>9.0620525962332842E-3</v>
      </c>
    </row>
    <row r="77" spans="1:19">
      <c r="A77" s="7">
        <f>Dataset!A77</f>
        <v>43191</v>
      </c>
      <c r="B77">
        <f>Dataset!B77</f>
        <v>2018</v>
      </c>
      <c r="C77">
        <f>Dataset!C77</f>
        <v>4</v>
      </c>
      <c r="D77" s="8">
        <f>Dataset!I77</f>
        <v>3958411.1406383985</v>
      </c>
      <c r="E77">
        <f>Dataset!AE77</f>
        <v>352.4</v>
      </c>
      <c r="F77">
        <f>Dataset!AF77</f>
        <v>0</v>
      </c>
      <c r="G77" s="8">
        <f>Dataset!AR77</f>
        <v>30</v>
      </c>
      <c r="H77" s="100">
        <f>Dataset!BK77</f>
        <v>0</v>
      </c>
      <c r="I77">
        <f>Dataset!BI77</f>
        <v>1</v>
      </c>
      <c r="K77" s="8">
        <f t="shared" si="20"/>
        <v>499745.12493101798</v>
      </c>
      <c r="L77" s="1">
        <f t="shared" si="21"/>
        <v>738334.03462019481</v>
      </c>
      <c r="M77" s="1">
        <f t="shared" si="22"/>
        <v>0</v>
      </c>
      <c r="N77" s="1">
        <f t="shared" si="23"/>
        <v>2926272.291364911</v>
      </c>
      <c r="O77" s="1">
        <f t="shared" si="25"/>
        <v>0</v>
      </c>
      <c r="P77" s="1">
        <f t="shared" si="26"/>
        <v>-81187.472478609096</v>
      </c>
      <c r="Q77" s="1">
        <f t="shared" si="27"/>
        <v>4083163.9784375145</v>
      </c>
      <c r="R77" s="1">
        <f t="shared" si="24"/>
        <v>124752.83779911604</v>
      </c>
      <c r="S77" s="91">
        <f t="shared" si="17"/>
        <v>3.0552982554194315E-2</v>
      </c>
    </row>
    <row r="78" spans="1:19">
      <c r="A78" s="7">
        <f>Dataset!A78</f>
        <v>43221</v>
      </c>
      <c r="B78">
        <f>Dataset!B78</f>
        <v>2018</v>
      </c>
      <c r="C78">
        <f>Dataset!C78</f>
        <v>5</v>
      </c>
      <c r="D78" s="8">
        <f>Dataset!I78</f>
        <v>3808500.9931277251</v>
      </c>
      <c r="E78">
        <f>Dataset!AE78</f>
        <v>59.6</v>
      </c>
      <c r="F78">
        <f>Dataset!AF78</f>
        <v>71.599999999999994</v>
      </c>
      <c r="G78" s="8">
        <f>Dataset!AR78</f>
        <v>31</v>
      </c>
      <c r="H78" s="100">
        <f>Dataset!BK78</f>
        <v>0</v>
      </c>
      <c r="I78">
        <f>Dataset!BI78</f>
        <v>1</v>
      </c>
      <c r="K78" s="8">
        <f t="shared" si="20"/>
        <v>499745.12493101798</v>
      </c>
      <c r="L78" s="1">
        <f t="shared" si="21"/>
        <v>124871.47691079347</v>
      </c>
      <c r="M78" s="1">
        <f t="shared" si="22"/>
        <v>241107.04489897465</v>
      </c>
      <c r="N78" s="1">
        <f t="shared" si="23"/>
        <v>3023814.7010770747</v>
      </c>
      <c r="O78" s="1">
        <f t="shared" si="25"/>
        <v>0</v>
      </c>
      <c r="P78" s="1">
        <f t="shared" si="26"/>
        <v>-81187.472478609096</v>
      </c>
      <c r="Q78" s="1">
        <f t="shared" si="27"/>
        <v>3808350.8753392515</v>
      </c>
      <c r="R78" s="1">
        <f t="shared" si="24"/>
        <v>-150.11778847360983</v>
      </c>
      <c r="S78" s="91">
        <f t="shared" si="17"/>
        <v>3.9418056105515017E-5</v>
      </c>
    </row>
    <row r="79" spans="1:19">
      <c r="A79" s="7">
        <f>Dataset!A79</f>
        <v>43252</v>
      </c>
      <c r="B79">
        <f>Dataset!B79</f>
        <v>2018</v>
      </c>
      <c r="C79">
        <f>Dataset!C79</f>
        <v>6</v>
      </c>
      <c r="D79" s="8">
        <f>Dataset!I79</f>
        <v>3893900.6541524432</v>
      </c>
      <c r="E79">
        <f>Dataset!AE79</f>
        <v>9.3000000000000007</v>
      </c>
      <c r="F79">
        <f>Dataset!AF79</f>
        <v>92.8</v>
      </c>
      <c r="G79" s="8">
        <f>Dataset!AR79</f>
        <v>30</v>
      </c>
      <c r="H79" s="100">
        <f>Dataset!BK79</f>
        <v>0</v>
      </c>
      <c r="I79">
        <f>Dataset!BI79</f>
        <v>0</v>
      </c>
      <c r="K79" s="8">
        <f t="shared" si="20"/>
        <v>499745.12493101798</v>
      </c>
      <c r="L79" s="1">
        <f t="shared" si="21"/>
        <v>19484.97877970435</v>
      </c>
      <c r="M79" s="1">
        <f t="shared" si="22"/>
        <v>312496.28165677161</v>
      </c>
      <c r="N79" s="1">
        <f t="shared" si="23"/>
        <v>2926272.291364911</v>
      </c>
      <c r="O79" s="1">
        <f t="shared" si="25"/>
        <v>0</v>
      </c>
      <c r="P79" s="1">
        <f t="shared" si="26"/>
        <v>0</v>
      </c>
      <c r="Q79" s="1">
        <f t="shared" si="27"/>
        <v>3757998.6767324051</v>
      </c>
      <c r="R79" s="1">
        <f t="shared" si="24"/>
        <v>-135901.97742003808</v>
      </c>
      <c r="S79" s="91">
        <f t="shared" si="17"/>
        <v>3.6163391504492333E-2</v>
      </c>
    </row>
    <row r="80" spans="1:19">
      <c r="A80" s="7">
        <f>Dataset!A80</f>
        <v>43282</v>
      </c>
      <c r="B80">
        <f>Dataset!B80</f>
        <v>2018</v>
      </c>
      <c r="C80">
        <f>Dataset!C80</f>
        <v>7</v>
      </c>
      <c r="D80" s="8">
        <f>Dataset!I80</f>
        <v>4336116.8724490497</v>
      </c>
      <c r="E80">
        <f>Dataset!AE80</f>
        <v>0</v>
      </c>
      <c r="F80">
        <f>Dataset!AF80</f>
        <v>228.5</v>
      </c>
      <c r="G80" s="8">
        <f>Dataset!AR80</f>
        <v>31</v>
      </c>
      <c r="H80" s="100">
        <f>Dataset!BK80</f>
        <v>0</v>
      </c>
      <c r="I80">
        <f>Dataset!BI80</f>
        <v>0</v>
      </c>
      <c r="K80" s="8">
        <f t="shared" si="20"/>
        <v>499745.12493101798</v>
      </c>
      <c r="L80" s="1">
        <f t="shared" si="21"/>
        <v>0</v>
      </c>
      <c r="M80" s="1">
        <f t="shared" si="22"/>
        <v>769454.74524323619</v>
      </c>
      <c r="N80" s="1">
        <f t="shared" si="23"/>
        <v>3023814.7010770747</v>
      </c>
      <c r="O80" s="1">
        <f t="shared" si="25"/>
        <v>0</v>
      </c>
      <c r="P80" s="1">
        <f t="shared" si="26"/>
        <v>0</v>
      </c>
      <c r="Q80" s="1">
        <f t="shared" si="27"/>
        <v>4293014.571251329</v>
      </c>
      <c r="R80" s="1">
        <f t="shared" si="24"/>
        <v>-43102.301197720692</v>
      </c>
      <c r="S80" s="91">
        <f t="shared" si="17"/>
        <v>1.004010130465437E-2</v>
      </c>
    </row>
    <row r="81" spans="1:19">
      <c r="A81" s="7">
        <f>Dataset!A81</f>
        <v>43313</v>
      </c>
      <c r="B81">
        <f>Dataset!B81</f>
        <v>2018</v>
      </c>
      <c r="C81">
        <f>Dataset!C81</f>
        <v>8</v>
      </c>
      <c r="D81" s="8">
        <f>Dataset!I81</f>
        <v>4365420.8643699661</v>
      </c>
      <c r="E81">
        <f>Dataset!AE81</f>
        <v>0</v>
      </c>
      <c r="F81">
        <f>Dataset!AF81</f>
        <v>242.4</v>
      </c>
      <c r="G81" s="8">
        <f>Dataset!AR81</f>
        <v>31</v>
      </c>
      <c r="H81" s="100">
        <f>Dataset!BK81</f>
        <v>0</v>
      </c>
      <c r="I81">
        <f>Dataset!BI81</f>
        <v>0</v>
      </c>
      <c r="K81" s="8">
        <f t="shared" si="20"/>
        <v>499745.12493101798</v>
      </c>
      <c r="L81" s="1">
        <f t="shared" si="21"/>
        <v>0</v>
      </c>
      <c r="M81" s="1">
        <f t="shared" si="22"/>
        <v>816261.83915518795</v>
      </c>
      <c r="N81" s="1">
        <f t="shared" si="23"/>
        <v>3023814.7010770747</v>
      </c>
      <c r="O81" s="1">
        <f t="shared" si="25"/>
        <v>0</v>
      </c>
      <c r="P81" s="1">
        <f t="shared" si="26"/>
        <v>0</v>
      </c>
      <c r="Q81" s="1">
        <f t="shared" si="27"/>
        <v>4339821.6651632804</v>
      </c>
      <c r="R81" s="1">
        <f t="shared" si="24"/>
        <v>-25599.199206685647</v>
      </c>
      <c r="S81" s="91">
        <f t="shared" si="17"/>
        <v>5.8986753792618137E-3</v>
      </c>
    </row>
    <row r="82" spans="1:19">
      <c r="A82" s="7">
        <f>Dataset!A82</f>
        <v>43344</v>
      </c>
      <c r="B82">
        <f>Dataset!B82</f>
        <v>2018</v>
      </c>
      <c r="C82">
        <f>Dataset!C82</f>
        <v>9</v>
      </c>
      <c r="D82" s="8">
        <f>Dataset!I82</f>
        <v>3882536.8982324735</v>
      </c>
      <c r="E82">
        <f>Dataset!AE82</f>
        <v>20</v>
      </c>
      <c r="F82">
        <f>Dataset!AF82</f>
        <v>118.9</v>
      </c>
      <c r="G82" s="8">
        <f>Dataset!AR82</f>
        <v>30</v>
      </c>
      <c r="H82" s="100">
        <f>Dataset!BK82</f>
        <v>0</v>
      </c>
      <c r="I82">
        <f>Dataset!BI82</f>
        <v>1</v>
      </c>
      <c r="K82" s="8">
        <f t="shared" si="20"/>
        <v>499745.12493101798</v>
      </c>
      <c r="L82" s="1">
        <f t="shared" si="21"/>
        <v>41903.180171407206</v>
      </c>
      <c r="M82" s="1">
        <f t="shared" si="22"/>
        <v>400385.86087273865</v>
      </c>
      <c r="N82" s="1">
        <f t="shared" si="23"/>
        <v>2926272.291364911</v>
      </c>
      <c r="O82" s="1">
        <f t="shared" si="25"/>
        <v>0</v>
      </c>
      <c r="P82" s="1">
        <f t="shared" si="26"/>
        <v>-81187.472478609096</v>
      </c>
      <c r="Q82" s="1">
        <f t="shared" si="27"/>
        <v>3787118.9848614656</v>
      </c>
      <c r="R82" s="1">
        <f t="shared" si="24"/>
        <v>-95417.91337100789</v>
      </c>
      <c r="S82" s="91">
        <f t="shared" si="17"/>
        <v>2.5195383021349226E-2</v>
      </c>
    </row>
    <row r="83" spans="1:19">
      <c r="A83" s="7">
        <f>Dataset!A83</f>
        <v>43374</v>
      </c>
      <c r="B83">
        <f>Dataset!B83</f>
        <v>2018</v>
      </c>
      <c r="C83">
        <f>Dataset!C83</f>
        <v>10</v>
      </c>
      <c r="D83" s="8">
        <f>Dataset!I83</f>
        <v>3834895.5866829413</v>
      </c>
      <c r="E83">
        <f>Dataset!AE83</f>
        <v>182.4</v>
      </c>
      <c r="F83">
        <f>Dataset!AF83</f>
        <v>25.9</v>
      </c>
      <c r="G83" s="8">
        <f>Dataset!AR83</f>
        <v>31</v>
      </c>
      <c r="H83" s="100">
        <f>Dataset!BK83</f>
        <v>0</v>
      </c>
      <c r="I83">
        <f>Dataset!BI83</f>
        <v>1</v>
      </c>
      <c r="K83" s="8">
        <f t="shared" si="20"/>
        <v>499745.12493101798</v>
      </c>
      <c r="L83" s="1">
        <f t="shared" si="21"/>
        <v>382157.00316323369</v>
      </c>
      <c r="M83" s="1">
        <f t="shared" si="22"/>
        <v>87216.095850327416</v>
      </c>
      <c r="N83" s="1">
        <f t="shared" si="23"/>
        <v>3023814.7010770747</v>
      </c>
      <c r="O83" s="1">
        <f t="shared" si="25"/>
        <v>0</v>
      </c>
      <c r="P83" s="1">
        <f t="shared" si="26"/>
        <v>-81187.472478609096</v>
      </c>
      <c r="Q83" s="1">
        <f t="shared" si="27"/>
        <v>3911745.4525430449</v>
      </c>
      <c r="R83" s="1">
        <f t="shared" si="24"/>
        <v>76849.86586010363</v>
      </c>
      <c r="S83" s="91">
        <f t="shared" si="17"/>
        <v>1.9645927065664037E-2</v>
      </c>
    </row>
    <row r="84" spans="1:19">
      <c r="A84" s="7">
        <f>Dataset!A84</f>
        <v>43405</v>
      </c>
      <c r="B84">
        <f>Dataset!B84</f>
        <v>2018</v>
      </c>
      <c r="C84">
        <f>Dataset!C84</f>
        <v>11</v>
      </c>
      <c r="D84" s="8">
        <f>Dataset!I84</f>
        <v>4162077.1077082874</v>
      </c>
      <c r="E84">
        <f>Dataset!AE84</f>
        <v>383</v>
      </c>
      <c r="F84">
        <f>Dataset!AF84</f>
        <v>0</v>
      </c>
      <c r="G84" s="8">
        <f>Dataset!AR84</f>
        <v>30</v>
      </c>
      <c r="H84" s="100">
        <f>Dataset!BK84</f>
        <v>0</v>
      </c>
      <c r="I84">
        <f>Dataset!BI84</f>
        <v>1</v>
      </c>
      <c r="K84" s="8">
        <f t="shared" si="20"/>
        <v>499745.12493101798</v>
      </c>
      <c r="L84" s="1">
        <f t="shared" si="21"/>
        <v>802445.90028244792</v>
      </c>
      <c r="M84" s="1">
        <f t="shared" si="22"/>
        <v>0</v>
      </c>
      <c r="N84" s="1">
        <f t="shared" si="23"/>
        <v>2926272.291364911</v>
      </c>
      <c r="O84" s="1">
        <f t="shared" si="25"/>
        <v>0</v>
      </c>
      <c r="P84" s="1">
        <f t="shared" si="26"/>
        <v>-81187.472478609096</v>
      </c>
      <c r="Q84" s="1">
        <f t="shared" si="27"/>
        <v>4147275.844099768</v>
      </c>
      <c r="R84" s="1">
        <f t="shared" si="24"/>
        <v>-14801.263608519454</v>
      </c>
      <c r="S84" s="91">
        <f t="shared" si="17"/>
        <v>3.5689122607016517E-3</v>
      </c>
    </row>
    <row r="85" spans="1:19">
      <c r="A85" s="7">
        <f>Dataset!A85</f>
        <v>43435</v>
      </c>
      <c r="B85">
        <f>Dataset!B85</f>
        <v>2018</v>
      </c>
      <c r="C85">
        <f>Dataset!C85</f>
        <v>12</v>
      </c>
      <c r="D85" s="8">
        <f>Dataset!I85</f>
        <v>4545344.3935014931</v>
      </c>
      <c r="E85">
        <f>Dataset!AE85</f>
        <v>464.3</v>
      </c>
      <c r="F85">
        <f>Dataset!AF85</f>
        <v>0</v>
      </c>
      <c r="G85" s="8">
        <f>Dataset!AR85</f>
        <v>31</v>
      </c>
      <c r="H85" s="100">
        <f>Dataset!BK85</f>
        <v>0</v>
      </c>
      <c r="I85">
        <f>Dataset!BI85</f>
        <v>0</v>
      </c>
      <c r="K85" s="8">
        <f t="shared" si="20"/>
        <v>499745.12493101798</v>
      </c>
      <c r="L85" s="1">
        <f t="shared" si="21"/>
        <v>972782.32767921826</v>
      </c>
      <c r="M85" s="1">
        <f t="shared" si="22"/>
        <v>0</v>
      </c>
      <c r="N85" s="1">
        <f t="shared" si="23"/>
        <v>3023814.7010770747</v>
      </c>
      <c r="O85" s="1">
        <f t="shared" si="25"/>
        <v>0</v>
      </c>
      <c r="P85" s="1">
        <f t="shared" si="26"/>
        <v>0</v>
      </c>
      <c r="Q85" s="1">
        <f t="shared" si="27"/>
        <v>4496342.1536873113</v>
      </c>
      <c r="R85" s="1">
        <f t="shared" si="24"/>
        <v>-49002.239814181812</v>
      </c>
      <c r="S85" s="91">
        <f t="shared" si="17"/>
        <v>1.0898245315694355E-2</v>
      </c>
    </row>
    <row r="86" spans="1:19">
      <c r="A86" s="7">
        <f>Dataset!A86</f>
        <v>43466</v>
      </c>
      <c r="B86">
        <f>Dataset!B86</f>
        <v>2019</v>
      </c>
      <c r="C86">
        <f>Dataset!C86</f>
        <v>1</v>
      </c>
      <c r="D86" s="8">
        <f>Dataset!I86</f>
        <v>4879949.6026473809</v>
      </c>
      <c r="E86">
        <f>Dataset!AE86</f>
        <v>653.9</v>
      </c>
      <c r="F86">
        <f>Dataset!AF86</f>
        <v>0</v>
      </c>
      <c r="G86" s="8">
        <f>Dataset!AR86</f>
        <v>31</v>
      </c>
      <c r="H86" s="100">
        <f>Dataset!BK86</f>
        <v>0</v>
      </c>
      <c r="I86">
        <f>Dataset!BI86</f>
        <v>0</v>
      </c>
      <c r="K86" s="8">
        <f t="shared" si="20"/>
        <v>499745.12493101798</v>
      </c>
      <c r="L86" s="1">
        <f t="shared" si="21"/>
        <v>1370024.4757041584</v>
      </c>
      <c r="M86" s="1">
        <f t="shared" si="22"/>
        <v>0</v>
      </c>
      <c r="N86" s="1">
        <f t="shared" si="23"/>
        <v>3023814.7010770747</v>
      </c>
      <c r="O86" s="1">
        <f t="shared" si="25"/>
        <v>0</v>
      </c>
      <c r="P86" s="1">
        <f t="shared" si="26"/>
        <v>0</v>
      </c>
      <c r="Q86" s="1">
        <f t="shared" si="27"/>
        <v>4893584.3017122513</v>
      </c>
      <c r="R86" s="1">
        <f t="shared" si="24"/>
        <v>13634.699064870365</v>
      </c>
      <c r="S86" s="91">
        <f t="shared" si="17"/>
        <v>2.7862397425338359E-3</v>
      </c>
    </row>
    <row r="87" spans="1:19">
      <c r="A87" s="7">
        <f>Dataset!A87</f>
        <v>43497</v>
      </c>
      <c r="B87">
        <f>Dataset!B87</f>
        <v>2019</v>
      </c>
      <c r="C87">
        <f>Dataset!C87</f>
        <v>2</v>
      </c>
      <c r="D87" s="8">
        <f>Dataset!I87</f>
        <v>4497392.7506717611</v>
      </c>
      <c r="E87">
        <f>Dataset!AE87</f>
        <v>522.4</v>
      </c>
      <c r="F87">
        <f>Dataset!AF87</f>
        <v>0</v>
      </c>
      <c r="G87" s="8">
        <f>Dataset!AR87</f>
        <v>28</v>
      </c>
      <c r="H87" s="100">
        <f>Dataset!BK87</f>
        <v>0</v>
      </c>
      <c r="I87">
        <f>Dataset!BI87</f>
        <v>0</v>
      </c>
      <c r="K87" s="8">
        <f t="shared" si="20"/>
        <v>499745.12493101798</v>
      </c>
      <c r="L87" s="1">
        <f t="shared" si="21"/>
        <v>1094511.066077156</v>
      </c>
      <c r="M87" s="1">
        <f t="shared" si="22"/>
        <v>0</v>
      </c>
      <c r="N87" s="1">
        <f t="shared" si="23"/>
        <v>2731187.4719405835</v>
      </c>
      <c r="O87" s="1">
        <f t="shared" si="25"/>
        <v>0</v>
      </c>
      <c r="P87" s="1">
        <f t="shared" si="26"/>
        <v>0</v>
      </c>
      <c r="Q87" s="1">
        <f t="shared" si="27"/>
        <v>4325443.6629487574</v>
      </c>
      <c r="R87" s="1">
        <f t="shared" si="24"/>
        <v>-171949.0877230037</v>
      </c>
      <c r="S87" s="91">
        <f t="shared" si="17"/>
        <v>3.9752936605301187E-2</v>
      </c>
    </row>
    <row r="88" spans="1:19">
      <c r="A88" s="7">
        <f>Dataset!A88</f>
        <v>43525</v>
      </c>
      <c r="B88">
        <f>Dataset!B88</f>
        <v>2019</v>
      </c>
      <c r="C88">
        <f>Dataset!C88</f>
        <v>3</v>
      </c>
      <c r="D88" s="8">
        <f>Dataset!I88</f>
        <v>4563540.5697391173</v>
      </c>
      <c r="E88">
        <f>Dataset!AE88</f>
        <v>487.3</v>
      </c>
      <c r="F88">
        <f>Dataset!AF88</f>
        <v>0</v>
      </c>
      <c r="G88" s="8">
        <f>Dataset!AR88</f>
        <v>31</v>
      </c>
      <c r="H88" s="100">
        <f>Dataset!BK88</f>
        <v>0</v>
      </c>
      <c r="I88">
        <f>Dataset!BI88</f>
        <v>1</v>
      </c>
      <c r="K88" s="8">
        <f t="shared" si="20"/>
        <v>499745.12493101798</v>
      </c>
      <c r="L88" s="1">
        <f t="shared" si="21"/>
        <v>1020970.9848763365</v>
      </c>
      <c r="M88" s="1">
        <f t="shared" si="22"/>
        <v>0</v>
      </c>
      <c r="N88" s="1">
        <f t="shared" si="23"/>
        <v>3023814.7010770747</v>
      </c>
      <c r="O88" s="1">
        <f t="shared" si="25"/>
        <v>0</v>
      </c>
      <c r="P88" s="1">
        <f t="shared" si="26"/>
        <v>-81187.472478609096</v>
      </c>
      <c r="Q88" s="1">
        <f t="shared" si="27"/>
        <v>4463343.3384058196</v>
      </c>
      <c r="R88" s="1">
        <f t="shared" si="24"/>
        <v>-100197.23133329768</v>
      </c>
      <c r="S88" s="91">
        <f t="shared" si="17"/>
        <v>2.2448918610210547E-2</v>
      </c>
    </row>
    <row r="89" spans="1:19">
      <c r="A89" s="7">
        <f>Dataset!A89</f>
        <v>43556</v>
      </c>
      <c r="B89">
        <f>Dataset!B89</f>
        <v>2019</v>
      </c>
      <c r="C89">
        <f>Dataset!C89</f>
        <v>4</v>
      </c>
      <c r="D89" s="8">
        <f>Dataset!I89</f>
        <v>3900761.6088840542</v>
      </c>
      <c r="E89">
        <f>Dataset!AE89</f>
        <v>271.10000000000002</v>
      </c>
      <c r="F89">
        <f>Dataset!AF89</f>
        <v>0</v>
      </c>
      <c r="G89" s="8">
        <f>Dataset!AR89</f>
        <v>30</v>
      </c>
      <c r="H89" s="100">
        <f>Dataset!BK89</f>
        <v>0</v>
      </c>
      <c r="I89">
        <f>Dataset!BI89</f>
        <v>1</v>
      </c>
      <c r="K89" s="8">
        <f t="shared" si="20"/>
        <v>499745.12493101798</v>
      </c>
      <c r="L89" s="1">
        <f t="shared" si="21"/>
        <v>567997.60722342471</v>
      </c>
      <c r="M89" s="1">
        <f t="shared" si="22"/>
        <v>0</v>
      </c>
      <c r="N89" s="1">
        <f t="shared" si="23"/>
        <v>2926272.291364911</v>
      </c>
      <c r="O89" s="1">
        <f t="shared" si="25"/>
        <v>0</v>
      </c>
      <c r="P89" s="1">
        <f t="shared" si="26"/>
        <v>-81187.472478609096</v>
      </c>
      <c r="Q89" s="1">
        <f t="shared" si="27"/>
        <v>3912827.5510407449</v>
      </c>
      <c r="R89" s="1">
        <f t="shared" si="24"/>
        <v>12065.942156690639</v>
      </c>
      <c r="S89" s="91">
        <f t="shared" si="17"/>
        <v>3.083688713416799E-3</v>
      </c>
    </row>
    <row r="90" spans="1:19">
      <c r="A90" s="7">
        <f>Dataset!A90</f>
        <v>43586</v>
      </c>
      <c r="B90">
        <f>Dataset!B90</f>
        <v>2019</v>
      </c>
      <c r="C90">
        <f>Dataset!C90</f>
        <v>5</v>
      </c>
      <c r="D90" s="8">
        <f>Dataset!I90</f>
        <v>3716040.0183938816</v>
      </c>
      <c r="E90">
        <f>Dataset!AE90</f>
        <v>126.3</v>
      </c>
      <c r="F90">
        <f>Dataset!AF90</f>
        <v>13.3</v>
      </c>
      <c r="G90" s="8">
        <f>Dataset!AR90</f>
        <v>31</v>
      </c>
      <c r="H90" s="100">
        <f>Dataset!BK90</f>
        <v>0</v>
      </c>
      <c r="I90">
        <f>Dataset!BI90</f>
        <v>1</v>
      </c>
      <c r="K90" s="8">
        <f t="shared" si="20"/>
        <v>499745.12493101798</v>
      </c>
      <c r="L90" s="1">
        <f t="shared" si="21"/>
        <v>264618.58278243645</v>
      </c>
      <c r="M90" s="1">
        <f t="shared" si="22"/>
        <v>44786.643815033007</v>
      </c>
      <c r="N90" s="1">
        <f t="shared" si="23"/>
        <v>3023814.7010770747</v>
      </c>
      <c r="O90" s="1">
        <f t="shared" si="25"/>
        <v>0</v>
      </c>
      <c r="P90" s="1">
        <f t="shared" si="26"/>
        <v>-81187.472478609096</v>
      </c>
      <c r="Q90" s="1">
        <f t="shared" si="27"/>
        <v>3751777.5801269533</v>
      </c>
      <c r="R90" s="1">
        <f t="shared" si="24"/>
        <v>35737.561733071692</v>
      </c>
      <c r="S90" s="91">
        <f t="shared" si="17"/>
        <v>9.5255011710641962E-3</v>
      </c>
    </row>
    <row r="91" spans="1:19">
      <c r="A91" s="7">
        <f>Dataset!A91</f>
        <v>43617</v>
      </c>
      <c r="B91">
        <f>Dataset!B91</f>
        <v>2019</v>
      </c>
      <c r="C91">
        <f>Dataset!C91</f>
        <v>6</v>
      </c>
      <c r="D91" s="8">
        <f>Dataset!I91</f>
        <v>3719183.985638984</v>
      </c>
      <c r="E91">
        <f>Dataset!AE91</f>
        <v>23.2</v>
      </c>
      <c r="F91">
        <f>Dataset!AF91</f>
        <v>64</v>
      </c>
      <c r="G91" s="8">
        <f>Dataset!AR91</f>
        <v>30</v>
      </c>
      <c r="H91" s="100">
        <f>Dataset!BK91</f>
        <v>0</v>
      </c>
      <c r="I91">
        <f>Dataset!BI91</f>
        <v>0</v>
      </c>
      <c r="K91" s="8">
        <f t="shared" si="20"/>
        <v>499745.12493101798</v>
      </c>
      <c r="L91" s="1">
        <f t="shared" si="21"/>
        <v>48607.688998832353</v>
      </c>
      <c r="M91" s="1">
        <f t="shared" si="22"/>
        <v>215514.67700467008</v>
      </c>
      <c r="N91" s="1">
        <f t="shared" si="23"/>
        <v>2926272.291364911</v>
      </c>
      <c r="O91" s="1">
        <f t="shared" si="25"/>
        <v>0</v>
      </c>
      <c r="P91" s="1">
        <f t="shared" si="26"/>
        <v>0</v>
      </c>
      <c r="Q91" s="1">
        <f t="shared" si="27"/>
        <v>3690139.7822994315</v>
      </c>
      <c r="R91" s="1">
        <f t="shared" si="24"/>
        <v>-29044.203339552507</v>
      </c>
      <c r="S91" s="91">
        <f t="shared" si="17"/>
        <v>7.8707596603438783E-3</v>
      </c>
    </row>
    <row r="92" spans="1:19">
      <c r="A92" s="7">
        <f>Dataset!A92</f>
        <v>43647</v>
      </c>
      <c r="B92">
        <f>Dataset!B92</f>
        <v>2019</v>
      </c>
      <c r="C92">
        <f>Dataset!C92</f>
        <v>7</v>
      </c>
      <c r="D92" s="8">
        <f>Dataset!I92</f>
        <v>4285044.0571413217</v>
      </c>
      <c r="E92">
        <f>Dataset!AE92</f>
        <v>0</v>
      </c>
      <c r="F92">
        <f>Dataset!AF92</f>
        <v>225.3</v>
      </c>
      <c r="G92" s="8">
        <f>Dataset!AR92</f>
        <v>31</v>
      </c>
      <c r="H92" s="100">
        <f>Dataset!BK92</f>
        <v>0</v>
      </c>
      <c r="I92">
        <f>Dataset!BI92</f>
        <v>0</v>
      </c>
      <c r="K92" s="8">
        <f t="shared" si="20"/>
        <v>499745.12493101798</v>
      </c>
      <c r="L92" s="1">
        <f t="shared" si="21"/>
        <v>0</v>
      </c>
      <c r="M92" s="1">
        <f t="shared" si="22"/>
        <v>758679.0113930027</v>
      </c>
      <c r="N92" s="1">
        <f t="shared" si="23"/>
        <v>3023814.7010770747</v>
      </c>
      <c r="O92" s="1">
        <f t="shared" si="25"/>
        <v>0</v>
      </c>
      <c r="P92" s="1">
        <f t="shared" si="26"/>
        <v>0</v>
      </c>
      <c r="Q92" s="1">
        <f t="shared" si="27"/>
        <v>4282238.8374010958</v>
      </c>
      <c r="R92" s="1">
        <f t="shared" si="24"/>
        <v>-2805.2197402259335</v>
      </c>
      <c r="S92" s="91">
        <f t="shared" si="17"/>
        <v>6.550825039755209E-4</v>
      </c>
    </row>
    <row r="93" spans="1:19">
      <c r="A93" s="7">
        <f>Dataset!A93</f>
        <v>43678</v>
      </c>
      <c r="B93">
        <f>Dataset!B93</f>
        <v>2019</v>
      </c>
      <c r="C93">
        <f>Dataset!C93</f>
        <v>8</v>
      </c>
      <c r="D93" s="8">
        <f>Dataset!I93</f>
        <v>4152696.7663902696</v>
      </c>
      <c r="E93">
        <f>Dataset!AE93</f>
        <v>0</v>
      </c>
      <c r="F93">
        <f>Dataset!AF93</f>
        <v>173.4</v>
      </c>
      <c r="G93" s="8">
        <f>Dataset!AR93</f>
        <v>31</v>
      </c>
      <c r="H93" s="100">
        <f>Dataset!BK93</f>
        <v>0</v>
      </c>
      <c r="I93">
        <f>Dataset!BI93</f>
        <v>0</v>
      </c>
      <c r="K93" s="8">
        <f t="shared" si="20"/>
        <v>499745.12493101798</v>
      </c>
      <c r="L93" s="1">
        <f t="shared" si="21"/>
        <v>0</v>
      </c>
      <c r="M93" s="1">
        <f t="shared" si="22"/>
        <v>583910.07800952799</v>
      </c>
      <c r="N93" s="1">
        <f t="shared" si="23"/>
        <v>3023814.7010770747</v>
      </c>
      <c r="O93" s="1">
        <f t="shared" si="25"/>
        <v>0</v>
      </c>
      <c r="P93" s="1">
        <f t="shared" si="26"/>
        <v>0</v>
      </c>
      <c r="Q93" s="1">
        <f t="shared" si="27"/>
        <v>4107469.9040176207</v>
      </c>
      <c r="R93" s="1">
        <f t="shared" si="24"/>
        <v>-45226.862372648902</v>
      </c>
      <c r="S93" s="91">
        <f t="shared" si="17"/>
        <v>1.1010881011790581E-2</v>
      </c>
    </row>
    <row r="94" spans="1:19">
      <c r="A94" s="7">
        <f>Dataset!A94</f>
        <v>43709</v>
      </c>
      <c r="B94">
        <f>Dataset!B94</f>
        <v>2019</v>
      </c>
      <c r="C94">
        <f>Dataset!C94</f>
        <v>9</v>
      </c>
      <c r="D94" s="8">
        <f>Dataset!I94</f>
        <v>3719087.029326614</v>
      </c>
      <c r="E94">
        <f>Dataset!AE94</f>
        <v>7</v>
      </c>
      <c r="F94">
        <f>Dataset!AF94</f>
        <v>80.2</v>
      </c>
      <c r="G94" s="8">
        <f>Dataset!AR94</f>
        <v>30</v>
      </c>
      <c r="H94" s="100">
        <f>Dataset!BK94</f>
        <v>0</v>
      </c>
      <c r="I94">
        <f>Dataset!BI94</f>
        <v>1</v>
      </c>
      <c r="K94" s="8">
        <f t="shared" si="20"/>
        <v>499745.12493101798</v>
      </c>
      <c r="L94" s="1">
        <f t="shared" si="21"/>
        <v>14666.11305999252</v>
      </c>
      <c r="M94" s="1">
        <f t="shared" si="22"/>
        <v>270066.82962147723</v>
      </c>
      <c r="N94" s="1">
        <f t="shared" si="23"/>
        <v>2926272.291364911</v>
      </c>
      <c r="O94" s="1">
        <f t="shared" si="25"/>
        <v>0</v>
      </c>
      <c r="P94" s="1">
        <f t="shared" si="26"/>
        <v>-81187.472478609096</v>
      </c>
      <c r="Q94" s="1">
        <f t="shared" si="27"/>
        <v>3629562.8864987898</v>
      </c>
      <c r="R94" s="1">
        <f t="shared" si="24"/>
        <v>-89524.142827824224</v>
      </c>
      <c r="S94" s="91">
        <f t="shared" si="17"/>
        <v>2.4665268415884237E-2</v>
      </c>
    </row>
    <row r="95" spans="1:19">
      <c r="A95" s="7">
        <f>Dataset!A95</f>
        <v>43739</v>
      </c>
      <c r="B95">
        <f>Dataset!B95</f>
        <v>2019</v>
      </c>
      <c r="C95">
        <f>Dataset!C95</f>
        <v>10</v>
      </c>
      <c r="D95" s="8">
        <f>Dataset!I95</f>
        <v>3731695.7610593135</v>
      </c>
      <c r="E95">
        <f>Dataset!AE95</f>
        <v>134.69999999999999</v>
      </c>
      <c r="F95">
        <f>Dataset!AF95</f>
        <v>9.9</v>
      </c>
      <c r="G95" s="8">
        <f>Dataset!AR95</f>
        <v>31</v>
      </c>
      <c r="H95" s="100">
        <f>Dataset!BK95</f>
        <v>0</v>
      </c>
      <c r="I95">
        <f>Dataset!BI95</f>
        <v>1</v>
      </c>
      <c r="K95" s="8">
        <f t="shared" si="20"/>
        <v>499745.12493101798</v>
      </c>
      <c r="L95" s="1">
        <f t="shared" si="21"/>
        <v>282217.9184544275</v>
      </c>
      <c r="M95" s="1">
        <f t="shared" si="22"/>
        <v>33337.426599159902</v>
      </c>
      <c r="N95" s="1">
        <f t="shared" si="23"/>
        <v>3023814.7010770747</v>
      </c>
      <c r="O95" s="1">
        <f t="shared" si="25"/>
        <v>0</v>
      </c>
      <c r="P95" s="1">
        <f t="shared" si="26"/>
        <v>-81187.472478609096</v>
      </c>
      <c r="Q95" s="1">
        <f t="shared" si="27"/>
        <v>3757927.6985830711</v>
      </c>
      <c r="R95" s="1">
        <f t="shared" si="24"/>
        <v>26231.937523757573</v>
      </c>
      <c r="S95" s="91">
        <f t="shared" si="17"/>
        <v>6.9804263487156341E-3</v>
      </c>
    </row>
    <row r="96" spans="1:19">
      <c r="A96" s="7">
        <f>Dataset!A96</f>
        <v>43770</v>
      </c>
      <c r="B96">
        <f>Dataset!B96</f>
        <v>2019</v>
      </c>
      <c r="C96">
        <f>Dataset!C96</f>
        <v>11</v>
      </c>
      <c r="D96" s="8">
        <f>Dataset!I96</f>
        <v>4110042.9255021899</v>
      </c>
      <c r="E96">
        <f>Dataset!AE96</f>
        <v>403.2</v>
      </c>
      <c r="F96">
        <f>Dataset!AF96</f>
        <v>0</v>
      </c>
      <c r="G96" s="8">
        <f>Dataset!AR96</f>
        <v>30</v>
      </c>
      <c r="H96" s="100">
        <f>Dataset!BK96</f>
        <v>0</v>
      </c>
      <c r="I96">
        <f>Dataset!BI96</f>
        <v>1</v>
      </c>
      <c r="K96" s="8">
        <f t="shared" si="20"/>
        <v>499745.12493101798</v>
      </c>
      <c r="L96" s="1">
        <f t="shared" si="21"/>
        <v>844768.1122555692</v>
      </c>
      <c r="M96" s="1">
        <f t="shared" si="22"/>
        <v>0</v>
      </c>
      <c r="N96" s="1">
        <f t="shared" si="23"/>
        <v>2926272.291364911</v>
      </c>
      <c r="O96" s="1">
        <f t="shared" si="25"/>
        <v>0</v>
      </c>
      <c r="P96" s="1">
        <f t="shared" si="26"/>
        <v>-81187.472478609096</v>
      </c>
      <c r="Q96" s="1">
        <f t="shared" si="27"/>
        <v>4189598.0560728894</v>
      </c>
      <c r="R96" s="1">
        <f t="shared" si="24"/>
        <v>79555.130570699461</v>
      </c>
      <c r="S96" s="91">
        <f t="shared" si="17"/>
        <v>1.8988726246753677E-2</v>
      </c>
    </row>
    <row r="97" spans="1:19">
      <c r="A97" s="7">
        <f>Dataset!A97</f>
        <v>43800</v>
      </c>
      <c r="B97">
        <f>Dataset!B97</f>
        <v>2019</v>
      </c>
      <c r="C97">
        <f>Dataset!C97</f>
        <v>12</v>
      </c>
      <c r="D97" s="8">
        <f>Dataset!I97</f>
        <v>4497736.4761592681</v>
      </c>
      <c r="E97">
        <f>Dataset!AE97</f>
        <v>459.1</v>
      </c>
      <c r="F97">
        <f>Dataset!AF97</f>
        <v>0</v>
      </c>
      <c r="G97" s="8">
        <f>Dataset!AR97</f>
        <v>31</v>
      </c>
      <c r="H97" s="100">
        <f>Dataset!BK97</f>
        <v>0</v>
      </c>
      <c r="I97">
        <f>Dataset!BI97</f>
        <v>0</v>
      </c>
      <c r="K97" s="8">
        <f t="shared" si="20"/>
        <v>499745.12493101798</v>
      </c>
      <c r="L97" s="1">
        <f t="shared" si="21"/>
        <v>961887.50083465234</v>
      </c>
      <c r="M97" s="1">
        <f t="shared" si="22"/>
        <v>0</v>
      </c>
      <c r="N97" s="1">
        <f t="shared" si="23"/>
        <v>3023814.7010770747</v>
      </c>
      <c r="O97" s="1">
        <f t="shared" si="25"/>
        <v>0</v>
      </c>
      <c r="P97" s="1">
        <f t="shared" si="26"/>
        <v>0</v>
      </c>
      <c r="Q97" s="1">
        <f t="shared" si="27"/>
        <v>4485447.3268427448</v>
      </c>
      <c r="R97" s="1">
        <f t="shared" si="24"/>
        <v>-12289.149316523224</v>
      </c>
      <c r="S97" s="91">
        <f t="shared" si="17"/>
        <v>2.7397823273901684E-3</v>
      </c>
    </row>
    <row r="98" spans="1:19">
      <c r="A98" s="7">
        <f>Dataset!A98</f>
        <v>43831</v>
      </c>
      <c r="B98">
        <f>Dataset!B98</f>
        <v>2020</v>
      </c>
      <c r="C98">
        <f>Dataset!C98</f>
        <v>1</v>
      </c>
      <c r="D98" s="8">
        <f>Dataset!I98</f>
        <v>4647081.2463083407</v>
      </c>
      <c r="E98">
        <f>Dataset!AE98</f>
        <v>489.8</v>
      </c>
      <c r="F98">
        <f>Dataset!AF98</f>
        <v>0</v>
      </c>
      <c r="G98" s="8">
        <f>Dataset!AR98</f>
        <v>31</v>
      </c>
      <c r="H98" s="100">
        <f>Dataset!BK98</f>
        <v>0</v>
      </c>
      <c r="I98">
        <f>Dataset!BI98</f>
        <v>0</v>
      </c>
      <c r="K98" s="8">
        <f t="shared" ref="K98:K133" si="28">$X$9</f>
        <v>499745.12493101798</v>
      </c>
      <c r="L98" s="1">
        <f t="shared" ref="L98:L117" si="29">E98*$X$10</f>
        <v>1026208.8823977624</v>
      </c>
      <c r="M98" s="1">
        <f t="shared" ref="M98:M117" si="30">F98*$X$11</f>
        <v>0</v>
      </c>
      <c r="N98" s="1">
        <f t="shared" ref="N98:N117" si="31">G98*$X$12</f>
        <v>3023814.7010770747</v>
      </c>
      <c r="O98" s="1">
        <f t="shared" si="25"/>
        <v>0</v>
      </c>
      <c r="P98" s="1">
        <f t="shared" si="26"/>
        <v>0</v>
      </c>
      <c r="Q98" s="1">
        <f t="shared" si="27"/>
        <v>4549768.7084058551</v>
      </c>
      <c r="R98" s="1">
        <f t="shared" ref="R98:R117" si="32">Q98-D98</f>
        <v>-97312.537902485579</v>
      </c>
      <c r="S98" s="91">
        <f t="shared" si="17"/>
        <v>2.1388458213864214E-2</v>
      </c>
    </row>
    <row r="99" spans="1:19">
      <c r="A99" s="7">
        <f>Dataset!A99</f>
        <v>43862</v>
      </c>
      <c r="B99">
        <f>Dataset!B99</f>
        <v>2020</v>
      </c>
      <c r="C99">
        <f>Dataset!C99</f>
        <v>2</v>
      </c>
      <c r="D99" s="8">
        <f>Dataset!I99</f>
        <v>4407541.4974705689</v>
      </c>
      <c r="E99">
        <f>Dataset!AE99</f>
        <v>505.7</v>
      </c>
      <c r="F99">
        <f>Dataset!AF99</f>
        <v>0</v>
      </c>
      <c r="G99" s="8">
        <f>Dataset!AR99</f>
        <v>29</v>
      </c>
      <c r="H99" s="100">
        <f>Dataset!BK99</f>
        <v>0</v>
      </c>
      <c r="I99">
        <f>Dataset!BI99</f>
        <v>0</v>
      </c>
      <c r="K99" s="8">
        <f t="shared" si="28"/>
        <v>499745.12493101798</v>
      </c>
      <c r="L99" s="1">
        <f t="shared" si="29"/>
        <v>1059521.9106340311</v>
      </c>
      <c r="M99" s="1">
        <f t="shared" si="30"/>
        <v>0</v>
      </c>
      <c r="N99" s="1">
        <f t="shared" si="31"/>
        <v>2828729.8816527473</v>
      </c>
      <c r="O99" s="1">
        <f t="shared" si="25"/>
        <v>0</v>
      </c>
      <c r="P99" s="1">
        <f t="shared" si="26"/>
        <v>0</v>
      </c>
      <c r="Q99" s="1">
        <f t="shared" si="27"/>
        <v>4387996.9172177967</v>
      </c>
      <c r="R99" s="1">
        <f t="shared" si="32"/>
        <v>-19544.580252772197</v>
      </c>
      <c r="S99" s="91">
        <f t="shared" si="17"/>
        <v>4.4541007255685158E-3</v>
      </c>
    </row>
    <row r="100" spans="1:19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Dataset!I100</f>
        <v>3959155.3062552703</v>
      </c>
      <c r="E100">
        <f>Dataset!AE100</f>
        <v>362.1</v>
      </c>
      <c r="F100">
        <f>Dataset!AF100</f>
        <v>0</v>
      </c>
      <c r="G100" s="8">
        <f>Dataset!AR100</f>
        <v>31</v>
      </c>
      <c r="H100" s="100">
        <f>Dataset!BK100</f>
        <v>0.5</v>
      </c>
      <c r="I100">
        <f>Dataset!BI100</f>
        <v>1</v>
      </c>
      <c r="K100" s="8">
        <f t="shared" si="28"/>
        <v>499745.12493101798</v>
      </c>
      <c r="L100" s="1">
        <f t="shared" si="29"/>
        <v>758657.07700332743</v>
      </c>
      <c r="M100" s="1">
        <f t="shared" si="30"/>
        <v>0</v>
      </c>
      <c r="N100" s="1">
        <f t="shared" si="31"/>
        <v>3023814.7010770747</v>
      </c>
      <c r="O100" s="1">
        <f t="shared" si="25"/>
        <v>-218797.0880944535</v>
      </c>
      <c r="P100" s="1">
        <f t="shared" si="26"/>
        <v>-81187.472478609096</v>
      </c>
      <c r="Q100" s="1">
        <f t="shared" si="27"/>
        <v>3982232.3424383583</v>
      </c>
      <c r="R100" s="1">
        <f t="shared" si="32"/>
        <v>23077.036183088087</v>
      </c>
      <c r="S100" s="91">
        <f t="shared" si="17"/>
        <v>5.7949999393952486E-3</v>
      </c>
    </row>
    <row r="101" spans="1:19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Dataset!I101</f>
        <v>3118088.2226056713</v>
      </c>
      <c r="E101">
        <f>Dataset!AE101</f>
        <v>278.60000000000002</v>
      </c>
      <c r="F101">
        <f>Dataset!AF101</f>
        <v>0</v>
      </c>
      <c r="G101" s="8">
        <f>Dataset!AR101</f>
        <v>30</v>
      </c>
      <c r="H101" s="100">
        <f>Dataset!BK101</f>
        <v>1</v>
      </c>
      <c r="I101">
        <f>Dataset!BI101</f>
        <v>1</v>
      </c>
      <c r="K101" s="8">
        <f t="shared" si="28"/>
        <v>499745.12493101798</v>
      </c>
      <c r="L101" s="1">
        <f t="shared" si="29"/>
        <v>583711.29978770239</v>
      </c>
      <c r="M101" s="1">
        <f t="shared" si="30"/>
        <v>0</v>
      </c>
      <c r="N101" s="1">
        <f t="shared" si="31"/>
        <v>2926272.291364911</v>
      </c>
      <c r="O101" s="1">
        <f t="shared" si="25"/>
        <v>-437594.176188907</v>
      </c>
      <c r="P101" s="1">
        <f t="shared" si="26"/>
        <v>-81187.472478609096</v>
      </c>
      <c r="Q101" s="1">
        <f t="shared" si="27"/>
        <v>3490947.0674161152</v>
      </c>
      <c r="R101" s="1">
        <f t="shared" si="32"/>
        <v>372858.84481044393</v>
      </c>
      <c r="S101" s="91">
        <f t="shared" si="17"/>
        <v>0.10680736132914838</v>
      </c>
    </row>
    <row r="102" spans="1:19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Dataset!I102</f>
        <v>3109228.9236120684</v>
      </c>
      <c r="E102">
        <f>Dataset!AE102</f>
        <v>148.4</v>
      </c>
      <c r="F102">
        <f>Dataset!AF102</f>
        <v>40.6</v>
      </c>
      <c r="G102" s="8">
        <f>Dataset!AR102</f>
        <v>31</v>
      </c>
      <c r="H102" s="100">
        <f>Dataset!BK102</f>
        <v>1</v>
      </c>
      <c r="I102">
        <f>Dataset!BI102</f>
        <v>1</v>
      </c>
      <c r="K102" s="8">
        <f t="shared" si="28"/>
        <v>499745.12493101798</v>
      </c>
      <c r="L102" s="1">
        <f t="shared" si="29"/>
        <v>310921.59687184147</v>
      </c>
      <c r="M102" s="1">
        <f t="shared" si="30"/>
        <v>136717.12322483759</v>
      </c>
      <c r="N102" s="1">
        <f t="shared" si="31"/>
        <v>3023814.7010770747</v>
      </c>
      <c r="O102" s="1">
        <f t="shared" si="25"/>
        <v>-437594.176188907</v>
      </c>
      <c r="P102" s="1">
        <f t="shared" si="26"/>
        <v>-81187.472478609096</v>
      </c>
      <c r="Q102" s="1">
        <f t="shared" si="27"/>
        <v>3452416.8974372558</v>
      </c>
      <c r="R102" s="1">
        <f t="shared" si="32"/>
        <v>343187.97382518742</v>
      </c>
      <c r="S102" s="91">
        <f t="shared" si="17"/>
        <v>9.9405136755047557E-2</v>
      </c>
    </row>
    <row r="103" spans="1:19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Dataset!I103</f>
        <v>3325214.5499802954</v>
      </c>
      <c r="E103">
        <f>Dataset!AE103</f>
        <v>14.9</v>
      </c>
      <c r="F103">
        <f>Dataset!AF103</f>
        <v>124</v>
      </c>
      <c r="G103" s="8">
        <f>Dataset!AR103</f>
        <v>30</v>
      </c>
      <c r="H103" s="100">
        <f>Dataset!BK103</f>
        <v>0.5</v>
      </c>
      <c r="I103">
        <f>Dataset!BI103</f>
        <v>0</v>
      </c>
      <c r="K103" s="8">
        <f t="shared" si="28"/>
        <v>499745.12493101798</v>
      </c>
      <c r="L103" s="1">
        <f t="shared" si="29"/>
        <v>31217.869227698367</v>
      </c>
      <c r="M103" s="1">
        <f t="shared" si="30"/>
        <v>417559.68669654831</v>
      </c>
      <c r="N103" s="1">
        <f t="shared" si="31"/>
        <v>2926272.291364911</v>
      </c>
      <c r="O103" s="1">
        <f t="shared" si="25"/>
        <v>-218797.0880944535</v>
      </c>
      <c r="P103" s="1">
        <f t="shared" si="26"/>
        <v>0</v>
      </c>
      <c r="Q103" s="1">
        <f t="shared" si="27"/>
        <v>3655997.8841257226</v>
      </c>
      <c r="R103" s="1">
        <f t="shared" si="32"/>
        <v>330783.33414542722</v>
      </c>
      <c r="S103" s="91">
        <f t="shared" si="17"/>
        <v>9.0476894306116135E-2</v>
      </c>
    </row>
    <row r="104" spans="1:19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Dataset!I104</f>
        <v>4106908.5774467844</v>
      </c>
      <c r="E104">
        <f>Dataset!AE104</f>
        <v>0</v>
      </c>
      <c r="F104">
        <f>Dataset!AF104</f>
        <v>263.39999999999998</v>
      </c>
      <c r="G104" s="8">
        <f>Dataset!AR104</f>
        <v>31</v>
      </c>
      <c r="H104" s="100">
        <f>Dataset!BK104</f>
        <v>0.5</v>
      </c>
      <c r="I104">
        <f>Dataset!BI104</f>
        <v>0</v>
      </c>
      <c r="K104" s="8">
        <f t="shared" si="28"/>
        <v>499745.12493101798</v>
      </c>
      <c r="L104" s="1">
        <f t="shared" si="29"/>
        <v>0</v>
      </c>
      <c r="M104" s="1">
        <f t="shared" si="30"/>
        <v>886977.59254734521</v>
      </c>
      <c r="N104" s="1">
        <f t="shared" si="31"/>
        <v>3023814.7010770747</v>
      </c>
      <c r="O104" s="1">
        <f t="shared" si="25"/>
        <v>-218797.0880944535</v>
      </c>
      <c r="P104" s="1">
        <f t="shared" si="26"/>
        <v>0</v>
      </c>
      <c r="Q104" s="1">
        <f t="shared" si="27"/>
        <v>4191740.3304609852</v>
      </c>
      <c r="R104" s="1">
        <f t="shared" si="32"/>
        <v>84831.753014200833</v>
      </c>
      <c r="S104" s="91">
        <f t="shared" si="17"/>
        <v>2.0237835916918901E-2</v>
      </c>
    </row>
    <row r="105" spans="1:19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Dataset!I105</f>
        <v>3958195.247607423</v>
      </c>
      <c r="E105">
        <f>Dataset!AE105</f>
        <v>0</v>
      </c>
      <c r="F105">
        <f>Dataset!AF105</f>
        <v>199.3</v>
      </c>
      <c r="G105" s="8">
        <f>Dataset!AR105</f>
        <v>31</v>
      </c>
      <c r="H105" s="100">
        <f>Dataset!BK105</f>
        <v>0.5</v>
      </c>
      <c r="I105">
        <f>Dataset!BI105</f>
        <v>0</v>
      </c>
      <c r="K105" s="8">
        <f t="shared" si="28"/>
        <v>499745.12493101798</v>
      </c>
      <c r="L105" s="1">
        <f t="shared" si="29"/>
        <v>0</v>
      </c>
      <c r="M105" s="1">
        <f t="shared" si="30"/>
        <v>671126.17385985551</v>
      </c>
      <c r="N105" s="1">
        <f t="shared" si="31"/>
        <v>3023814.7010770747</v>
      </c>
      <c r="O105" s="1">
        <f t="shared" si="25"/>
        <v>-218797.0880944535</v>
      </c>
      <c r="P105" s="1">
        <f t="shared" si="26"/>
        <v>0</v>
      </c>
      <c r="Q105" s="1">
        <f t="shared" si="27"/>
        <v>3975888.9117734944</v>
      </c>
      <c r="R105" s="1">
        <f t="shared" si="32"/>
        <v>17693.664166071452</v>
      </c>
      <c r="S105" s="91">
        <f t="shared" si="17"/>
        <v>4.4502410803472312E-3</v>
      </c>
    </row>
    <row r="106" spans="1:19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Dataset!I106</f>
        <v>3472762.6349444776</v>
      </c>
      <c r="E106">
        <f>Dataset!AE106</f>
        <v>21.7</v>
      </c>
      <c r="F106">
        <f>Dataset!AF106</f>
        <v>80.099999999999994</v>
      </c>
      <c r="G106" s="8">
        <f>Dataset!AR106</f>
        <v>30</v>
      </c>
      <c r="H106" s="100">
        <f>Dataset!BK106</f>
        <v>0.5</v>
      </c>
      <c r="I106">
        <f>Dataset!BI106</f>
        <v>1</v>
      </c>
      <c r="K106" s="8">
        <f t="shared" si="28"/>
        <v>499745.12493101798</v>
      </c>
      <c r="L106" s="1">
        <f t="shared" si="29"/>
        <v>45464.950485976813</v>
      </c>
      <c r="M106" s="1">
        <f t="shared" si="30"/>
        <v>269730.08793865738</v>
      </c>
      <c r="N106" s="1">
        <f t="shared" si="31"/>
        <v>2926272.291364911</v>
      </c>
      <c r="O106" s="1">
        <f t="shared" si="25"/>
        <v>-218797.0880944535</v>
      </c>
      <c r="P106" s="1">
        <f t="shared" si="26"/>
        <v>-81187.472478609096</v>
      </c>
      <c r="Q106" s="1">
        <f t="shared" si="27"/>
        <v>3441227.8941475009</v>
      </c>
      <c r="R106" s="1">
        <f t="shared" si="32"/>
        <v>-31534.740796976723</v>
      </c>
      <c r="S106" s="91">
        <f t="shared" si="17"/>
        <v>9.1638048298422446E-3</v>
      </c>
    </row>
    <row r="107" spans="1:19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Dataset!I107</f>
        <v>3558676.8321802141</v>
      </c>
      <c r="E107">
        <f>Dataset!AE107</f>
        <v>159.30000000000001</v>
      </c>
      <c r="F107">
        <f>Dataset!AF107</f>
        <v>3.4</v>
      </c>
      <c r="G107" s="8">
        <f>Dataset!AR107</f>
        <v>31</v>
      </c>
      <c r="H107" s="100">
        <f>Dataset!BK107</f>
        <v>0.5</v>
      </c>
      <c r="I107">
        <f>Dataset!BI107</f>
        <v>1</v>
      </c>
      <c r="K107" s="8">
        <f t="shared" si="28"/>
        <v>499745.12493101798</v>
      </c>
      <c r="L107" s="1">
        <f t="shared" si="29"/>
        <v>333758.83006525837</v>
      </c>
      <c r="M107" s="1">
        <f t="shared" si="30"/>
        <v>11449.217215873097</v>
      </c>
      <c r="N107" s="1">
        <f t="shared" si="31"/>
        <v>3023814.7010770747</v>
      </c>
      <c r="O107" s="1">
        <f t="shared" si="25"/>
        <v>-218797.0880944535</v>
      </c>
      <c r="P107" s="1">
        <f t="shared" si="26"/>
        <v>-81187.472478609096</v>
      </c>
      <c r="Q107" s="1">
        <f t="shared" si="27"/>
        <v>3568783.3127161618</v>
      </c>
      <c r="R107" s="1">
        <f t="shared" si="32"/>
        <v>10106.480535947718</v>
      </c>
      <c r="S107" s="91">
        <f t="shared" si="17"/>
        <v>2.8319120692860971E-3</v>
      </c>
    </row>
    <row r="108" spans="1:19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Dataset!I108</f>
        <v>3786592.5149354278</v>
      </c>
      <c r="E108">
        <f>Dataset!AE108</f>
        <v>211.9</v>
      </c>
      <c r="F108">
        <f>Dataset!AF108</f>
        <v>25.2</v>
      </c>
      <c r="G108" s="8">
        <f>Dataset!AR108</f>
        <v>30</v>
      </c>
      <c r="H108" s="100">
        <f>Dataset!BK108</f>
        <v>0.5</v>
      </c>
      <c r="I108">
        <f>Dataset!BI108</f>
        <v>1</v>
      </c>
      <c r="K108" s="8">
        <f t="shared" si="28"/>
        <v>499745.12493101798</v>
      </c>
      <c r="L108" s="1">
        <f t="shared" si="29"/>
        <v>443964.19391605933</v>
      </c>
      <c r="M108" s="1">
        <f t="shared" si="30"/>
        <v>84858.904070588847</v>
      </c>
      <c r="N108" s="1">
        <f t="shared" si="31"/>
        <v>2926272.291364911</v>
      </c>
      <c r="O108" s="1">
        <f t="shared" si="25"/>
        <v>-218797.0880944535</v>
      </c>
      <c r="P108" s="1">
        <f t="shared" si="26"/>
        <v>-81187.472478609096</v>
      </c>
      <c r="Q108" s="1">
        <f t="shared" si="27"/>
        <v>3654855.9537095148</v>
      </c>
      <c r="R108" s="1">
        <f t="shared" si="32"/>
        <v>-131736.561225913</v>
      </c>
      <c r="S108" s="91">
        <f t="shared" si="17"/>
        <v>3.6044255339859922E-2</v>
      </c>
    </row>
    <row r="109" spans="1:19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Dataset!I109</f>
        <v>4338522.8891355721</v>
      </c>
      <c r="E109">
        <f>Dataset!AE109</f>
        <v>444.6</v>
      </c>
      <c r="F109">
        <f>Dataset!AF109</f>
        <v>0</v>
      </c>
      <c r="G109" s="8">
        <f>Dataset!AR109</f>
        <v>31</v>
      </c>
      <c r="H109" s="100">
        <f>Dataset!BK109</f>
        <v>0.5</v>
      </c>
      <c r="I109">
        <f>Dataset!BI109</f>
        <v>0</v>
      </c>
      <c r="K109" s="8">
        <f t="shared" si="28"/>
        <v>499745.12493101798</v>
      </c>
      <c r="L109" s="1">
        <f t="shared" si="29"/>
        <v>931507.69521038211</v>
      </c>
      <c r="M109" s="1">
        <f t="shared" si="30"/>
        <v>0</v>
      </c>
      <c r="N109" s="1">
        <f t="shared" si="31"/>
        <v>3023814.7010770747</v>
      </c>
      <c r="O109" s="1">
        <f t="shared" si="25"/>
        <v>-218797.0880944535</v>
      </c>
      <c r="P109" s="1">
        <f t="shared" si="26"/>
        <v>0</v>
      </c>
      <c r="Q109" s="1">
        <f t="shared" si="27"/>
        <v>4236270.4331240216</v>
      </c>
      <c r="R109" s="1">
        <f t="shared" si="32"/>
        <v>-102252.4560115505</v>
      </c>
      <c r="S109" s="91">
        <f t="shared" si="17"/>
        <v>2.4137376880385988E-2</v>
      </c>
    </row>
    <row r="110" spans="1:19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Dataset!I110</f>
        <v>4279230.3037358206</v>
      </c>
      <c r="E110">
        <f>Dataset!AE110</f>
        <v>512.70000000000005</v>
      </c>
      <c r="F110">
        <f>Dataset!AF110</f>
        <v>0</v>
      </c>
      <c r="G110" s="8">
        <f>Dataset!AR110</f>
        <v>31</v>
      </c>
      <c r="H110" s="100">
        <f>Dataset!BK110</f>
        <v>0.5</v>
      </c>
      <c r="I110">
        <f>Dataset!BI110</f>
        <v>0</v>
      </c>
      <c r="K110" s="8">
        <f t="shared" si="28"/>
        <v>499745.12493101798</v>
      </c>
      <c r="L110" s="1">
        <f t="shared" si="29"/>
        <v>1074188.0236940237</v>
      </c>
      <c r="M110" s="1">
        <f t="shared" si="30"/>
        <v>0</v>
      </c>
      <c r="N110" s="1">
        <f t="shared" si="31"/>
        <v>3023814.7010770747</v>
      </c>
      <c r="O110" s="1">
        <f t="shared" si="25"/>
        <v>-218797.0880944535</v>
      </c>
      <c r="P110" s="1">
        <f t="shared" si="26"/>
        <v>0</v>
      </c>
      <c r="Q110" s="1">
        <f t="shared" si="27"/>
        <v>4378950.7616076628</v>
      </c>
      <c r="R110" s="1">
        <f t="shared" si="32"/>
        <v>99720.457871842198</v>
      </c>
      <c r="S110" s="91">
        <f t="shared" si="17"/>
        <v>2.2772683069683889E-2</v>
      </c>
    </row>
    <row r="111" spans="1:19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Dataset!I111</f>
        <v>4162970.6492228899</v>
      </c>
      <c r="E111">
        <f>Dataset!AE111</f>
        <v>527.6</v>
      </c>
      <c r="F111">
        <f>Dataset!AF111</f>
        <v>0</v>
      </c>
      <c r="G111" s="8">
        <f>Dataset!AR111</f>
        <v>28</v>
      </c>
      <c r="H111" s="100">
        <f>Dataset!BK111</f>
        <v>0.5</v>
      </c>
      <c r="I111">
        <f>Dataset!BI111</f>
        <v>0</v>
      </c>
      <c r="K111" s="8">
        <f t="shared" si="28"/>
        <v>499745.12493101798</v>
      </c>
      <c r="L111" s="1">
        <f t="shared" si="29"/>
        <v>1105405.892921722</v>
      </c>
      <c r="M111" s="1">
        <f t="shared" si="30"/>
        <v>0</v>
      </c>
      <c r="N111" s="1">
        <f t="shared" si="31"/>
        <v>2731187.4719405835</v>
      </c>
      <c r="O111" s="1">
        <f t="shared" si="25"/>
        <v>-218797.0880944535</v>
      </c>
      <c r="P111" s="1">
        <f t="shared" si="26"/>
        <v>0</v>
      </c>
      <c r="Q111" s="1">
        <f t="shared" si="27"/>
        <v>4117541.4016988697</v>
      </c>
      <c r="R111" s="1">
        <f t="shared" si="32"/>
        <v>-45429.247524020262</v>
      </c>
      <c r="S111" s="91">
        <f t="shared" si="17"/>
        <v>1.1033100360636681E-2</v>
      </c>
    </row>
    <row r="112" spans="1:19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Dataset!I112</f>
        <v>4310574.3410223266</v>
      </c>
      <c r="E112">
        <f>Dataset!AE112</f>
        <v>339.3</v>
      </c>
      <c r="F112">
        <f>Dataset!AF112</f>
        <v>2.4</v>
      </c>
      <c r="G112" s="8">
        <f>Dataset!AR112</f>
        <v>31</v>
      </c>
      <c r="H112" s="100">
        <f>Dataset!BK112</f>
        <v>0.5</v>
      </c>
      <c r="I112">
        <f>Dataset!BI112</f>
        <v>1</v>
      </c>
      <c r="K112" s="8">
        <f t="shared" si="28"/>
        <v>499745.12493101798</v>
      </c>
      <c r="L112" s="1">
        <f t="shared" si="29"/>
        <v>710887.45160792326</v>
      </c>
      <c r="M112" s="1">
        <f t="shared" si="30"/>
        <v>8081.8003876751281</v>
      </c>
      <c r="N112" s="1">
        <f t="shared" si="31"/>
        <v>3023814.7010770747</v>
      </c>
      <c r="O112" s="1">
        <f t="shared" si="25"/>
        <v>-218797.0880944535</v>
      </c>
      <c r="P112" s="1">
        <f t="shared" si="26"/>
        <v>-81187.472478609096</v>
      </c>
      <c r="Q112" s="1">
        <f t="shared" si="27"/>
        <v>3942544.5174306291</v>
      </c>
      <c r="R112" s="1">
        <f t="shared" si="32"/>
        <v>-368029.8235916975</v>
      </c>
      <c r="S112" s="91">
        <f t="shared" si="17"/>
        <v>9.3348298786374614E-2</v>
      </c>
    </row>
    <row r="113" spans="1:19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Dataset!I113</f>
        <v>3499864.4409701372</v>
      </c>
      <c r="E113">
        <f>Dataset!AE113</f>
        <v>205.6</v>
      </c>
      <c r="F113">
        <f>Dataset!AF113</f>
        <v>10.8</v>
      </c>
      <c r="G113" s="8">
        <f>Dataset!AR113</f>
        <v>30</v>
      </c>
      <c r="H113" s="100">
        <f>Dataset!BK113</f>
        <v>0.5</v>
      </c>
      <c r="I113">
        <f>Dataset!BI113</f>
        <v>1</v>
      </c>
      <c r="K113" s="8">
        <f t="shared" si="28"/>
        <v>499745.12493101798</v>
      </c>
      <c r="L113" s="1">
        <f t="shared" si="29"/>
        <v>430764.69216206606</v>
      </c>
      <c r="M113" s="1">
        <f t="shared" si="30"/>
        <v>36368.101744538078</v>
      </c>
      <c r="N113" s="1">
        <f t="shared" si="31"/>
        <v>2926272.291364911</v>
      </c>
      <c r="O113" s="1">
        <f t="shared" si="25"/>
        <v>-218797.0880944535</v>
      </c>
      <c r="P113" s="1">
        <f t="shared" si="26"/>
        <v>-81187.472478609096</v>
      </c>
      <c r="Q113" s="1">
        <f t="shared" si="27"/>
        <v>3593165.6496294709</v>
      </c>
      <c r="R113" s="1">
        <f t="shared" si="32"/>
        <v>93301.208659333643</v>
      </c>
      <c r="S113" s="91">
        <f t="shared" si="17"/>
        <v>2.5966297620861122E-2</v>
      </c>
    </row>
    <row r="114" spans="1:19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Dataset!I114</f>
        <v>3449365.510884</v>
      </c>
      <c r="E114">
        <f>Dataset!AE114</f>
        <v>108.6</v>
      </c>
      <c r="F114">
        <f>Dataset!AF114</f>
        <v>42.6</v>
      </c>
      <c r="G114" s="8">
        <f>Dataset!AR114</f>
        <v>31</v>
      </c>
      <c r="H114" s="100">
        <f>Dataset!BK114</f>
        <v>0.5</v>
      </c>
      <c r="I114">
        <f>Dataset!BI114</f>
        <v>1</v>
      </c>
      <c r="K114" s="8">
        <f t="shared" si="28"/>
        <v>499745.12493101798</v>
      </c>
      <c r="L114" s="1">
        <f t="shared" si="29"/>
        <v>227534.26833074109</v>
      </c>
      <c r="M114" s="1">
        <f t="shared" si="30"/>
        <v>143451.95688123352</v>
      </c>
      <c r="N114" s="1">
        <f t="shared" si="31"/>
        <v>3023814.7010770747</v>
      </c>
      <c r="O114" s="1">
        <f t="shared" si="25"/>
        <v>-218797.0880944535</v>
      </c>
      <c r="P114" s="1">
        <f t="shared" si="26"/>
        <v>-81187.472478609096</v>
      </c>
      <c r="Q114" s="1">
        <f t="shared" si="27"/>
        <v>3594561.4906470049</v>
      </c>
      <c r="R114" s="1">
        <f t="shared" si="32"/>
        <v>145195.97976300493</v>
      </c>
      <c r="S114" s="91">
        <f t="shared" si="17"/>
        <v>4.0393238546844359E-2</v>
      </c>
    </row>
    <row r="115" spans="1:19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Dataset!I115</f>
        <v>3805926.2205004706</v>
      </c>
      <c r="E115">
        <f>Dataset!AE115</f>
        <v>1.6</v>
      </c>
      <c r="F115">
        <f>Dataset!AF115</f>
        <v>181.9</v>
      </c>
      <c r="G115" s="8">
        <f>Dataset!AR115</f>
        <v>30</v>
      </c>
      <c r="H115" s="100">
        <f>Dataset!BK115</f>
        <v>0.5</v>
      </c>
      <c r="I115">
        <f>Dataset!BI115</f>
        <v>0</v>
      </c>
      <c r="K115" s="8">
        <f t="shared" si="28"/>
        <v>499745.12493101798</v>
      </c>
      <c r="L115" s="1">
        <f t="shared" si="29"/>
        <v>3352.2544137125765</v>
      </c>
      <c r="M115" s="1">
        <f t="shared" si="30"/>
        <v>612533.12104921078</v>
      </c>
      <c r="N115" s="1">
        <f t="shared" si="31"/>
        <v>2926272.291364911</v>
      </c>
      <c r="O115" s="1">
        <f t="shared" si="25"/>
        <v>-218797.0880944535</v>
      </c>
      <c r="P115" s="1">
        <f t="shared" si="26"/>
        <v>0</v>
      </c>
      <c r="Q115" s="1">
        <f t="shared" si="27"/>
        <v>3823105.7036643988</v>
      </c>
      <c r="R115" s="1">
        <f t="shared" si="32"/>
        <v>17179.483163928147</v>
      </c>
      <c r="S115" s="91">
        <f t="shared" si="17"/>
        <v>4.4935935586248189E-3</v>
      </c>
    </row>
    <row r="116" spans="1:19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Dataset!I116</f>
        <v>4009300.3572593862</v>
      </c>
      <c r="E116">
        <f>Dataset!AE116</f>
        <v>0</v>
      </c>
      <c r="F116">
        <f>Dataset!AF116</f>
        <v>173</v>
      </c>
      <c r="G116" s="8">
        <f>Dataset!AR116</f>
        <v>31</v>
      </c>
      <c r="H116" s="100">
        <f>Dataset!BK116</f>
        <v>0.5</v>
      </c>
      <c r="I116">
        <f>Dataset!BI116</f>
        <v>0</v>
      </c>
      <c r="K116" s="8">
        <f t="shared" si="28"/>
        <v>499745.12493101798</v>
      </c>
      <c r="L116" s="1">
        <f t="shared" si="29"/>
        <v>0</v>
      </c>
      <c r="M116" s="1">
        <f t="shared" si="30"/>
        <v>582563.11127824883</v>
      </c>
      <c r="N116" s="1">
        <f t="shared" si="31"/>
        <v>3023814.7010770747</v>
      </c>
      <c r="O116" s="1">
        <f t="shared" si="25"/>
        <v>-218797.0880944535</v>
      </c>
      <c r="P116" s="1">
        <f t="shared" si="26"/>
        <v>0</v>
      </c>
      <c r="Q116" s="1">
        <f t="shared" si="27"/>
        <v>3887325.8491918882</v>
      </c>
      <c r="R116" s="1">
        <f t="shared" si="32"/>
        <v>-121974.50806749798</v>
      </c>
      <c r="S116" s="91">
        <f t="shared" si="17"/>
        <v>3.1377484882790185E-2</v>
      </c>
    </row>
    <row r="117" spans="1:19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Dataset!I117</f>
        <v>4425743.8346883422</v>
      </c>
      <c r="E117">
        <f>Dataset!AE117</f>
        <v>0</v>
      </c>
      <c r="F117">
        <f>Dataset!AF117</f>
        <v>251.7</v>
      </c>
      <c r="G117" s="8">
        <f>Dataset!AR117</f>
        <v>31</v>
      </c>
      <c r="H117" s="100">
        <f>Dataset!BK117</f>
        <v>0.5</v>
      </c>
      <c r="I117">
        <f>Dataset!BI117</f>
        <v>0</v>
      </c>
      <c r="K117" s="8">
        <f t="shared" si="28"/>
        <v>499745.12493101798</v>
      </c>
      <c r="L117" s="1">
        <f t="shared" si="29"/>
        <v>0</v>
      </c>
      <c r="M117" s="1">
        <f t="shared" si="30"/>
        <v>847578.81565742905</v>
      </c>
      <c r="N117" s="1">
        <f t="shared" si="31"/>
        <v>3023814.7010770747</v>
      </c>
      <c r="O117" s="1">
        <f t="shared" si="25"/>
        <v>-218797.0880944535</v>
      </c>
      <c r="P117" s="1">
        <f t="shared" si="26"/>
        <v>0</v>
      </c>
      <c r="Q117" s="1">
        <f t="shared" si="27"/>
        <v>4152341.5535710687</v>
      </c>
      <c r="R117" s="1">
        <f t="shared" si="32"/>
        <v>-273402.28111727349</v>
      </c>
      <c r="S117" s="91">
        <f t="shared" si="17"/>
        <v>6.5842917204665868E-2</v>
      </c>
    </row>
    <row r="118" spans="1:19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Dataset!I118</f>
        <v>3714372.6716474672</v>
      </c>
      <c r="E118">
        <f>Dataset!AE118</f>
        <v>6.1</v>
      </c>
      <c r="F118">
        <f>Dataset!AF118</f>
        <v>92.1</v>
      </c>
      <c r="G118" s="8">
        <f>Dataset!AR118</f>
        <v>30</v>
      </c>
      <c r="H118" s="100">
        <f>Dataset!BK118</f>
        <v>0.5</v>
      </c>
      <c r="I118">
        <f>Dataset!BI118</f>
        <v>1</v>
      </c>
      <c r="K118" s="8">
        <f t="shared" si="28"/>
        <v>499745.12493101798</v>
      </c>
      <c r="L118" s="1">
        <f t="shared" ref="L118:L121" si="33">E118*$X$10</f>
        <v>12780.469952279196</v>
      </c>
      <c r="M118" s="1">
        <f t="shared" ref="M118:M121" si="34">F118*$X$11</f>
        <v>310139.08987703302</v>
      </c>
      <c r="N118" s="1">
        <f t="shared" ref="N118:N121" si="35">G118*$X$12</f>
        <v>2926272.291364911</v>
      </c>
      <c r="O118" s="1">
        <f t="shared" ref="O118:O121" si="36">H118*$X$13</f>
        <v>-218797.0880944535</v>
      </c>
      <c r="P118" s="1">
        <f t="shared" ref="P118:P121" si="37">I118*$X$14</f>
        <v>-81187.472478609096</v>
      </c>
      <c r="Q118" s="1">
        <f t="shared" ref="Q118:Q121" si="38">SUM(K118:P118)</f>
        <v>3448952.4155521789</v>
      </c>
      <c r="R118" s="1">
        <f t="shared" ref="R118:R121" si="39">Q118-D118</f>
        <v>-265420.25609528832</v>
      </c>
      <c r="S118" s="91">
        <f t="shared" ref="S118:S121" si="40">ABS(R118/Q118)</f>
        <v>7.6956775309059866E-2</v>
      </c>
    </row>
    <row r="119" spans="1:19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Dataset!I119</f>
        <v>3697191.6858254434</v>
      </c>
      <c r="E119">
        <f>Dataset!AE119</f>
        <v>65.900000000000006</v>
      </c>
      <c r="F119">
        <f>Dataset!AF119</f>
        <v>66.8</v>
      </c>
      <c r="G119" s="8">
        <f>Dataset!AR119</f>
        <v>31</v>
      </c>
      <c r="H119" s="100">
        <f>Dataset!BK119</f>
        <v>0.5</v>
      </c>
      <c r="I119">
        <f>Dataset!BI119</f>
        <v>1</v>
      </c>
      <c r="K119" s="8">
        <f t="shared" si="28"/>
        <v>499745.12493101798</v>
      </c>
      <c r="L119" s="1">
        <f t="shared" si="33"/>
        <v>138070.97866478676</v>
      </c>
      <c r="M119" s="1">
        <f t="shared" si="34"/>
        <v>224943.44412362439</v>
      </c>
      <c r="N119" s="1">
        <f t="shared" si="35"/>
        <v>3023814.7010770747</v>
      </c>
      <c r="O119" s="1">
        <f t="shared" si="36"/>
        <v>-218797.0880944535</v>
      </c>
      <c r="P119" s="1">
        <f t="shared" si="37"/>
        <v>-81187.472478609096</v>
      </c>
      <c r="Q119" s="1">
        <f t="shared" si="38"/>
        <v>3586589.6882234416</v>
      </c>
      <c r="R119" s="1">
        <f t="shared" si="39"/>
        <v>-110601.99760200176</v>
      </c>
      <c r="S119" s="91">
        <f t="shared" si="40"/>
        <v>3.083765002870642E-2</v>
      </c>
    </row>
    <row r="120" spans="1:19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Dataset!I120</f>
        <v>3991825.0538231386</v>
      </c>
      <c r="E120">
        <f>Dataset!AE120</f>
        <v>292.60000000000002</v>
      </c>
      <c r="F120">
        <f>Dataset!AF120</f>
        <v>0.1</v>
      </c>
      <c r="G120" s="8">
        <f>Dataset!AR120</f>
        <v>30</v>
      </c>
      <c r="H120" s="100">
        <f>Dataset!BK120</f>
        <v>0.5</v>
      </c>
      <c r="I120">
        <f>Dataset!BI120</f>
        <v>1</v>
      </c>
      <c r="K120" s="8">
        <f t="shared" si="28"/>
        <v>499745.12493101798</v>
      </c>
      <c r="L120" s="1">
        <f t="shared" si="33"/>
        <v>613043.52590768738</v>
      </c>
      <c r="M120" s="1">
        <f t="shared" si="34"/>
        <v>336.74168281979701</v>
      </c>
      <c r="N120" s="1">
        <f t="shared" si="35"/>
        <v>2926272.291364911</v>
      </c>
      <c r="O120" s="1">
        <f t="shared" si="36"/>
        <v>-218797.0880944535</v>
      </c>
      <c r="P120" s="1">
        <f t="shared" si="37"/>
        <v>-81187.472478609096</v>
      </c>
      <c r="Q120" s="1">
        <f t="shared" si="38"/>
        <v>3739413.1233133734</v>
      </c>
      <c r="R120" s="1">
        <f t="shared" si="39"/>
        <v>-252411.93050976517</v>
      </c>
      <c r="S120" s="91">
        <f t="shared" si="40"/>
        <v>6.7500413082497573E-2</v>
      </c>
    </row>
    <row r="121" spans="1:19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Dataset!I121</f>
        <v>4425787.6537417248</v>
      </c>
      <c r="E121">
        <f>Dataset!AE121</f>
        <v>402.3</v>
      </c>
      <c r="F121">
        <f>Dataset!AF121</f>
        <v>0</v>
      </c>
      <c r="G121" s="8">
        <f>Dataset!AR121</f>
        <v>31</v>
      </c>
      <c r="H121" s="100">
        <f>Dataset!BK121</f>
        <v>0.5</v>
      </c>
      <c r="I121">
        <f>Dataset!BI121</f>
        <v>0</v>
      </c>
      <c r="K121" s="8">
        <f t="shared" si="28"/>
        <v>499745.12493101798</v>
      </c>
      <c r="L121" s="1">
        <f t="shared" si="33"/>
        <v>842882.46914785588</v>
      </c>
      <c r="M121" s="1">
        <f t="shared" si="34"/>
        <v>0</v>
      </c>
      <c r="N121" s="1">
        <f t="shared" si="35"/>
        <v>3023814.7010770747</v>
      </c>
      <c r="O121" s="1">
        <f t="shared" si="36"/>
        <v>-218797.0880944535</v>
      </c>
      <c r="P121" s="1">
        <f t="shared" si="37"/>
        <v>0</v>
      </c>
      <c r="Q121" s="1">
        <f t="shared" si="38"/>
        <v>4147645.2070614947</v>
      </c>
      <c r="R121" s="1">
        <f t="shared" si="39"/>
        <v>-278142.44668023009</v>
      </c>
      <c r="S121" s="91">
        <f t="shared" si="40"/>
        <v>6.706032767862688E-2</v>
      </c>
    </row>
    <row r="122" spans="1:19">
      <c r="A122" s="7">
        <f>Dataset!A122</f>
        <v>44562</v>
      </c>
      <c r="B122">
        <f>Dataset!B122</f>
        <v>2022</v>
      </c>
      <c r="C122">
        <f>Dataset!C122</f>
        <v>1</v>
      </c>
      <c r="D122" s="8">
        <f>Dataset!I122</f>
        <v>4995885.9379631346</v>
      </c>
      <c r="E122">
        <f>Dataset!AE122</f>
        <v>703</v>
      </c>
      <c r="F122">
        <f>Dataset!AF122</f>
        <v>0</v>
      </c>
      <c r="G122" s="8">
        <f>Dataset!AR122</f>
        <v>31</v>
      </c>
      <c r="H122" s="100">
        <f>Dataset!BK122</f>
        <v>0.25</v>
      </c>
      <c r="I122">
        <f>Dataset!BI122</f>
        <v>0</v>
      </c>
      <c r="K122" s="8">
        <f t="shared" si="28"/>
        <v>499745.12493101798</v>
      </c>
      <c r="L122" s="1">
        <f t="shared" ref="L122:L129" si="41">E122*$X$10</f>
        <v>1472896.7830249632</v>
      </c>
      <c r="M122" s="1">
        <f t="shared" ref="M122:M129" si="42">F122*$X$11</f>
        <v>0</v>
      </c>
      <c r="N122" s="1">
        <f t="shared" ref="N122:N129" si="43">G122*$X$12</f>
        <v>3023814.7010770747</v>
      </c>
      <c r="O122" s="1">
        <f t="shared" ref="O122:O129" si="44">H122*$X$13</f>
        <v>-109398.54404722675</v>
      </c>
      <c r="P122" s="1">
        <f t="shared" ref="P122:P129" si="45">I122*$X$14</f>
        <v>0</v>
      </c>
      <c r="Q122" s="1">
        <f t="shared" ref="Q122:Q129" si="46">SUM(K122:P122)</f>
        <v>4887058.0649858285</v>
      </c>
      <c r="R122" s="1">
        <f t="shared" ref="R122:R129" si="47">Q122-D122</f>
        <v>-108827.87297730613</v>
      </c>
      <c r="S122" s="91">
        <f t="shared" ref="S122:S129" si="48">ABS(R122/Q122)</f>
        <v>2.2268586034821691E-2</v>
      </c>
    </row>
    <row r="123" spans="1:19">
      <c r="A123" s="7">
        <f>Dataset!A123</f>
        <v>44593</v>
      </c>
      <c r="B123">
        <f>Dataset!B123</f>
        <v>2022</v>
      </c>
      <c r="C123">
        <f>Dataset!C123</f>
        <v>2</v>
      </c>
      <c r="D123" s="8">
        <f>Dataset!I123</f>
        <v>4428356.1601566728</v>
      </c>
      <c r="E123">
        <f>Dataset!AE123</f>
        <v>530.1</v>
      </c>
      <c r="F123">
        <f>Dataset!AF123</f>
        <v>0</v>
      </c>
      <c r="G123" s="8">
        <f>Dataset!AR123</f>
        <v>28</v>
      </c>
      <c r="H123" s="100">
        <f>Dataset!BK123</f>
        <v>0.25</v>
      </c>
      <c r="I123">
        <f>Dataset!BI123</f>
        <v>0</v>
      </c>
      <c r="K123" s="8">
        <f t="shared" si="28"/>
        <v>499745.12493101798</v>
      </c>
      <c r="L123" s="1">
        <f t="shared" si="41"/>
        <v>1110643.790443148</v>
      </c>
      <c r="M123" s="1">
        <f t="shared" si="42"/>
        <v>0</v>
      </c>
      <c r="N123" s="1">
        <f t="shared" si="43"/>
        <v>2731187.4719405835</v>
      </c>
      <c r="O123" s="1">
        <f t="shared" si="44"/>
        <v>-109398.54404722675</v>
      </c>
      <c r="P123" s="1">
        <f t="shared" si="45"/>
        <v>0</v>
      </c>
      <c r="Q123" s="1">
        <f t="shared" si="46"/>
        <v>4232177.8432675228</v>
      </c>
      <c r="R123" s="1">
        <f t="shared" si="47"/>
        <v>-196178.31688915007</v>
      </c>
      <c r="S123" s="91">
        <f t="shared" si="48"/>
        <v>4.6353987037956644E-2</v>
      </c>
    </row>
    <row r="124" spans="1:19">
      <c r="A124" s="7">
        <f>Dataset!A124</f>
        <v>44621</v>
      </c>
      <c r="B124">
        <f>Dataset!B124</f>
        <v>2022</v>
      </c>
      <c r="C124">
        <f>Dataset!C124</f>
        <v>3</v>
      </c>
      <c r="D124" s="8">
        <f>Dataset!I124</f>
        <v>4523172.7880383823</v>
      </c>
      <c r="E124">
        <f>Dataset!AE124</f>
        <v>415.9</v>
      </c>
      <c r="F124">
        <f>Dataset!AF124</f>
        <v>0</v>
      </c>
      <c r="G124" s="8">
        <f>Dataset!AR124</f>
        <v>31</v>
      </c>
      <c r="H124" s="100">
        <f>Dataset!BK124</f>
        <v>0.25</v>
      </c>
      <c r="I124">
        <f>Dataset!BI124</f>
        <v>1</v>
      </c>
      <c r="K124" s="8">
        <f t="shared" si="28"/>
        <v>499745.12493101798</v>
      </c>
      <c r="L124" s="1">
        <f t="shared" si="41"/>
        <v>871376.63166441268</v>
      </c>
      <c r="M124" s="1">
        <f t="shared" si="42"/>
        <v>0</v>
      </c>
      <c r="N124" s="1">
        <f t="shared" si="43"/>
        <v>3023814.7010770747</v>
      </c>
      <c r="O124" s="1">
        <f t="shared" si="44"/>
        <v>-109398.54404722675</v>
      </c>
      <c r="P124" s="1">
        <f t="shared" si="45"/>
        <v>-81187.472478609096</v>
      </c>
      <c r="Q124" s="1">
        <f t="shared" si="46"/>
        <v>4204350.441146669</v>
      </c>
      <c r="R124" s="1">
        <f t="shared" si="47"/>
        <v>-318822.34689171333</v>
      </c>
      <c r="S124" s="91">
        <f t="shared" si="48"/>
        <v>7.5831534824380542E-2</v>
      </c>
    </row>
    <row r="125" spans="1:19">
      <c r="A125" s="7">
        <f>Dataset!A125</f>
        <v>44652</v>
      </c>
      <c r="B125">
        <f>Dataset!B125</f>
        <v>2022</v>
      </c>
      <c r="C125">
        <f>Dataset!C125</f>
        <v>4</v>
      </c>
      <c r="D125" s="8">
        <f>Dataset!I125</f>
        <v>3868637.2841271041</v>
      </c>
      <c r="E125">
        <f>Dataset!AE125</f>
        <v>255.8</v>
      </c>
      <c r="F125">
        <f>Dataset!AF125</f>
        <v>2.2999999999999998</v>
      </c>
      <c r="G125" s="8">
        <f>Dataset!AR125</f>
        <v>30</v>
      </c>
      <c r="H125" s="100">
        <f>Dataset!BK125</f>
        <v>0.25</v>
      </c>
      <c r="I125">
        <f>Dataset!BI125</f>
        <v>1</v>
      </c>
      <c r="K125" s="8">
        <f t="shared" si="28"/>
        <v>499745.12493101798</v>
      </c>
      <c r="L125" s="1">
        <f t="shared" si="41"/>
        <v>535941.6743922981</v>
      </c>
      <c r="M125" s="1">
        <f t="shared" si="42"/>
        <v>7745.0587048553307</v>
      </c>
      <c r="N125" s="1">
        <f t="shared" si="43"/>
        <v>2926272.291364911</v>
      </c>
      <c r="O125" s="1">
        <f t="shared" si="44"/>
        <v>-109398.54404722675</v>
      </c>
      <c r="P125" s="1">
        <f t="shared" si="45"/>
        <v>-81187.472478609096</v>
      </c>
      <c r="Q125" s="1">
        <f t="shared" si="46"/>
        <v>3779118.1328672469</v>
      </c>
      <c r="R125" s="1">
        <f t="shared" si="47"/>
        <v>-89519.15125985723</v>
      </c>
      <c r="S125" s="91">
        <f t="shared" si="48"/>
        <v>2.3687841478492851E-2</v>
      </c>
    </row>
    <row r="126" spans="1:19">
      <c r="A126" s="7">
        <f>Dataset!A126</f>
        <v>44682</v>
      </c>
      <c r="B126">
        <f>Dataset!B126</f>
        <v>2022</v>
      </c>
      <c r="C126">
        <f>Dataset!C126</f>
        <v>5</v>
      </c>
      <c r="D126" s="8">
        <f>Dataset!I126</f>
        <v>3788890.88651188</v>
      </c>
      <c r="E126">
        <f>Dataset!AE126</f>
        <v>64.2</v>
      </c>
      <c r="F126">
        <f>Dataset!AF126</f>
        <v>74</v>
      </c>
      <c r="G126" s="8">
        <f>Dataset!AR126</f>
        <v>31</v>
      </c>
      <c r="H126" s="100">
        <f>Dataset!BK126</f>
        <v>0.25</v>
      </c>
      <c r="I126">
        <f>Dataset!BI126</f>
        <v>1</v>
      </c>
      <c r="K126" s="8">
        <f t="shared" si="28"/>
        <v>499745.12493101798</v>
      </c>
      <c r="L126" s="1">
        <f t="shared" si="41"/>
        <v>134509.20835021712</v>
      </c>
      <c r="M126" s="1">
        <f t="shared" si="42"/>
        <v>249188.8452866498</v>
      </c>
      <c r="N126" s="1">
        <f t="shared" si="43"/>
        <v>3023814.7010770747</v>
      </c>
      <c r="O126" s="1">
        <f t="shared" si="44"/>
        <v>-109398.54404722675</v>
      </c>
      <c r="P126" s="1">
        <f t="shared" si="45"/>
        <v>-81187.472478609096</v>
      </c>
      <c r="Q126" s="1">
        <f t="shared" si="46"/>
        <v>3716671.863119124</v>
      </c>
      <c r="R126" s="1">
        <f t="shared" si="47"/>
        <v>-72219.023392756004</v>
      </c>
      <c r="S126" s="91">
        <f t="shared" si="48"/>
        <v>1.9431100202681868E-2</v>
      </c>
    </row>
    <row r="127" spans="1:19">
      <c r="A127" s="7">
        <f>Dataset!A127</f>
        <v>44713</v>
      </c>
      <c r="B127">
        <f>Dataset!B127</f>
        <v>2022</v>
      </c>
      <c r="C127">
        <f>Dataset!C127</f>
        <v>6</v>
      </c>
      <c r="D127" s="8">
        <f>Dataset!I127</f>
        <v>3865705.9059356893</v>
      </c>
      <c r="E127">
        <f>Dataset!AE127</f>
        <v>4.3</v>
      </c>
      <c r="F127">
        <f>Dataset!AF127</f>
        <v>101.7</v>
      </c>
      <c r="G127" s="8">
        <f>Dataset!AR127</f>
        <v>30</v>
      </c>
      <c r="H127" s="100">
        <f>Dataset!BK127</f>
        <v>0.25</v>
      </c>
      <c r="I127">
        <f>Dataset!BI127</f>
        <v>0</v>
      </c>
      <c r="K127" s="8">
        <f t="shared" si="28"/>
        <v>499745.12493101798</v>
      </c>
      <c r="L127" s="1">
        <f t="shared" si="41"/>
        <v>9009.1837368525485</v>
      </c>
      <c r="M127" s="1">
        <f t="shared" si="42"/>
        <v>342466.29142773355</v>
      </c>
      <c r="N127" s="1">
        <f t="shared" si="43"/>
        <v>2926272.291364911</v>
      </c>
      <c r="O127" s="1">
        <f t="shared" si="44"/>
        <v>-109398.54404722675</v>
      </c>
      <c r="P127" s="1">
        <f t="shared" si="45"/>
        <v>0</v>
      </c>
      <c r="Q127" s="1">
        <f t="shared" si="46"/>
        <v>3668094.3474132884</v>
      </c>
      <c r="R127" s="1">
        <f t="shared" si="47"/>
        <v>-197611.55852240091</v>
      </c>
      <c r="S127" s="91">
        <f t="shared" si="48"/>
        <v>5.3873084988055188E-2</v>
      </c>
    </row>
    <row r="128" spans="1:19">
      <c r="A128" s="7">
        <f>Dataset!A128</f>
        <v>44743</v>
      </c>
      <c r="B128">
        <f>Dataset!B128</f>
        <v>2022</v>
      </c>
      <c r="C128">
        <f>Dataset!C128</f>
        <v>7</v>
      </c>
      <c r="D128" s="8">
        <f>Dataset!I128</f>
        <v>4195908.2985576345</v>
      </c>
      <c r="E128">
        <f>Dataset!AE128</f>
        <v>0</v>
      </c>
      <c r="F128">
        <f>Dataset!AF128</f>
        <v>188.1</v>
      </c>
      <c r="G128" s="8">
        <f>Dataset!AR128</f>
        <v>31</v>
      </c>
      <c r="H128" s="100">
        <f>Dataset!BK128</f>
        <v>0.25</v>
      </c>
      <c r="I128">
        <f>Dataset!BI128</f>
        <v>0</v>
      </c>
      <c r="K128" s="8">
        <f t="shared" si="28"/>
        <v>499745.12493101798</v>
      </c>
      <c r="L128" s="1">
        <f t="shared" si="41"/>
        <v>0</v>
      </c>
      <c r="M128" s="1">
        <f t="shared" si="42"/>
        <v>633411.10538403818</v>
      </c>
      <c r="N128" s="1">
        <f t="shared" si="43"/>
        <v>3023814.7010770747</v>
      </c>
      <c r="O128" s="1">
        <f t="shared" si="44"/>
        <v>-109398.54404722675</v>
      </c>
      <c r="P128" s="1">
        <f t="shared" si="45"/>
        <v>0</v>
      </c>
      <c r="Q128" s="1">
        <f t="shared" si="46"/>
        <v>4047572.3873449042</v>
      </c>
      <c r="R128" s="1">
        <f t="shared" si="47"/>
        <v>-148335.91121273022</v>
      </c>
      <c r="S128" s="91">
        <f t="shared" si="48"/>
        <v>3.6648118184745913E-2</v>
      </c>
    </row>
    <row r="129" spans="1:19">
      <c r="A129" s="7">
        <f>Dataset!A129</f>
        <v>44774</v>
      </c>
      <c r="B129">
        <f>Dataset!B129</f>
        <v>2022</v>
      </c>
      <c r="C129">
        <f>Dataset!C129</f>
        <v>8</v>
      </c>
      <c r="D129" s="8">
        <f>Dataset!I129</f>
        <v>4310846.9557176949</v>
      </c>
      <c r="E129">
        <f>Dataset!AE129</f>
        <v>0</v>
      </c>
      <c r="F129">
        <f>Dataset!AF129</f>
        <v>204.9</v>
      </c>
      <c r="G129" s="8">
        <f>Dataset!AR129</f>
        <v>31</v>
      </c>
      <c r="H129" s="100">
        <f>Dataset!BK129</f>
        <v>0.25</v>
      </c>
      <c r="I129">
        <f>Dataset!BI129</f>
        <v>0</v>
      </c>
      <c r="K129" s="8">
        <f t="shared" si="28"/>
        <v>499745.12493101798</v>
      </c>
      <c r="L129" s="1">
        <f t="shared" si="41"/>
        <v>0</v>
      </c>
      <c r="M129" s="1">
        <f t="shared" si="42"/>
        <v>689983.70809776406</v>
      </c>
      <c r="N129" s="1">
        <f t="shared" si="43"/>
        <v>3023814.7010770747</v>
      </c>
      <c r="O129" s="1">
        <f t="shared" si="44"/>
        <v>-109398.54404722675</v>
      </c>
      <c r="P129" s="1">
        <f t="shared" si="45"/>
        <v>0</v>
      </c>
      <c r="Q129" s="1">
        <f t="shared" si="46"/>
        <v>4104144.9900586302</v>
      </c>
      <c r="R129" s="1">
        <f t="shared" si="47"/>
        <v>-206701.96565906471</v>
      </c>
      <c r="S129" s="91">
        <f t="shared" si="48"/>
        <v>5.0364196723009007E-2</v>
      </c>
    </row>
    <row r="130" spans="1:19">
      <c r="A130" s="7">
        <f>Dataset!A130</f>
        <v>44805</v>
      </c>
      <c r="B130">
        <f>Dataset!B130</f>
        <v>2022</v>
      </c>
      <c r="C130">
        <f>Dataset!C130</f>
        <v>9</v>
      </c>
      <c r="D130" s="8">
        <f>Dataset!I130</f>
        <v>3821186.5417825268</v>
      </c>
      <c r="E130">
        <f>Dataset!AE130</f>
        <v>18</v>
      </c>
      <c r="F130">
        <f>Dataset!AF130</f>
        <v>108.3</v>
      </c>
      <c r="G130" s="8">
        <f>Dataset!AR130</f>
        <v>30</v>
      </c>
      <c r="H130" s="100">
        <f>Dataset!BK130</f>
        <v>0.25</v>
      </c>
      <c r="I130">
        <f>Dataset!BI130</f>
        <v>1</v>
      </c>
      <c r="K130" s="8">
        <f t="shared" si="28"/>
        <v>499745.12493101798</v>
      </c>
      <c r="L130" s="1">
        <f t="shared" ref="L130:L133" si="49">E130*$X$10</f>
        <v>37712.862154266484</v>
      </c>
      <c r="M130" s="1">
        <f t="shared" ref="M130:M133" si="50">F130*$X$11</f>
        <v>364691.24249384017</v>
      </c>
      <c r="N130" s="1">
        <f t="shared" ref="N130:N133" si="51">G130*$X$12</f>
        <v>2926272.291364911</v>
      </c>
      <c r="O130" s="1">
        <f t="shared" ref="O130:O133" si="52">H130*$X$13</f>
        <v>-109398.54404722675</v>
      </c>
      <c r="P130" s="1">
        <f t="shared" ref="P130:P133" si="53">I130*$X$14</f>
        <v>-81187.472478609096</v>
      </c>
      <c r="Q130" s="1">
        <f t="shared" ref="Q130:Q133" si="54">SUM(K130:P130)</f>
        <v>3637835.5044181999</v>
      </c>
      <c r="R130" s="1">
        <f t="shared" ref="R130:R133" si="55">Q130-D130</f>
        <v>-183351.03736432688</v>
      </c>
      <c r="S130" s="91">
        <f t="shared" ref="S130:S133" si="56">ABS(R130/Q130)</f>
        <v>5.0401134724658271E-2</v>
      </c>
    </row>
    <row r="131" spans="1:19">
      <c r="A131" s="7">
        <f>Dataset!A131</f>
        <v>44835</v>
      </c>
      <c r="B131">
        <f>Dataset!B131</f>
        <v>2022</v>
      </c>
      <c r="C131">
        <f>Dataset!C131</f>
        <v>10</v>
      </c>
      <c r="D131" s="8">
        <f>Dataset!I131</f>
        <v>3711235.7961246376</v>
      </c>
      <c r="E131">
        <f>Dataset!AE131</f>
        <v>129.6</v>
      </c>
      <c r="F131">
        <f>Dataset!AF131</f>
        <v>17.100000000000001</v>
      </c>
      <c r="G131" s="8">
        <f>Dataset!AR131</f>
        <v>31</v>
      </c>
      <c r="H131" s="100">
        <f>Dataset!BK131</f>
        <v>0.25</v>
      </c>
      <c r="I131">
        <f>Dataset!BI131</f>
        <v>1</v>
      </c>
      <c r="K131" s="8">
        <f t="shared" si="28"/>
        <v>499745.12493101798</v>
      </c>
      <c r="L131" s="1">
        <f t="shared" si="49"/>
        <v>271532.60751071863</v>
      </c>
      <c r="M131" s="1">
        <f t="shared" si="50"/>
        <v>57582.82776218529</v>
      </c>
      <c r="N131" s="1">
        <f t="shared" si="51"/>
        <v>3023814.7010770747</v>
      </c>
      <c r="O131" s="1">
        <f t="shared" si="52"/>
        <v>-109398.54404722675</v>
      </c>
      <c r="P131" s="1">
        <f t="shared" si="53"/>
        <v>-81187.472478609096</v>
      </c>
      <c r="Q131" s="1">
        <f t="shared" si="54"/>
        <v>3662089.244755161</v>
      </c>
      <c r="R131" s="1">
        <f t="shared" si="55"/>
        <v>-49146.551369476598</v>
      </c>
      <c r="S131" s="91">
        <f t="shared" si="56"/>
        <v>1.342035873097965E-2</v>
      </c>
    </row>
    <row r="132" spans="1:19">
      <c r="A132" s="7">
        <f>Dataset!A132</f>
        <v>44866</v>
      </c>
      <c r="B132">
        <f>Dataset!B132</f>
        <v>2022</v>
      </c>
      <c r="C132">
        <f>Dataset!C132</f>
        <v>11</v>
      </c>
      <c r="D132" s="8">
        <f>Dataset!I132</f>
        <v>4045550.850878851</v>
      </c>
      <c r="E132">
        <f>Dataset!AE132</f>
        <v>257.39999999999998</v>
      </c>
      <c r="F132">
        <f>Dataset!AF132</f>
        <v>17.5</v>
      </c>
      <c r="G132" s="8">
        <f>Dataset!AR132</f>
        <v>30</v>
      </c>
      <c r="H132" s="100">
        <f>Dataset!BK132</f>
        <v>0.25</v>
      </c>
      <c r="I132">
        <f>Dataset!BI132</f>
        <v>1</v>
      </c>
      <c r="K132" s="8">
        <f t="shared" si="28"/>
        <v>499745.12493101798</v>
      </c>
      <c r="L132" s="1">
        <f t="shared" si="49"/>
        <v>539293.92880601063</v>
      </c>
      <c r="M132" s="1">
        <f t="shared" si="50"/>
        <v>58929.794493464477</v>
      </c>
      <c r="N132" s="1">
        <f t="shared" si="51"/>
        <v>2926272.291364911</v>
      </c>
      <c r="O132" s="1">
        <f t="shared" si="52"/>
        <v>-109398.54404722675</v>
      </c>
      <c r="P132" s="1">
        <f t="shared" si="53"/>
        <v>-81187.472478609096</v>
      </c>
      <c r="Q132" s="1">
        <f t="shared" si="54"/>
        <v>3833655.1230695685</v>
      </c>
      <c r="R132" s="1">
        <f t="shared" si="55"/>
        <v>-211895.72780928249</v>
      </c>
      <c r="S132" s="91">
        <f t="shared" si="56"/>
        <v>5.5272506526257308E-2</v>
      </c>
    </row>
    <row r="133" spans="1:19">
      <c r="A133" s="7">
        <f>Dataset!A133</f>
        <v>44896</v>
      </c>
      <c r="B133">
        <f>Dataset!B133</f>
        <v>2022</v>
      </c>
      <c r="C133">
        <f>Dataset!C133</f>
        <v>12</v>
      </c>
      <c r="D133" s="8">
        <f>Dataset!I133</f>
        <v>4657070.8399504488</v>
      </c>
      <c r="E133">
        <f>Dataset!AE133</f>
        <v>443.7</v>
      </c>
      <c r="F133">
        <f>Dataset!AF133</f>
        <v>0</v>
      </c>
      <c r="G133" s="8">
        <f>Dataset!AR133</f>
        <v>31</v>
      </c>
      <c r="H133" s="100">
        <f>Dataset!BK133</f>
        <v>0.25</v>
      </c>
      <c r="I133">
        <f>Dataset!BI133</f>
        <v>0</v>
      </c>
      <c r="K133" s="8">
        <f t="shared" si="28"/>
        <v>499745.12493101798</v>
      </c>
      <c r="L133" s="1">
        <f t="shared" si="49"/>
        <v>929622.05210266879</v>
      </c>
      <c r="M133" s="1">
        <f t="shared" si="50"/>
        <v>0</v>
      </c>
      <c r="N133" s="1">
        <f t="shared" si="51"/>
        <v>3023814.7010770747</v>
      </c>
      <c r="O133" s="1">
        <f t="shared" si="52"/>
        <v>-109398.54404722675</v>
      </c>
      <c r="P133" s="1">
        <f t="shared" si="53"/>
        <v>0</v>
      </c>
      <c r="Q133" s="1">
        <f t="shared" si="54"/>
        <v>4343783.3340635346</v>
      </c>
      <c r="R133" s="1">
        <f t="shared" si="55"/>
        <v>-313287.50588691421</v>
      </c>
      <c r="S133" s="91">
        <f t="shared" si="56"/>
        <v>7.2123188887010886E-2</v>
      </c>
    </row>
    <row r="134" spans="1:19">
      <c r="S134" s="91">
        <f>AVERAGE(S2:S133)</f>
        <v>2.5924395261487022E-2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C333-51F1-4507-BB79-D7E4070E9430}">
  <sheetPr>
    <tabColor theme="4" tint="0.79998168889431442"/>
  </sheetPr>
  <dimension ref="A1:AN134"/>
  <sheetViews>
    <sheetView topLeftCell="S1" workbookViewId="0">
      <selection activeCell="AA19" sqref="AA19:AD23"/>
    </sheetView>
  </sheetViews>
  <sheetFormatPr defaultRowHeight="12.75"/>
  <cols>
    <col min="4" max="4" width="14" bestFit="1" customWidth="1"/>
    <col min="5" max="9" width="9.28515625" bestFit="1" customWidth="1"/>
    <col min="10" max="10" width="9.28515625" customWidth="1"/>
    <col min="11" max="11" width="11" bestFit="1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11.85546875" bestFit="1" customWidth="1"/>
    <col min="18" max="20" width="11.85546875" customWidth="1"/>
    <col min="21" max="21" width="17.7109375" bestFit="1" customWidth="1"/>
    <col min="22" max="22" width="10.85546875" bestFit="1" customWidth="1"/>
    <col min="23" max="23" width="8.42578125" bestFit="1" customWidth="1"/>
    <col min="27" max="27" width="13.42578125" customWidth="1"/>
    <col min="28" max="28" width="12.140625" customWidth="1"/>
    <col min="29" max="29" width="13.42578125" customWidth="1"/>
    <col min="30" max="30" width="12.5703125" bestFit="1" customWidth="1"/>
    <col min="31" max="31" width="12" bestFit="1" customWidth="1"/>
    <col min="32" max="32" width="10.28515625" bestFit="1" customWidth="1"/>
    <col min="33" max="36" width="10.85546875" bestFit="1" customWidth="1"/>
    <col min="37" max="37" width="10.28515625" bestFit="1" customWidth="1"/>
    <col min="38" max="39" width="10.85546875" bestFit="1" customWidth="1"/>
    <col min="40" max="40" width="12.85546875" customWidth="1"/>
  </cols>
  <sheetData>
    <row r="1" spans="1:31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Dataset!L1</f>
        <v>GSgt50kWh_NoCDM</v>
      </c>
      <c r="E1" t="str">
        <f>Dataset!AC1</f>
        <v>HDD16</v>
      </c>
      <c r="F1" t="str">
        <f>Dataset!AB1</f>
        <v>CDD18</v>
      </c>
      <c r="G1" t="str">
        <f>Dataset!AR1</f>
        <v>MonthDays</v>
      </c>
      <c r="H1" s="100" t="str">
        <f>Dataset!BL1</f>
        <v>COVID2020</v>
      </c>
      <c r="I1" s="100" t="str">
        <f>Dataset!BF1</f>
        <v>Dec</v>
      </c>
      <c r="J1" s="100" t="str">
        <f>Dataset!BM1</f>
        <v>D_2012</v>
      </c>
      <c r="K1" s="100" t="str">
        <f>Dataset!AM1</f>
        <v>OntarioGDP</v>
      </c>
      <c r="M1" t="str">
        <f>AA9</f>
        <v>const</v>
      </c>
      <c r="N1" t="str">
        <f t="shared" ref="N1:T1" si="0">E1</f>
        <v>HDD16</v>
      </c>
      <c r="O1" t="str">
        <f t="shared" si="0"/>
        <v>CDD18</v>
      </c>
      <c r="P1" t="str">
        <f t="shared" si="0"/>
        <v>MonthDays</v>
      </c>
      <c r="Q1" t="str">
        <f t="shared" si="0"/>
        <v>COVID2020</v>
      </c>
      <c r="R1" s="100" t="str">
        <f t="shared" si="0"/>
        <v>Dec</v>
      </c>
      <c r="S1" t="str">
        <f t="shared" si="0"/>
        <v>D_2012</v>
      </c>
      <c r="T1" s="100" t="str">
        <f t="shared" si="0"/>
        <v>OntarioGDP</v>
      </c>
      <c r="U1" s="36" t="s">
        <v>138</v>
      </c>
      <c r="V1" s="36" t="s">
        <v>139</v>
      </c>
      <c r="W1" s="36" t="s">
        <v>140</v>
      </c>
    </row>
    <row r="2" spans="1:31">
      <c r="A2" s="7">
        <f>Dataset!A2</f>
        <v>40909</v>
      </c>
      <c r="B2">
        <f>Dataset!B2</f>
        <v>2012</v>
      </c>
      <c r="C2">
        <f>Dataset!C2</f>
        <v>1</v>
      </c>
      <c r="D2">
        <f>Dataset!L2</f>
        <v>13028469.689601466</v>
      </c>
      <c r="E2">
        <f>Dataset!AC2</f>
        <v>571.70000000000005</v>
      </c>
      <c r="F2">
        <f>Dataset!AB2</f>
        <v>0</v>
      </c>
      <c r="G2" s="8">
        <f>Dataset!AR2</f>
        <v>31</v>
      </c>
      <c r="H2" s="100">
        <f>Dataset!BL2</f>
        <v>0</v>
      </c>
      <c r="I2" s="100">
        <f>Dataset!BF2</f>
        <v>0</v>
      </c>
      <c r="J2" s="100">
        <f>Dataset!BM2</f>
        <v>1</v>
      </c>
      <c r="K2" s="100">
        <f>Dataset!AM2</f>
        <v>634944.30000000005</v>
      </c>
      <c r="M2" s="8">
        <f t="shared" ref="M2:M33" si="1">$AB$9</f>
        <v>-3148450.1933706598</v>
      </c>
      <c r="N2" s="1">
        <f t="shared" ref="N2:N33" si="2">E2*$AB$10</f>
        <v>939788.96369492414</v>
      </c>
      <c r="O2" s="1">
        <f t="shared" ref="O2:O33" si="3">F2*$AB$11</f>
        <v>0</v>
      </c>
      <c r="P2" s="1">
        <f>G2*$AB$12</f>
        <v>7590383.2873549955</v>
      </c>
      <c r="Q2" s="1">
        <f>H2*$AB$13</f>
        <v>0</v>
      </c>
      <c r="R2" s="1">
        <f>I2*$AB$14</f>
        <v>0</v>
      </c>
      <c r="S2" s="1">
        <f>J2*$AB$15</f>
        <v>1903411.6946984699</v>
      </c>
      <c r="T2" s="1">
        <f>K2*$AB$16</f>
        <v>5322062.1233820543</v>
      </c>
      <c r="U2" s="1">
        <f>SUM(M2:T2)</f>
        <v>12607195.875759784</v>
      </c>
      <c r="V2" s="1">
        <f t="shared" ref="V2:V33" si="4">U2-D2</f>
        <v>-421273.81384168193</v>
      </c>
      <c r="W2" s="91">
        <f>ABS(V2/U2)</f>
        <v>3.3415346124008205E-2</v>
      </c>
    </row>
    <row r="3" spans="1:31">
      <c r="A3" s="7">
        <f>Dataset!A3</f>
        <v>40940</v>
      </c>
      <c r="B3">
        <f>Dataset!B3</f>
        <v>2012</v>
      </c>
      <c r="C3">
        <f>Dataset!C3</f>
        <v>2</v>
      </c>
      <c r="D3">
        <f>Dataset!L3</f>
        <v>12549495.03305329</v>
      </c>
      <c r="E3">
        <f>Dataset!AC3</f>
        <v>493.6</v>
      </c>
      <c r="F3">
        <f>Dataset!AB3</f>
        <v>0</v>
      </c>
      <c r="G3" s="8">
        <f>Dataset!AR3</f>
        <v>29</v>
      </c>
      <c r="H3" s="100">
        <f>Dataset!BL3</f>
        <v>0</v>
      </c>
      <c r="I3" s="100">
        <f>Dataset!BF3</f>
        <v>0</v>
      </c>
      <c r="J3" s="100">
        <f>Dataset!BM3</f>
        <v>1</v>
      </c>
      <c r="K3" s="100">
        <f>Dataset!AM3</f>
        <v>634944.30000000005</v>
      </c>
      <c r="M3" s="8">
        <f t="shared" si="1"/>
        <v>-3148450.1933706598</v>
      </c>
      <c r="N3" s="1">
        <f t="shared" si="2"/>
        <v>811404.28980201948</v>
      </c>
      <c r="O3" s="1">
        <f t="shared" si="3"/>
        <v>0</v>
      </c>
      <c r="P3" s="1">
        <f t="shared" ref="P3:P66" si="5">G3*$AB$12</f>
        <v>7100681.1397837056</v>
      </c>
      <c r="Q3" s="1">
        <f t="shared" ref="Q3:Q66" si="6">H3*$AB$13</f>
        <v>0</v>
      </c>
      <c r="R3" s="1">
        <f t="shared" ref="R3:R66" si="7">I3*$AB$14</f>
        <v>0</v>
      </c>
      <c r="S3" s="1">
        <f t="shared" ref="S3:S66" si="8">J3*$AB$15</f>
        <v>1903411.6946984699</v>
      </c>
      <c r="T3" s="1">
        <f t="shared" ref="T3:T66" si="9">K3*$AB$16</f>
        <v>5322062.1233820543</v>
      </c>
      <c r="U3" s="1">
        <f t="shared" ref="U3:U66" si="10">SUM(M3:T3)</f>
        <v>11989109.054295588</v>
      </c>
      <c r="V3" s="1">
        <f t="shared" si="4"/>
        <v>-560385.97875770181</v>
      </c>
      <c r="W3" s="91">
        <f t="shared" ref="W3:W54" si="11">ABS(V3/U3)</f>
        <v>4.6741252933796662E-2</v>
      </c>
    </row>
    <row r="4" spans="1:31">
      <c r="A4" s="7">
        <f>Dataset!A4</f>
        <v>40969</v>
      </c>
      <c r="B4">
        <f>Dataset!B4</f>
        <v>2012</v>
      </c>
      <c r="C4">
        <f>Dataset!C4</f>
        <v>3</v>
      </c>
      <c r="D4">
        <f>Dataset!L4</f>
        <v>12553135.643534489</v>
      </c>
      <c r="E4">
        <f>Dataset!AC4</f>
        <v>304.39999999999998</v>
      </c>
      <c r="F4">
        <f>Dataset!AB4</f>
        <v>2.8</v>
      </c>
      <c r="G4" s="8">
        <f>Dataset!AR4</f>
        <v>31</v>
      </c>
      <c r="H4" s="100">
        <f>Dataset!BL4</f>
        <v>0</v>
      </c>
      <c r="I4" s="100">
        <f>Dataset!BF4</f>
        <v>0</v>
      </c>
      <c r="J4" s="100">
        <f>Dataset!BM4</f>
        <v>1</v>
      </c>
      <c r="K4" s="100">
        <f>Dataset!AM4</f>
        <v>634944.30000000005</v>
      </c>
      <c r="M4" s="8">
        <f t="shared" si="1"/>
        <v>-3148450.1933706598</v>
      </c>
      <c r="N4" s="1">
        <f t="shared" si="2"/>
        <v>500387.89670934906</v>
      </c>
      <c r="O4" s="1">
        <f t="shared" si="3"/>
        <v>13489.790660566219</v>
      </c>
      <c r="P4" s="1">
        <f t="shared" si="5"/>
        <v>7590383.2873549955</v>
      </c>
      <c r="Q4" s="1">
        <f t="shared" si="6"/>
        <v>0</v>
      </c>
      <c r="R4" s="1">
        <f t="shared" si="7"/>
        <v>0</v>
      </c>
      <c r="S4" s="1">
        <f t="shared" si="8"/>
        <v>1903411.6946984699</v>
      </c>
      <c r="T4" s="1">
        <f t="shared" si="9"/>
        <v>5322062.1233820543</v>
      </c>
      <c r="U4" s="1">
        <f t="shared" si="10"/>
        <v>12181284.599434774</v>
      </c>
      <c r="V4" s="1">
        <f t="shared" si="4"/>
        <v>-371851.04409971461</v>
      </c>
      <c r="W4" s="91">
        <f t="shared" si="11"/>
        <v>3.0526422813975541E-2</v>
      </c>
      <c r="AA4" s="36" t="s">
        <v>269</v>
      </c>
    </row>
    <row r="5" spans="1:31">
      <c r="A5" s="7">
        <f>Dataset!A5</f>
        <v>41000</v>
      </c>
      <c r="B5">
        <f>Dataset!B5</f>
        <v>2012</v>
      </c>
      <c r="C5">
        <f>Dataset!C5</f>
        <v>4</v>
      </c>
      <c r="D5">
        <f>Dataset!L5</f>
        <v>11619067.604390627</v>
      </c>
      <c r="E5">
        <f>Dataset!AC5</f>
        <v>318.7</v>
      </c>
      <c r="F5">
        <f>Dataset!AB5</f>
        <v>0</v>
      </c>
      <c r="G5" s="8">
        <f>Dataset!AR5</f>
        <v>30</v>
      </c>
      <c r="H5" s="100">
        <f>Dataset!BL5</f>
        <v>0</v>
      </c>
      <c r="I5" s="100">
        <f>Dataset!BF5</f>
        <v>0</v>
      </c>
      <c r="J5" s="100">
        <f>Dataset!BM5</f>
        <v>1</v>
      </c>
      <c r="K5" s="100">
        <f>Dataset!AM5</f>
        <v>634944.30000000005</v>
      </c>
      <c r="M5" s="8">
        <f t="shared" si="1"/>
        <v>-3148450.1933706598</v>
      </c>
      <c r="N5" s="1">
        <f t="shared" si="2"/>
        <v>523894.94967565557</v>
      </c>
      <c r="O5" s="1">
        <f t="shared" si="3"/>
        <v>0</v>
      </c>
      <c r="P5" s="1">
        <f t="shared" si="5"/>
        <v>7345532.2135693505</v>
      </c>
      <c r="Q5" s="1">
        <f t="shared" si="6"/>
        <v>0</v>
      </c>
      <c r="R5" s="1">
        <f t="shared" si="7"/>
        <v>0</v>
      </c>
      <c r="S5" s="1">
        <f t="shared" si="8"/>
        <v>1903411.6946984699</v>
      </c>
      <c r="T5" s="1">
        <f t="shared" si="9"/>
        <v>5322062.1233820543</v>
      </c>
      <c r="U5" s="1">
        <f t="shared" si="10"/>
        <v>11946450.787954871</v>
      </c>
      <c r="V5" s="1">
        <f t="shared" si="4"/>
        <v>327383.18356424384</v>
      </c>
      <c r="W5" s="91">
        <f t="shared" si="11"/>
        <v>2.7404221502701977E-2</v>
      </c>
      <c r="AA5" t="s">
        <v>244</v>
      </c>
    </row>
    <row r="6" spans="1:31">
      <c r="A6" s="7">
        <f>Dataset!A6</f>
        <v>41030</v>
      </c>
      <c r="B6">
        <f>Dataset!B6</f>
        <v>2012</v>
      </c>
      <c r="C6">
        <f>Dataset!C6</f>
        <v>5</v>
      </c>
      <c r="D6">
        <f>Dataset!L6</f>
        <v>12288524.703281093</v>
      </c>
      <c r="E6">
        <f>Dataset!AC6</f>
        <v>89.2</v>
      </c>
      <c r="F6">
        <f>Dataset!AB6</f>
        <v>24.4</v>
      </c>
      <c r="G6" s="8">
        <f>Dataset!AR6</f>
        <v>31</v>
      </c>
      <c r="H6" s="100">
        <f>Dataset!BL6</f>
        <v>0</v>
      </c>
      <c r="I6" s="100">
        <f>Dataset!BF6</f>
        <v>0</v>
      </c>
      <c r="J6" s="100">
        <f>Dataset!BM6</f>
        <v>1</v>
      </c>
      <c r="K6" s="100">
        <f>Dataset!AM6</f>
        <v>634944.30000000005</v>
      </c>
      <c r="M6" s="8">
        <f t="shared" si="1"/>
        <v>-3148450.1933706598</v>
      </c>
      <c r="N6" s="1">
        <f t="shared" si="2"/>
        <v>146631.40731430336</v>
      </c>
      <c r="O6" s="1">
        <f t="shared" si="3"/>
        <v>117553.89004207705</v>
      </c>
      <c r="P6" s="1">
        <f t="shared" si="5"/>
        <v>7590383.2873549955</v>
      </c>
      <c r="Q6" s="1">
        <f t="shared" si="6"/>
        <v>0</v>
      </c>
      <c r="R6" s="1">
        <f t="shared" si="7"/>
        <v>0</v>
      </c>
      <c r="S6" s="1">
        <f t="shared" si="8"/>
        <v>1903411.6946984699</v>
      </c>
      <c r="T6" s="1">
        <f t="shared" si="9"/>
        <v>5322062.1233820543</v>
      </c>
      <c r="U6" s="1">
        <f t="shared" si="10"/>
        <v>11931592.20942124</v>
      </c>
      <c r="V6" s="1">
        <f t="shared" si="4"/>
        <v>-356932.4938598536</v>
      </c>
      <c r="W6" s="91">
        <f t="shared" si="11"/>
        <v>2.9914908890199755E-2</v>
      </c>
      <c r="AA6" t="s">
        <v>278</v>
      </c>
    </row>
    <row r="7" spans="1:31">
      <c r="A7" s="7">
        <f>Dataset!A7</f>
        <v>41061</v>
      </c>
      <c r="B7">
        <f>Dataset!B7</f>
        <v>2012</v>
      </c>
      <c r="C7">
        <f>Dataset!C7</f>
        <v>6</v>
      </c>
      <c r="D7">
        <f>Dataset!L7</f>
        <v>12347535.242569415</v>
      </c>
      <c r="E7">
        <f>Dataset!AC7</f>
        <v>21.6</v>
      </c>
      <c r="F7">
        <f>Dataset!AB7</f>
        <v>77.8</v>
      </c>
      <c r="G7" s="8">
        <f>Dataset!AR7</f>
        <v>30</v>
      </c>
      <c r="H7" s="100">
        <f>Dataset!BL7</f>
        <v>0</v>
      </c>
      <c r="I7" s="100">
        <f>Dataset!BF7</f>
        <v>0</v>
      </c>
      <c r="J7" s="100">
        <f>Dataset!BM7</f>
        <v>1</v>
      </c>
      <c r="K7" s="100">
        <f>Dataset!AM7</f>
        <v>634944.30000000005</v>
      </c>
      <c r="M7" s="8">
        <f t="shared" si="1"/>
        <v>-3148450.1933706598</v>
      </c>
      <c r="N7" s="1">
        <f t="shared" si="2"/>
        <v>35507.156928127275</v>
      </c>
      <c r="O7" s="1">
        <f t="shared" si="3"/>
        <v>374823.46906858991</v>
      </c>
      <c r="P7" s="1">
        <f t="shared" si="5"/>
        <v>7345532.2135693505</v>
      </c>
      <c r="Q7" s="1">
        <f t="shared" si="6"/>
        <v>0</v>
      </c>
      <c r="R7" s="1">
        <f t="shared" si="7"/>
        <v>0</v>
      </c>
      <c r="S7" s="1">
        <f t="shared" si="8"/>
        <v>1903411.6946984699</v>
      </c>
      <c r="T7" s="1">
        <f t="shared" si="9"/>
        <v>5322062.1233820543</v>
      </c>
      <c r="U7" s="1">
        <f t="shared" si="10"/>
        <v>11832886.464275932</v>
      </c>
      <c r="V7" s="1">
        <f t="shared" si="4"/>
        <v>-514648.77829348296</v>
      </c>
      <c r="W7" s="91">
        <f t="shared" si="11"/>
        <v>4.3493088507798414E-2</v>
      </c>
    </row>
    <row r="8" spans="1:31">
      <c r="A8" s="7">
        <f>Dataset!A8</f>
        <v>41091</v>
      </c>
      <c r="B8">
        <f>Dataset!B8</f>
        <v>2012</v>
      </c>
      <c r="C8">
        <f>Dataset!C8</f>
        <v>7</v>
      </c>
      <c r="D8">
        <f>Dataset!L8</f>
        <v>11338223.008228127</v>
      </c>
      <c r="E8">
        <f>Dataset!AC8</f>
        <v>0</v>
      </c>
      <c r="F8">
        <f>Dataset!AB8</f>
        <v>125.7</v>
      </c>
      <c r="G8" s="8">
        <f>Dataset!AR8</f>
        <v>31</v>
      </c>
      <c r="H8" s="100">
        <f>Dataset!BL8</f>
        <v>0</v>
      </c>
      <c r="I8" s="100">
        <f>Dataset!BF8</f>
        <v>0</v>
      </c>
      <c r="J8" s="100">
        <f>Dataset!BM8</f>
        <v>1</v>
      </c>
      <c r="K8" s="100">
        <f>Dataset!AM8</f>
        <v>634944.30000000005</v>
      </c>
      <c r="M8" s="8">
        <f t="shared" si="1"/>
        <v>-3148450.1933706598</v>
      </c>
      <c r="N8" s="1">
        <f t="shared" si="2"/>
        <v>0</v>
      </c>
      <c r="O8" s="1">
        <f t="shared" si="3"/>
        <v>605595.24501184782</v>
      </c>
      <c r="P8" s="1">
        <f t="shared" si="5"/>
        <v>7590383.2873549955</v>
      </c>
      <c r="Q8" s="1">
        <f t="shared" si="6"/>
        <v>0</v>
      </c>
      <c r="R8" s="1">
        <f t="shared" si="7"/>
        <v>0</v>
      </c>
      <c r="S8" s="1">
        <f t="shared" si="8"/>
        <v>1903411.6946984699</v>
      </c>
      <c r="T8" s="1">
        <f t="shared" si="9"/>
        <v>5322062.1233820543</v>
      </c>
      <c r="U8" s="1">
        <f t="shared" si="10"/>
        <v>12273002.157076707</v>
      </c>
      <c r="V8" s="1">
        <f t="shared" si="4"/>
        <v>934779.1488485802</v>
      </c>
      <c r="W8" s="91">
        <f t="shared" si="11"/>
        <v>7.6165483952887553E-2</v>
      </c>
      <c r="AB8" t="s">
        <v>120</v>
      </c>
      <c r="AC8" t="s">
        <v>121</v>
      </c>
      <c r="AD8" t="s">
        <v>122</v>
      </c>
      <c r="AE8" t="s">
        <v>123</v>
      </c>
    </row>
    <row r="9" spans="1:31">
      <c r="A9" s="7">
        <f>Dataset!A9</f>
        <v>41122</v>
      </c>
      <c r="B9">
        <f>Dataset!B9</f>
        <v>2012</v>
      </c>
      <c r="C9">
        <f>Dataset!C9</f>
        <v>8</v>
      </c>
      <c r="D9">
        <f>Dataset!L9</f>
        <v>10258982.614362882</v>
      </c>
      <c r="E9">
        <f>Dataset!AC9</f>
        <v>0</v>
      </c>
      <c r="F9">
        <f>Dataset!AB9</f>
        <v>89.7</v>
      </c>
      <c r="G9" s="8">
        <f>Dataset!AR9</f>
        <v>31</v>
      </c>
      <c r="H9" s="100">
        <f>Dataset!BL9</f>
        <v>0</v>
      </c>
      <c r="I9" s="100">
        <f>Dataset!BF9</f>
        <v>0</v>
      </c>
      <c r="J9" s="100">
        <f>Dataset!BM9</f>
        <v>0</v>
      </c>
      <c r="K9" s="100">
        <f>Dataset!AM9</f>
        <v>634944.30000000005</v>
      </c>
      <c r="M9" s="8">
        <f t="shared" si="1"/>
        <v>-3148450.1933706598</v>
      </c>
      <c r="N9" s="1">
        <f t="shared" si="2"/>
        <v>0</v>
      </c>
      <c r="O9" s="1">
        <f t="shared" si="3"/>
        <v>432155.07937599637</v>
      </c>
      <c r="P9" s="1">
        <f t="shared" si="5"/>
        <v>7590383.2873549955</v>
      </c>
      <c r="Q9" s="1">
        <f t="shared" si="6"/>
        <v>0</v>
      </c>
      <c r="R9" s="1">
        <f t="shared" si="7"/>
        <v>0</v>
      </c>
      <c r="S9" s="1">
        <f t="shared" si="8"/>
        <v>0</v>
      </c>
      <c r="T9" s="1">
        <f t="shared" si="9"/>
        <v>5322062.1233820543</v>
      </c>
      <c r="U9" s="1">
        <f t="shared" si="10"/>
        <v>10196150.296742387</v>
      </c>
      <c r="V9" s="1">
        <f t="shared" si="4"/>
        <v>-62832.317620495334</v>
      </c>
      <c r="W9" s="91">
        <f t="shared" si="11"/>
        <v>6.1623569476579711E-3</v>
      </c>
      <c r="AA9" t="s">
        <v>124</v>
      </c>
      <c r="AB9" s="176">
        <v>-3148450.1933706598</v>
      </c>
      <c r="AC9" s="176">
        <v>1308828.67438121</v>
      </c>
      <c r="AD9" s="176">
        <v>-2.4055479949346301</v>
      </c>
      <c r="AE9" s="215">
        <v>1.7625183331871901E-2</v>
      </c>
    </row>
    <row r="10" spans="1:31">
      <c r="A10" s="7">
        <f>Dataset!A10</f>
        <v>41153</v>
      </c>
      <c r="B10">
        <f>Dataset!B10</f>
        <v>2012</v>
      </c>
      <c r="C10">
        <f>Dataset!C10</f>
        <v>9</v>
      </c>
      <c r="D10">
        <f>Dataset!L10</f>
        <v>9533281.1343470141</v>
      </c>
      <c r="E10">
        <f>Dataset!AC10</f>
        <v>53.8</v>
      </c>
      <c r="F10">
        <f>Dataset!AB10</f>
        <v>24.4</v>
      </c>
      <c r="G10" s="8">
        <f>Dataset!AR10</f>
        <v>30</v>
      </c>
      <c r="H10" s="100">
        <f>Dataset!BL10</f>
        <v>0</v>
      </c>
      <c r="I10" s="100">
        <f>Dataset!BF10</f>
        <v>0</v>
      </c>
      <c r="J10" s="100">
        <f>Dataset!BM10</f>
        <v>0</v>
      </c>
      <c r="K10" s="100">
        <f>Dataset!AM10</f>
        <v>634944.30000000005</v>
      </c>
      <c r="M10" s="8">
        <f t="shared" si="1"/>
        <v>-3148450.1933706598</v>
      </c>
      <c r="N10" s="1">
        <f t="shared" si="2"/>
        <v>88439.122348761433</v>
      </c>
      <c r="O10" s="1">
        <f t="shared" si="3"/>
        <v>117553.89004207705</v>
      </c>
      <c r="P10" s="1">
        <f t="shared" si="5"/>
        <v>7345532.2135693505</v>
      </c>
      <c r="Q10" s="1">
        <f t="shared" si="6"/>
        <v>0</v>
      </c>
      <c r="R10" s="1">
        <f t="shared" si="7"/>
        <v>0</v>
      </c>
      <c r="S10" s="1">
        <f t="shared" si="8"/>
        <v>0</v>
      </c>
      <c r="T10" s="1">
        <f t="shared" si="9"/>
        <v>5322062.1233820543</v>
      </c>
      <c r="U10" s="1">
        <f t="shared" si="10"/>
        <v>9725137.155971583</v>
      </c>
      <c r="V10" s="1">
        <f t="shared" si="4"/>
        <v>191856.02162456885</v>
      </c>
      <c r="W10" s="91">
        <f t="shared" si="11"/>
        <v>1.9727847386374637E-2</v>
      </c>
      <c r="AA10" t="s">
        <v>28</v>
      </c>
      <c r="AB10" s="176">
        <v>1643.8498577836699</v>
      </c>
      <c r="AC10" s="176">
        <v>224.90488157299299</v>
      </c>
      <c r="AD10" s="176">
        <v>7.3090892749260199</v>
      </c>
      <c r="AE10" s="215">
        <v>2.8899476469901301E-11</v>
      </c>
    </row>
    <row r="11" spans="1:31">
      <c r="A11" s="7">
        <f>Dataset!A11</f>
        <v>41183</v>
      </c>
      <c r="B11">
        <f>Dataset!B11</f>
        <v>2012</v>
      </c>
      <c r="C11">
        <f>Dataset!C11</f>
        <v>10</v>
      </c>
      <c r="D11">
        <f>Dataset!L11</f>
        <v>10106751.698481917</v>
      </c>
      <c r="E11">
        <f>Dataset!AC11</f>
        <v>179.6</v>
      </c>
      <c r="F11">
        <f>Dataset!AB11</f>
        <v>1.5</v>
      </c>
      <c r="G11" s="8">
        <f>Dataset!AR11</f>
        <v>31</v>
      </c>
      <c r="H11" s="100">
        <f>Dataset!BL11</f>
        <v>0</v>
      </c>
      <c r="I11" s="100">
        <f>Dataset!BF11</f>
        <v>0</v>
      </c>
      <c r="J11" s="100">
        <f>Dataset!BM11</f>
        <v>0</v>
      </c>
      <c r="K11" s="100">
        <f>Dataset!AM11</f>
        <v>634944.30000000005</v>
      </c>
      <c r="M11" s="8">
        <f t="shared" si="1"/>
        <v>-3148450.1933706598</v>
      </c>
      <c r="N11" s="1">
        <f t="shared" si="2"/>
        <v>295235.43445794709</v>
      </c>
      <c r="O11" s="1">
        <f t="shared" si="3"/>
        <v>7226.673568160475</v>
      </c>
      <c r="P11" s="1">
        <f t="shared" si="5"/>
        <v>7590383.2873549955</v>
      </c>
      <c r="Q11" s="1">
        <f t="shared" si="6"/>
        <v>0</v>
      </c>
      <c r="R11" s="1">
        <f t="shared" si="7"/>
        <v>0</v>
      </c>
      <c r="S11" s="1">
        <f t="shared" si="8"/>
        <v>0</v>
      </c>
      <c r="T11" s="1">
        <f t="shared" si="9"/>
        <v>5322062.1233820543</v>
      </c>
      <c r="U11" s="1">
        <f t="shared" si="10"/>
        <v>10066457.325392498</v>
      </c>
      <c r="V11" s="1">
        <f t="shared" si="4"/>
        <v>-40294.373089419678</v>
      </c>
      <c r="W11" s="91">
        <f t="shared" si="11"/>
        <v>4.002835534580541E-3</v>
      </c>
      <c r="AA11" t="s">
        <v>27</v>
      </c>
      <c r="AB11" s="176">
        <v>4817.7823787736497</v>
      </c>
      <c r="AC11" s="176">
        <v>1302.25013781914</v>
      </c>
      <c r="AD11" s="176">
        <v>3.6995829287005799</v>
      </c>
      <c r="AE11" s="215">
        <v>3.2316580762923198E-4</v>
      </c>
    </row>
    <row r="12" spans="1:31">
      <c r="A12" s="7">
        <f>Dataset!A12</f>
        <v>41214</v>
      </c>
      <c r="B12">
        <f>Dataset!B12</f>
        <v>2012</v>
      </c>
      <c r="C12">
        <f>Dataset!C12</f>
        <v>11</v>
      </c>
      <c r="D12">
        <f>Dataset!L12</f>
        <v>9917339.5889235586</v>
      </c>
      <c r="E12">
        <f>Dataset!AC12</f>
        <v>386</v>
      </c>
      <c r="F12">
        <f>Dataset!AB12</f>
        <v>0</v>
      </c>
      <c r="G12" s="8">
        <f>Dataset!AR12</f>
        <v>30</v>
      </c>
      <c r="H12" s="100">
        <f>Dataset!BL12</f>
        <v>0</v>
      </c>
      <c r="I12" s="100">
        <f>Dataset!BF12</f>
        <v>0</v>
      </c>
      <c r="J12" s="100">
        <f>Dataset!BM12</f>
        <v>0</v>
      </c>
      <c r="K12" s="100">
        <f>Dataset!AM12</f>
        <v>634944.30000000005</v>
      </c>
      <c r="M12" s="8">
        <f t="shared" si="1"/>
        <v>-3148450.1933706598</v>
      </c>
      <c r="N12" s="1">
        <f t="shared" si="2"/>
        <v>634526.04510449653</v>
      </c>
      <c r="O12" s="1">
        <f t="shared" si="3"/>
        <v>0</v>
      </c>
      <c r="P12" s="1">
        <f t="shared" si="5"/>
        <v>7345532.2135693505</v>
      </c>
      <c r="Q12" s="1">
        <f t="shared" si="6"/>
        <v>0</v>
      </c>
      <c r="R12" s="1">
        <f t="shared" si="7"/>
        <v>0</v>
      </c>
      <c r="S12" s="1">
        <f t="shared" si="8"/>
        <v>0</v>
      </c>
      <c r="T12" s="1">
        <f t="shared" si="9"/>
        <v>5322062.1233820543</v>
      </c>
      <c r="U12" s="1">
        <f t="shared" si="10"/>
        <v>10153670.188685242</v>
      </c>
      <c r="V12" s="1">
        <f t="shared" si="4"/>
        <v>236330.59976168349</v>
      </c>
      <c r="W12" s="91">
        <f t="shared" si="11"/>
        <v>2.3275386670037684E-2</v>
      </c>
      <c r="AA12" t="s">
        <v>74</v>
      </c>
      <c r="AB12" s="176">
        <v>244851.07378564501</v>
      </c>
      <c r="AC12" s="176">
        <v>31722.198941488699</v>
      </c>
      <c r="AD12" s="176">
        <v>7.7186034372103602</v>
      </c>
      <c r="AE12" s="215">
        <v>3.3670955107788301E-12</v>
      </c>
    </row>
    <row r="13" spans="1:31">
      <c r="A13" s="7">
        <f>Dataset!A13</f>
        <v>41244</v>
      </c>
      <c r="B13">
        <f>Dataset!B13</f>
        <v>2012</v>
      </c>
      <c r="C13">
        <f>Dataset!C13</f>
        <v>12</v>
      </c>
      <c r="D13">
        <f>Dataset!L13</f>
        <v>9958867.7395599764</v>
      </c>
      <c r="E13">
        <f>Dataset!AC13</f>
        <v>481.4</v>
      </c>
      <c r="F13">
        <f>Dataset!AB13</f>
        <v>0</v>
      </c>
      <c r="G13" s="8">
        <f>Dataset!AR13</f>
        <v>31</v>
      </c>
      <c r="H13" s="100">
        <f>Dataset!BL13</f>
        <v>0</v>
      </c>
      <c r="I13" s="100">
        <f>Dataset!BF13</f>
        <v>1</v>
      </c>
      <c r="J13" s="100">
        <f>Dataset!BM13</f>
        <v>0</v>
      </c>
      <c r="K13" s="100">
        <f>Dataset!AM13</f>
        <v>634944.30000000005</v>
      </c>
      <c r="M13" s="8">
        <f t="shared" si="1"/>
        <v>-3148450.1933706598</v>
      </c>
      <c r="N13" s="1">
        <f t="shared" si="2"/>
        <v>791349.32153705868</v>
      </c>
      <c r="O13" s="1">
        <f t="shared" si="3"/>
        <v>0</v>
      </c>
      <c r="P13" s="1">
        <f t="shared" si="5"/>
        <v>7590383.2873549955</v>
      </c>
      <c r="Q13" s="1">
        <f t="shared" si="6"/>
        <v>0</v>
      </c>
      <c r="R13" s="1">
        <f t="shared" si="7"/>
        <v>-571798.679479543</v>
      </c>
      <c r="S13" s="1">
        <f t="shared" si="8"/>
        <v>0</v>
      </c>
      <c r="T13" s="1">
        <f t="shared" si="9"/>
        <v>5322062.1233820543</v>
      </c>
      <c r="U13" s="1">
        <f t="shared" si="10"/>
        <v>9983545.8594239056</v>
      </c>
      <c r="V13" s="1">
        <f t="shared" si="4"/>
        <v>24678.119863929227</v>
      </c>
      <c r="W13" s="91">
        <f t="shared" si="11"/>
        <v>2.4718792512616618E-3</v>
      </c>
      <c r="AA13" t="s">
        <v>193</v>
      </c>
      <c r="AB13" s="176">
        <v>-2562044.04050744</v>
      </c>
      <c r="AC13" s="176">
        <v>328191.84625742701</v>
      </c>
      <c r="AD13" s="176">
        <v>-7.8065438545290098</v>
      </c>
      <c r="AE13" s="215">
        <v>2.1114458379341699E-12</v>
      </c>
    </row>
    <row r="14" spans="1:31">
      <c r="A14" s="7">
        <f>Dataset!A14</f>
        <v>41275</v>
      </c>
      <c r="B14">
        <f>Dataset!B14</f>
        <v>2013</v>
      </c>
      <c r="C14">
        <f>Dataset!C14</f>
        <v>1</v>
      </c>
      <c r="D14">
        <f>Dataset!L14</f>
        <v>10692657.034107799</v>
      </c>
      <c r="E14">
        <f>Dataset!AC14</f>
        <v>576.9</v>
      </c>
      <c r="F14">
        <f>Dataset!AB14</f>
        <v>0</v>
      </c>
      <c r="G14" s="8">
        <f>Dataset!AR14</f>
        <v>31</v>
      </c>
      <c r="H14" s="100">
        <f>Dataset!BL14</f>
        <v>0</v>
      </c>
      <c r="I14" s="100">
        <f>Dataset!BF14</f>
        <v>0</v>
      </c>
      <c r="J14" s="100">
        <f>Dataset!BM14</f>
        <v>0</v>
      </c>
      <c r="K14" s="100">
        <f>Dataset!AM14</f>
        <v>643937</v>
      </c>
      <c r="M14" s="8">
        <f t="shared" si="1"/>
        <v>-3148450.1933706598</v>
      </c>
      <c r="N14" s="1">
        <f t="shared" si="2"/>
        <v>948336.98295539909</v>
      </c>
      <c r="O14" s="1">
        <f t="shared" si="3"/>
        <v>0</v>
      </c>
      <c r="P14" s="1">
        <f t="shared" si="5"/>
        <v>7590383.2873549955</v>
      </c>
      <c r="Q14" s="1">
        <f t="shared" si="6"/>
        <v>0</v>
      </c>
      <c r="R14" s="1">
        <f t="shared" si="7"/>
        <v>0</v>
      </c>
      <c r="S14" s="1">
        <f t="shared" si="8"/>
        <v>0</v>
      </c>
      <c r="T14" s="1">
        <f t="shared" si="9"/>
        <v>5397438.3541111713</v>
      </c>
      <c r="U14" s="1">
        <f t="shared" si="10"/>
        <v>10787708.431050906</v>
      </c>
      <c r="V14" s="1">
        <f t="shared" si="4"/>
        <v>95051.396943107247</v>
      </c>
      <c r="W14" s="91">
        <f t="shared" si="11"/>
        <v>8.8110832389124583E-3</v>
      </c>
      <c r="AA14" t="s">
        <v>49</v>
      </c>
      <c r="AB14" s="176">
        <v>-571798.679479543</v>
      </c>
      <c r="AC14" s="176">
        <v>105799.297164679</v>
      </c>
      <c r="AD14" s="176">
        <v>-5.4045602835104196</v>
      </c>
      <c r="AE14" s="215">
        <v>3.1998152831517002E-7</v>
      </c>
    </row>
    <row r="15" spans="1:31">
      <c r="A15" s="7">
        <f>Dataset!A15</f>
        <v>41306</v>
      </c>
      <c r="B15">
        <f>Dataset!B15</f>
        <v>2013</v>
      </c>
      <c r="C15">
        <f>Dataset!C15</f>
        <v>2</v>
      </c>
      <c r="D15">
        <f>Dataset!L15</f>
        <v>10166752.947911724</v>
      </c>
      <c r="E15">
        <f>Dataset!AC15</f>
        <v>591.79999999999995</v>
      </c>
      <c r="F15">
        <f>Dataset!AB15</f>
        <v>0</v>
      </c>
      <c r="G15" s="8">
        <f>Dataset!AR15</f>
        <v>28</v>
      </c>
      <c r="H15" s="100">
        <f>Dataset!BL15</f>
        <v>0</v>
      </c>
      <c r="I15" s="100">
        <f>Dataset!BF15</f>
        <v>0</v>
      </c>
      <c r="J15" s="100">
        <f>Dataset!BM15</f>
        <v>0</v>
      </c>
      <c r="K15" s="100">
        <f>Dataset!AM15</f>
        <v>643937</v>
      </c>
      <c r="M15" s="8">
        <f t="shared" si="1"/>
        <v>-3148450.1933706598</v>
      </c>
      <c r="N15" s="1">
        <f t="shared" si="2"/>
        <v>972830.34583637572</v>
      </c>
      <c r="O15" s="1">
        <f t="shared" si="3"/>
        <v>0</v>
      </c>
      <c r="P15" s="1">
        <f t="shared" si="5"/>
        <v>6855830.0659980606</v>
      </c>
      <c r="Q15" s="1">
        <f t="shared" si="6"/>
        <v>0</v>
      </c>
      <c r="R15" s="1">
        <f t="shared" si="7"/>
        <v>0</v>
      </c>
      <c r="S15" s="1">
        <f t="shared" si="8"/>
        <v>0</v>
      </c>
      <c r="T15" s="1">
        <f t="shared" si="9"/>
        <v>5397438.3541111713</v>
      </c>
      <c r="U15" s="1">
        <f t="shared" si="10"/>
        <v>10077648.572574947</v>
      </c>
      <c r="V15" s="1">
        <f t="shared" si="4"/>
        <v>-89104.375336777419</v>
      </c>
      <c r="W15" s="91">
        <f t="shared" si="11"/>
        <v>8.8417823557832495E-3</v>
      </c>
      <c r="AA15" t="s">
        <v>251</v>
      </c>
      <c r="AB15" s="176">
        <v>1903411.6946984699</v>
      </c>
      <c r="AC15" s="176">
        <v>229503.58595654799</v>
      </c>
      <c r="AD15" s="176">
        <v>8.2936032862634601</v>
      </c>
      <c r="AE15" s="215">
        <v>1.54846005855388E-13</v>
      </c>
    </row>
    <row r="16" spans="1:31">
      <c r="A16" s="7">
        <f>Dataset!A16</f>
        <v>41334</v>
      </c>
      <c r="B16">
        <f>Dataset!B16</f>
        <v>2013</v>
      </c>
      <c r="C16">
        <f>Dataset!C16</f>
        <v>3</v>
      </c>
      <c r="D16">
        <f>Dataset!L16</f>
        <v>10789213.093708768</v>
      </c>
      <c r="E16">
        <f>Dataset!AC16</f>
        <v>520.20000000000005</v>
      </c>
      <c r="F16">
        <f>Dataset!AB16</f>
        <v>0</v>
      </c>
      <c r="G16" s="8">
        <f>Dataset!AR16</f>
        <v>31</v>
      </c>
      <c r="H16" s="100">
        <f>Dataset!BL16</f>
        <v>0</v>
      </c>
      <c r="I16" s="100">
        <f>Dataset!BF16</f>
        <v>0</v>
      </c>
      <c r="J16" s="100">
        <f>Dataset!BM16</f>
        <v>0</v>
      </c>
      <c r="K16" s="100">
        <f>Dataset!AM16</f>
        <v>643937</v>
      </c>
      <c r="M16" s="8">
        <f t="shared" si="1"/>
        <v>-3148450.1933706598</v>
      </c>
      <c r="N16" s="1">
        <f t="shared" si="2"/>
        <v>855130.6960190651</v>
      </c>
      <c r="O16" s="1">
        <f t="shared" si="3"/>
        <v>0</v>
      </c>
      <c r="P16" s="1">
        <f t="shared" si="5"/>
        <v>7590383.2873549955</v>
      </c>
      <c r="Q16" s="1">
        <f t="shared" si="6"/>
        <v>0</v>
      </c>
      <c r="R16" s="1">
        <f t="shared" si="7"/>
        <v>0</v>
      </c>
      <c r="S16" s="1">
        <f t="shared" si="8"/>
        <v>0</v>
      </c>
      <c r="T16" s="1">
        <f t="shared" si="9"/>
        <v>5397438.3541111713</v>
      </c>
      <c r="U16" s="1">
        <f t="shared" si="10"/>
        <v>10694502.144114573</v>
      </c>
      <c r="V16" s="1">
        <f t="shared" si="4"/>
        <v>-94710.949594195932</v>
      </c>
      <c r="W16" s="91">
        <f t="shared" si="11"/>
        <v>8.8560410122800817E-3</v>
      </c>
      <c r="AA16" t="s">
        <v>61</v>
      </c>
      <c r="AB16" s="176">
        <v>8.3819354286384709</v>
      </c>
      <c r="AC16" s="176">
        <v>1.2528015754458699</v>
      </c>
      <c r="AD16" s="176">
        <v>6.69055307154715</v>
      </c>
      <c r="AE16" s="215">
        <v>6.8285210679931702E-10</v>
      </c>
    </row>
    <row r="17" spans="1:30">
      <c r="A17" s="7">
        <f>Dataset!A17</f>
        <v>41365</v>
      </c>
      <c r="B17">
        <f>Dataset!B17</f>
        <v>2013</v>
      </c>
      <c r="C17">
        <f>Dataset!C17</f>
        <v>4</v>
      </c>
      <c r="D17">
        <f>Dataset!L17</f>
        <v>9903437.9647538438</v>
      </c>
      <c r="E17">
        <f>Dataset!AC17</f>
        <v>309.39999999999998</v>
      </c>
      <c r="F17">
        <f>Dataset!AB17</f>
        <v>0</v>
      </c>
      <c r="G17" s="8">
        <f>Dataset!AR17</f>
        <v>30</v>
      </c>
      <c r="H17" s="100">
        <f>Dataset!BL17</f>
        <v>0</v>
      </c>
      <c r="I17" s="100">
        <f>Dataset!BF17</f>
        <v>0</v>
      </c>
      <c r="J17" s="100">
        <f>Dataset!BM17</f>
        <v>0</v>
      </c>
      <c r="K17" s="100">
        <f>Dataset!AM17</f>
        <v>643937</v>
      </c>
      <c r="M17" s="8">
        <f t="shared" si="1"/>
        <v>-3148450.1933706598</v>
      </c>
      <c r="N17" s="1">
        <f t="shared" si="2"/>
        <v>508607.14599826746</v>
      </c>
      <c r="O17" s="1">
        <f t="shared" si="3"/>
        <v>0</v>
      </c>
      <c r="P17" s="1">
        <f t="shared" si="5"/>
        <v>7345532.2135693505</v>
      </c>
      <c r="Q17" s="1">
        <f t="shared" si="6"/>
        <v>0</v>
      </c>
      <c r="R17" s="1">
        <f t="shared" si="7"/>
        <v>0</v>
      </c>
      <c r="S17" s="1">
        <f t="shared" si="8"/>
        <v>0</v>
      </c>
      <c r="T17" s="1">
        <f t="shared" si="9"/>
        <v>5397438.3541111713</v>
      </c>
      <c r="U17" s="1">
        <f t="shared" si="10"/>
        <v>10103127.520308129</v>
      </c>
      <c r="V17" s="1">
        <f t="shared" si="4"/>
        <v>199689.55555428565</v>
      </c>
      <c r="W17" s="91">
        <f t="shared" si="11"/>
        <v>1.9765122745693645E-2</v>
      </c>
      <c r="AB17" s="8"/>
    </row>
    <row r="18" spans="1:30">
      <c r="A18" s="7">
        <f>Dataset!A18</f>
        <v>41395</v>
      </c>
      <c r="B18">
        <f>Dataset!B18</f>
        <v>2013</v>
      </c>
      <c r="C18">
        <f>Dataset!C18</f>
        <v>5</v>
      </c>
      <c r="D18">
        <f>Dataset!L18</f>
        <v>9646901.7420816738</v>
      </c>
      <c r="E18">
        <f>Dataset!AC18</f>
        <v>120.1</v>
      </c>
      <c r="F18">
        <f>Dataset!AB18</f>
        <v>15.7</v>
      </c>
      <c r="G18" s="8">
        <f>Dataset!AR18</f>
        <v>31</v>
      </c>
      <c r="H18" s="100">
        <f>Dataset!BL18</f>
        <v>0</v>
      </c>
      <c r="I18" s="100">
        <f>Dataset!BF18</f>
        <v>0</v>
      </c>
      <c r="J18" s="100">
        <f>Dataset!BM18</f>
        <v>0</v>
      </c>
      <c r="K18" s="100">
        <f>Dataset!AM18</f>
        <v>643937</v>
      </c>
      <c r="M18" s="8">
        <f t="shared" si="1"/>
        <v>-3148450.1933706598</v>
      </c>
      <c r="N18" s="1">
        <f t="shared" si="2"/>
        <v>197426.36791981876</v>
      </c>
      <c r="O18" s="1">
        <f t="shared" si="3"/>
        <v>75639.1833467463</v>
      </c>
      <c r="P18" s="1">
        <f t="shared" si="5"/>
        <v>7590383.2873549955</v>
      </c>
      <c r="Q18" s="1">
        <f t="shared" si="6"/>
        <v>0</v>
      </c>
      <c r="R18" s="1">
        <f t="shared" si="7"/>
        <v>0</v>
      </c>
      <c r="S18" s="1">
        <f t="shared" si="8"/>
        <v>0</v>
      </c>
      <c r="T18" s="1">
        <f t="shared" si="9"/>
        <v>5397438.3541111713</v>
      </c>
      <c r="U18" s="1">
        <f t="shared" si="10"/>
        <v>10112436.999362074</v>
      </c>
      <c r="V18" s="1">
        <f t="shared" si="4"/>
        <v>465535.25728040002</v>
      </c>
      <c r="W18" s="91">
        <f t="shared" si="11"/>
        <v>4.603591175003291E-2</v>
      </c>
      <c r="AA18" t="s">
        <v>128</v>
      </c>
    </row>
    <row r="19" spans="1:30">
      <c r="A19" s="7">
        <f>Dataset!A19</f>
        <v>41426</v>
      </c>
      <c r="B19">
        <f>Dataset!B19</f>
        <v>2013</v>
      </c>
      <c r="C19">
        <f>Dataset!C19</f>
        <v>6</v>
      </c>
      <c r="D19">
        <f>Dataset!L19</f>
        <v>9701178.3267219234</v>
      </c>
      <c r="E19">
        <f>Dataset!AC19</f>
        <v>39.4</v>
      </c>
      <c r="F19">
        <f>Dataset!AB19</f>
        <v>41</v>
      </c>
      <c r="G19" s="8">
        <f>Dataset!AR19</f>
        <v>30</v>
      </c>
      <c r="H19" s="100">
        <f>Dataset!BL19</f>
        <v>0</v>
      </c>
      <c r="I19" s="100">
        <f>Dataset!BF19</f>
        <v>0</v>
      </c>
      <c r="J19" s="100">
        <f>Dataset!BM19</f>
        <v>0</v>
      </c>
      <c r="K19" s="100">
        <f>Dataset!AM19</f>
        <v>643937</v>
      </c>
      <c r="M19" s="8">
        <f t="shared" si="1"/>
        <v>-3148450.1933706598</v>
      </c>
      <c r="N19" s="1">
        <f t="shared" si="2"/>
        <v>64767.684396676595</v>
      </c>
      <c r="O19" s="1">
        <f t="shared" si="3"/>
        <v>197529.07752971965</v>
      </c>
      <c r="P19" s="1">
        <f t="shared" si="5"/>
        <v>7345532.2135693505</v>
      </c>
      <c r="Q19" s="1">
        <f t="shared" si="6"/>
        <v>0</v>
      </c>
      <c r="R19" s="1">
        <f t="shared" si="7"/>
        <v>0</v>
      </c>
      <c r="S19" s="1">
        <f t="shared" si="8"/>
        <v>0</v>
      </c>
      <c r="T19" s="1">
        <f t="shared" si="9"/>
        <v>5397438.3541111713</v>
      </c>
      <c r="U19" s="1">
        <f t="shared" si="10"/>
        <v>9856817.1362362579</v>
      </c>
      <c r="V19" s="1">
        <f t="shared" si="4"/>
        <v>155638.80951433443</v>
      </c>
      <c r="W19" s="91">
        <f t="shared" si="11"/>
        <v>1.5789966209494254E-2</v>
      </c>
      <c r="AA19" t="s">
        <v>129</v>
      </c>
      <c r="AB19" s="8">
        <v>10772989.4850272</v>
      </c>
      <c r="AC19" s="1" t="s">
        <v>130</v>
      </c>
      <c r="AD19" s="8">
        <v>791361.39292184298</v>
      </c>
    </row>
    <row r="20" spans="1:30">
      <c r="A20" s="7">
        <f>Dataset!A20</f>
        <v>41456</v>
      </c>
      <c r="B20">
        <f>Dataset!B20</f>
        <v>2013</v>
      </c>
      <c r="C20">
        <f>Dataset!C20</f>
        <v>7</v>
      </c>
      <c r="D20">
        <f>Dataset!L20</f>
        <v>9800609.7680537496</v>
      </c>
      <c r="E20">
        <f>Dataset!AC20</f>
        <v>0.2</v>
      </c>
      <c r="F20">
        <f>Dataset!AB20</f>
        <v>98</v>
      </c>
      <c r="G20" s="8">
        <f>Dataset!AR20</f>
        <v>31</v>
      </c>
      <c r="H20" s="100">
        <f>Dataset!BL20</f>
        <v>0</v>
      </c>
      <c r="I20" s="100">
        <f>Dataset!BF20</f>
        <v>0</v>
      </c>
      <c r="J20" s="100">
        <f>Dataset!BM20</f>
        <v>0</v>
      </c>
      <c r="K20" s="100">
        <f>Dataset!AM20</f>
        <v>643937</v>
      </c>
      <c r="M20" s="8">
        <f t="shared" si="1"/>
        <v>-3148450.1933706598</v>
      </c>
      <c r="N20" s="1">
        <f t="shared" si="2"/>
        <v>328.76997155673399</v>
      </c>
      <c r="O20" s="1">
        <f t="shared" si="3"/>
        <v>472142.67311981769</v>
      </c>
      <c r="P20" s="1">
        <f t="shared" si="5"/>
        <v>7590383.2873549955</v>
      </c>
      <c r="Q20" s="1">
        <f t="shared" si="6"/>
        <v>0</v>
      </c>
      <c r="R20" s="1">
        <f t="shared" si="7"/>
        <v>0</v>
      </c>
      <c r="S20" s="1">
        <f t="shared" si="8"/>
        <v>0</v>
      </c>
      <c r="T20" s="1">
        <f t="shared" si="9"/>
        <v>5397438.3541111713</v>
      </c>
      <c r="U20" s="1">
        <f t="shared" si="10"/>
        <v>10311842.891186882</v>
      </c>
      <c r="V20" s="1">
        <f t="shared" si="4"/>
        <v>511233.12313313223</v>
      </c>
      <c r="W20" s="91">
        <f t="shared" si="11"/>
        <v>4.9577280077653496E-2</v>
      </c>
      <c r="AA20" t="s">
        <v>131</v>
      </c>
      <c r="AB20" s="216">
        <v>16165558848533</v>
      </c>
      <c r="AC20" s="1" t="s">
        <v>132</v>
      </c>
      <c r="AD20" s="8">
        <v>361064.27415186702</v>
      </c>
    </row>
    <row r="21" spans="1:30">
      <c r="A21" s="7">
        <f>Dataset!A21</f>
        <v>41487</v>
      </c>
      <c r="B21">
        <f>Dataset!B21</f>
        <v>2013</v>
      </c>
      <c r="C21">
        <f>Dataset!C21</f>
        <v>8</v>
      </c>
      <c r="D21">
        <f>Dataset!L21</f>
        <v>9744716.6250400878</v>
      </c>
      <c r="E21">
        <f>Dataset!AC21</f>
        <v>1.8</v>
      </c>
      <c r="F21">
        <f>Dataset!AB21</f>
        <v>63.9</v>
      </c>
      <c r="G21" s="8">
        <f>Dataset!AR21</f>
        <v>31</v>
      </c>
      <c r="H21" s="100">
        <f>Dataset!BL21</f>
        <v>0</v>
      </c>
      <c r="I21" s="100">
        <f>Dataset!BF21</f>
        <v>0</v>
      </c>
      <c r="J21" s="100">
        <f>Dataset!BM21</f>
        <v>0</v>
      </c>
      <c r="K21" s="100">
        <f>Dataset!AM21</f>
        <v>643937</v>
      </c>
      <c r="M21" s="8">
        <f t="shared" si="1"/>
        <v>-3148450.1933706598</v>
      </c>
      <c r="N21" s="1">
        <f t="shared" si="2"/>
        <v>2958.9297440106061</v>
      </c>
      <c r="O21" s="1">
        <f t="shared" si="3"/>
        <v>307856.29400363623</v>
      </c>
      <c r="P21" s="1">
        <f t="shared" si="5"/>
        <v>7590383.2873549955</v>
      </c>
      <c r="Q21" s="1">
        <f t="shared" si="6"/>
        <v>0</v>
      </c>
      <c r="R21" s="1">
        <f t="shared" si="7"/>
        <v>0</v>
      </c>
      <c r="S21" s="1">
        <f t="shared" si="8"/>
        <v>0</v>
      </c>
      <c r="T21" s="1">
        <f t="shared" si="9"/>
        <v>5397438.3541111713</v>
      </c>
      <c r="U21" s="1">
        <f t="shared" si="10"/>
        <v>10150186.671843152</v>
      </c>
      <c r="V21" s="1">
        <f t="shared" si="4"/>
        <v>405470.04680306464</v>
      </c>
      <c r="W21" s="91">
        <f t="shared" si="11"/>
        <v>3.994705318354861E-2</v>
      </c>
      <c r="AA21" t="s">
        <v>133</v>
      </c>
      <c r="AB21" s="215">
        <v>0.80295744910367595</v>
      </c>
      <c r="AC21" s="218" t="s">
        <v>134</v>
      </c>
      <c r="AD21" s="215">
        <v>0.79183407929501304</v>
      </c>
    </row>
    <row r="22" spans="1:30">
      <c r="A22" s="7">
        <f>Dataset!A22</f>
        <v>41518</v>
      </c>
      <c r="B22">
        <f>Dataset!B22</f>
        <v>2013</v>
      </c>
      <c r="C22">
        <f>Dataset!C22</f>
        <v>9</v>
      </c>
      <c r="D22">
        <f>Dataset!L22</f>
        <v>9457538.2541290503</v>
      </c>
      <c r="E22">
        <f>Dataset!AC22</f>
        <v>63.2</v>
      </c>
      <c r="F22">
        <f>Dataset!AB22</f>
        <v>24.1</v>
      </c>
      <c r="G22" s="8">
        <f>Dataset!AR22</f>
        <v>30</v>
      </c>
      <c r="H22" s="100">
        <f>Dataset!BL22</f>
        <v>0</v>
      </c>
      <c r="I22" s="100">
        <f>Dataset!BF22</f>
        <v>0</v>
      </c>
      <c r="J22" s="100">
        <f>Dataset!BM22</f>
        <v>0</v>
      </c>
      <c r="K22" s="100">
        <f>Dataset!AM22</f>
        <v>643937</v>
      </c>
      <c r="M22" s="8">
        <f t="shared" si="1"/>
        <v>-3148450.1933706598</v>
      </c>
      <c r="N22" s="1">
        <f t="shared" si="2"/>
        <v>103891.31101192794</v>
      </c>
      <c r="O22" s="1">
        <f t="shared" si="3"/>
        <v>116108.55532844497</v>
      </c>
      <c r="P22" s="1">
        <f t="shared" si="5"/>
        <v>7345532.2135693505</v>
      </c>
      <c r="Q22" s="1">
        <f t="shared" si="6"/>
        <v>0</v>
      </c>
      <c r="R22" s="1">
        <f t="shared" si="7"/>
        <v>0</v>
      </c>
      <c r="S22" s="1">
        <f t="shared" si="8"/>
        <v>0</v>
      </c>
      <c r="T22" s="1">
        <f t="shared" si="9"/>
        <v>5397438.3541111713</v>
      </c>
      <c r="U22" s="1">
        <f t="shared" si="10"/>
        <v>9814520.2406502366</v>
      </c>
      <c r="V22" s="1">
        <f t="shared" si="4"/>
        <v>356981.98652118631</v>
      </c>
      <c r="W22" s="91">
        <f t="shared" si="11"/>
        <v>3.6372841236051633E-2</v>
      </c>
      <c r="AA22" t="s">
        <v>266</v>
      </c>
      <c r="AB22" s="176">
        <v>71.423324064555302</v>
      </c>
      <c r="AC22" s="218" t="s">
        <v>135</v>
      </c>
      <c r="AD22" s="215">
        <v>1.76025891872518E-40</v>
      </c>
    </row>
    <row r="23" spans="1:30">
      <c r="A23" s="7">
        <f>Dataset!A23</f>
        <v>41548</v>
      </c>
      <c r="B23">
        <f>Dataset!B23</f>
        <v>2013</v>
      </c>
      <c r="C23">
        <f>Dataset!C23</f>
        <v>10</v>
      </c>
      <c r="D23">
        <f>Dataset!L23</f>
        <v>9497829.763316147</v>
      </c>
      <c r="E23">
        <f>Dataset!AC23</f>
        <v>175.4</v>
      </c>
      <c r="F23">
        <f>Dataset!AB23</f>
        <v>0.1</v>
      </c>
      <c r="G23" s="8">
        <f>Dataset!AR23</f>
        <v>31</v>
      </c>
      <c r="H23" s="100">
        <f>Dataset!BL23</f>
        <v>0</v>
      </c>
      <c r="I23" s="100">
        <f>Dataset!BF23</f>
        <v>0</v>
      </c>
      <c r="J23" s="100">
        <f>Dataset!BM23</f>
        <v>0</v>
      </c>
      <c r="K23" s="100">
        <f>Dataset!AM23</f>
        <v>643937</v>
      </c>
      <c r="M23" s="8">
        <f t="shared" si="1"/>
        <v>-3148450.1933706598</v>
      </c>
      <c r="N23" s="1">
        <f t="shared" si="2"/>
        <v>288331.26505525573</v>
      </c>
      <c r="O23" s="1">
        <f t="shared" si="3"/>
        <v>481.77823787736497</v>
      </c>
      <c r="P23" s="1">
        <f t="shared" si="5"/>
        <v>7590383.2873549955</v>
      </c>
      <c r="Q23" s="1">
        <f t="shared" si="6"/>
        <v>0</v>
      </c>
      <c r="R23" s="1">
        <f t="shared" si="7"/>
        <v>0</v>
      </c>
      <c r="S23" s="1">
        <f t="shared" si="8"/>
        <v>0</v>
      </c>
      <c r="T23" s="1">
        <f t="shared" si="9"/>
        <v>5397438.3541111713</v>
      </c>
      <c r="U23" s="1">
        <f t="shared" si="10"/>
        <v>10128184.491388641</v>
      </c>
      <c r="V23" s="1">
        <f t="shared" si="4"/>
        <v>630354.72807249427</v>
      </c>
      <c r="W23" s="91">
        <f t="shared" si="11"/>
        <v>6.2237682242898051E-2</v>
      </c>
      <c r="AA23" t="s">
        <v>136</v>
      </c>
      <c r="AB23" s="214">
        <v>-9.6940997988788899E-2</v>
      </c>
      <c r="AC23" s="218" t="s">
        <v>137</v>
      </c>
      <c r="AD23" s="215">
        <v>2.1824562239318701</v>
      </c>
    </row>
    <row r="24" spans="1:30">
      <c r="A24" s="7">
        <f>Dataset!A24</f>
        <v>41579</v>
      </c>
      <c r="B24">
        <f>Dataset!B24</f>
        <v>2013</v>
      </c>
      <c r="C24">
        <f>Dataset!C24</f>
        <v>11</v>
      </c>
      <c r="D24">
        <f>Dataset!L24</f>
        <v>9966500.9934218135</v>
      </c>
      <c r="E24">
        <f>Dataset!AC24</f>
        <v>416.7</v>
      </c>
      <c r="F24">
        <f>Dataset!AB24</f>
        <v>0</v>
      </c>
      <c r="G24" s="8">
        <f>Dataset!AR24</f>
        <v>30</v>
      </c>
      <c r="H24" s="100">
        <f>Dataset!BL24</f>
        <v>0</v>
      </c>
      <c r="I24" s="100">
        <f>Dataset!BF24</f>
        <v>0</v>
      </c>
      <c r="J24" s="100">
        <f>Dataset!BM24</f>
        <v>0</v>
      </c>
      <c r="K24" s="100">
        <f>Dataset!AM24</f>
        <v>643937</v>
      </c>
      <c r="M24" s="8">
        <f t="shared" si="1"/>
        <v>-3148450.1933706598</v>
      </c>
      <c r="N24" s="1">
        <f t="shared" si="2"/>
        <v>684992.2357384552</v>
      </c>
      <c r="O24" s="1">
        <f t="shared" si="3"/>
        <v>0</v>
      </c>
      <c r="P24" s="1">
        <f t="shared" si="5"/>
        <v>7345532.2135693505</v>
      </c>
      <c r="Q24" s="1">
        <f t="shared" si="6"/>
        <v>0</v>
      </c>
      <c r="R24" s="1">
        <f t="shared" si="7"/>
        <v>0</v>
      </c>
      <c r="S24" s="1">
        <f t="shared" si="8"/>
        <v>0</v>
      </c>
      <c r="T24" s="1">
        <f t="shared" si="9"/>
        <v>5397438.3541111713</v>
      </c>
      <c r="U24" s="1">
        <f t="shared" si="10"/>
        <v>10279512.610048316</v>
      </c>
      <c r="V24" s="1">
        <f t="shared" si="4"/>
        <v>313011.61662650295</v>
      </c>
      <c r="W24" s="91">
        <f t="shared" si="11"/>
        <v>3.0450044520645002E-2</v>
      </c>
    </row>
    <row r="25" spans="1:30">
      <c r="A25" s="7">
        <f>Dataset!A25</f>
        <v>41609</v>
      </c>
      <c r="B25">
        <f>Dataset!B25</f>
        <v>2013</v>
      </c>
      <c r="C25">
        <f>Dataset!C25</f>
        <v>12</v>
      </c>
      <c r="D25">
        <f>Dataset!L25</f>
        <v>9693221.2935160697</v>
      </c>
      <c r="E25">
        <f>Dataset!AC25</f>
        <v>655.5</v>
      </c>
      <c r="F25">
        <f>Dataset!AB25</f>
        <v>0</v>
      </c>
      <c r="G25" s="8">
        <f>Dataset!AR25</f>
        <v>31</v>
      </c>
      <c r="H25" s="100">
        <f>Dataset!BL25</f>
        <v>0</v>
      </c>
      <c r="I25" s="100">
        <f>Dataset!BF25</f>
        <v>1</v>
      </c>
      <c r="J25" s="100">
        <f>Dataset!BM25</f>
        <v>0</v>
      </c>
      <c r="K25" s="100">
        <f>Dataset!AM25</f>
        <v>643937</v>
      </c>
      <c r="M25" s="8">
        <f t="shared" si="1"/>
        <v>-3148450.1933706598</v>
      </c>
      <c r="N25" s="1">
        <f t="shared" si="2"/>
        <v>1077543.5817771957</v>
      </c>
      <c r="O25" s="1">
        <f t="shared" si="3"/>
        <v>0</v>
      </c>
      <c r="P25" s="1">
        <f t="shared" si="5"/>
        <v>7590383.2873549955</v>
      </c>
      <c r="Q25" s="1">
        <f t="shared" si="6"/>
        <v>0</v>
      </c>
      <c r="R25" s="1">
        <f t="shared" si="7"/>
        <v>-571798.679479543</v>
      </c>
      <c r="S25" s="1">
        <f t="shared" si="8"/>
        <v>0</v>
      </c>
      <c r="T25" s="1">
        <f t="shared" si="9"/>
        <v>5397438.3541111713</v>
      </c>
      <c r="U25" s="1">
        <f t="shared" si="10"/>
        <v>10345116.350393159</v>
      </c>
      <c r="V25" s="1">
        <f t="shared" si="4"/>
        <v>651895.05687708966</v>
      </c>
      <c r="W25" s="91">
        <f t="shared" si="11"/>
        <v>6.3014763178793523E-2</v>
      </c>
    </row>
    <row r="26" spans="1:30">
      <c r="A26" s="7">
        <f>Dataset!A26</f>
        <v>41640</v>
      </c>
      <c r="B26">
        <f>Dataset!B26</f>
        <v>2014</v>
      </c>
      <c r="C26">
        <f>Dataset!C26</f>
        <v>1</v>
      </c>
      <c r="D26">
        <f>Dataset!L26</f>
        <v>10829684.906666959</v>
      </c>
      <c r="E26">
        <f>Dataset!AC26</f>
        <v>764.1</v>
      </c>
      <c r="F26">
        <f>Dataset!AB26</f>
        <v>0</v>
      </c>
      <c r="G26" s="8">
        <f>Dataset!AR26</f>
        <v>31</v>
      </c>
      <c r="H26" s="100">
        <f>Dataset!BL26</f>
        <v>0</v>
      </c>
      <c r="I26" s="100">
        <f>Dataset!BF26</f>
        <v>0</v>
      </c>
      <c r="J26" s="100">
        <f>Dataset!BM26</f>
        <v>0</v>
      </c>
      <c r="K26" s="100">
        <f>Dataset!AM26</f>
        <v>659861.19999999995</v>
      </c>
      <c r="M26" s="8">
        <f t="shared" si="1"/>
        <v>-3148450.1933706598</v>
      </c>
      <c r="N26" s="1">
        <f t="shared" si="2"/>
        <v>1256065.6763325022</v>
      </c>
      <c r="O26" s="1">
        <f t="shared" si="3"/>
        <v>0</v>
      </c>
      <c r="P26" s="1">
        <f t="shared" si="5"/>
        <v>7590383.2873549955</v>
      </c>
      <c r="Q26" s="1">
        <f t="shared" si="6"/>
        <v>0</v>
      </c>
      <c r="R26" s="1">
        <f t="shared" si="7"/>
        <v>0</v>
      </c>
      <c r="S26" s="1">
        <f t="shared" si="8"/>
        <v>0</v>
      </c>
      <c r="T26" s="1">
        <f t="shared" si="9"/>
        <v>5530913.9702638956</v>
      </c>
      <c r="U26" s="1">
        <f t="shared" si="10"/>
        <v>11228912.740580734</v>
      </c>
      <c r="V26" s="1">
        <f t="shared" si="4"/>
        <v>399227.83391377516</v>
      </c>
      <c r="W26" s="91">
        <f t="shared" si="11"/>
        <v>3.555356098467001E-2</v>
      </c>
    </row>
    <row r="27" spans="1:30">
      <c r="A27" s="7">
        <f>Dataset!A27</f>
        <v>41671</v>
      </c>
      <c r="B27">
        <f>Dataset!B27</f>
        <v>2014</v>
      </c>
      <c r="C27">
        <f>Dataset!C27</f>
        <v>2</v>
      </c>
      <c r="D27">
        <f>Dataset!L27</f>
        <v>9803563.8315219805</v>
      </c>
      <c r="E27">
        <f>Dataset!AC27</f>
        <v>684.1</v>
      </c>
      <c r="F27">
        <f>Dataset!AB27</f>
        <v>0</v>
      </c>
      <c r="G27" s="8">
        <f>Dataset!AR27</f>
        <v>28</v>
      </c>
      <c r="H27" s="100">
        <f>Dataset!BL27</f>
        <v>0</v>
      </c>
      <c r="I27" s="100">
        <f>Dataset!BF27</f>
        <v>0</v>
      </c>
      <c r="J27" s="100">
        <f>Dataset!BM27</f>
        <v>0</v>
      </c>
      <c r="K27" s="100">
        <f>Dataset!AM27</f>
        <v>659861.19999999995</v>
      </c>
      <c r="M27" s="8">
        <f t="shared" si="1"/>
        <v>-3148450.1933706598</v>
      </c>
      <c r="N27" s="1">
        <f t="shared" si="2"/>
        <v>1124557.6877098086</v>
      </c>
      <c r="O27" s="1">
        <f t="shared" si="3"/>
        <v>0</v>
      </c>
      <c r="P27" s="1">
        <f t="shared" si="5"/>
        <v>6855830.0659980606</v>
      </c>
      <c r="Q27" s="1">
        <f t="shared" si="6"/>
        <v>0</v>
      </c>
      <c r="R27" s="1">
        <f t="shared" si="7"/>
        <v>0</v>
      </c>
      <c r="S27" s="1">
        <f t="shared" si="8"/>
        <v>0</v>
      </c>
      <c r="T27" s="1">
        <f t="shared" si="9"/>
        <v>5530913.9702638956</v>
      </c>
      <c r="U27" s="1">
        <f t="shared" si="10"/>
        <v>10362851.530601105</v>
      </c>
      <c r="V27" s="1">
        <f t="shared" si="4"/>
        <v>559287.69907912426</v>
      </c>
      <c r="W27" s="91">
        <f t="shared" si="11"/>
        <v>5.3970444083616273E-2</v>
      </c>
    </row>
    <row r="28" spans="1:30">
      <c r="A28" s="7">
        <f>Dataset!A28</f>
        <v>41699</v>
      </c>
      <c r="B28">
        <f>Dataset!B28</f>
        <v>2014</v>
      </c>
      <c r="C28">
        <f>Dataset!C28</f>
        <v>3</v>
      </c>
      <c r="D28">
        <f>Dataset!L28</f>
        <v>10617032.797877969</v>
      </c>
      <c r="E28">
        <f>Dataset!AC28</f>
        <v>668</v>
      </c>
      <c r="F28">
        <f>Dataset!AB28</f>
        <v>0</v>
      </c>
      <c r="G28" s="8">
        <f>Dataset!AR28</f>
        <v>31</v>
      </c>
      <c r="H28" s="100">
        <f>Dataset!BL28</f>
        <v>0</v>
      </c>
      <c r="I28" s="100">
        <f>Dataset!BF28</f>
        <v>0</v>
      </c>
      <c r="J28" s="100">
        <f>Dataset!BM28</f>
        <v>0</v>
      </c>
      <c r="K28" s="100">
        <f>Dataset!AM28</f>
        <v>659861.19999999995</v>
      </c>
      <c r="M28" s="8">
        <f t="shared" si="1"/>
        <v>-3148450.1933706598</v>
      </c>
      <c r="N28" s="1">
        <f t="shared" si="2"/>
        <v>1098091.7049994916</v>
      </c>
      <c r="O28" s="1">
        <f t="shared" si="3"/>
        <v>0</v>
      </c>
      <c r="P28" s="1">
        <f t="shared" si="5"/>
        <v>7590383.2873549955</v>
      </c>
      <c r="Q28" s="1">
        <f t="shared" si="6"/>
        <v>0</v>
      </c>
      <c r="R28" s="1">
        <f t="shared" si="7"/>
        <v>0</v>
      </c>
      <c r="S28" s="1">
        <f t="shared" si="8"/>
        <v>0</v>
      </c>
      <c r="T28" s="1">
        <f t="shared" si="9"/>
        <v>5530913.9702638956</v>
      </c>
      <c r="U28" s="1">
        <f t="shared" si="10"/>
        <v>11070938.769247722</v>
      </c>
      <c r="V28" s="1">
        <f t="shared" si="4"/>
        <v>453905.97136975266</v>
      </c>
      <c r="W28" s="91">
        <f t="shared" si="11"/>
        <v>4.0999772542378167E-2</v>
      </c>
    </row>
    <row r="29" spans="1:30">
      <c r="A29" s="7">
        <f>Dataset!A29</f>
        <v>41730</v>
      </c>
      <c r="B29">
        <f>Dataset!B29</f>
        <v>2014</v>
      </c>
      <c r="C29">
        <f>Dataset!C29</f>
        <v>4</v>
      </c>
      <c r="D29">
        <f>Dataset!L29</f>
        <v>9754865.5506930631</v>
      </c>
      <c r="E29">
        <f>Dataset!AC29</f>
        <v>329.7</v>
      </c>
      <c r="F29">
        <f>Dataset!AB29</f>
        <v>0</v>
      </c>
      <c r="G29" s="8">
        <f>Dataset!AR29</f>
        <v>30</v>
      </c>
      <c r="H29" s="100">
        <f>Dataset!BL29</f>
        <v>0</v>
      </c>
      <c r="I29" s="100">
        <f>Dataset!BF29</f>
        <v>0</v>
      </c>
      <c r="J29" s="100">
        <f>Dataset!BM29</f>
        <v>0</v>
      </c>
      <c r="K29" s="100">
        <f>Dataset!AM29</f>
        <v>659861.19999999995</v>
      </c>
      <c r="M29" s="8">
        <f t="shared" si="1"/>
        <v>-3148450.1933706598</v>
      </c>
      <c r="N29" s="1">
        <f t="shared" si="2"/>
        <v>541977.298111276</v>
      </c>
      <c r="O29" s="1">
        <f t="shared" si="3"/>
        <v>0</v>
      </c>
      <c r="P29" s="1">
        <f t="shared" si="5"/>
        <v>7345532.2135693505</v>
      </c>
      <c r="Q29" s="1">
        <f t="shared" si="6"/>
        <v>0</v>
      </c>
      <c r="R29" s="1">
        <f t="shared" si="7"/>
        <v>0</v>
      </c>
      <c r="S29" s="1">
        <f t="shared" si="8"/>
        <v>0</v>
      </c>
      <c r="T29" s="1">
        <f t="shared" si="9"/>
        <v>5530913.9702638956</v>
      </c>
      <c r="U29" s="1">
        <f t="shared" si="10"/>
        <v>10269973.288573861</v>
      </c>
      <c r="V29" s="1">
        <f t="shared" si="4"/>
        <v>515107.73788079806</v>
      </c>
      <c r="W29" s="91">
        <f t="shared" si="11"/>
        <v>5.0156677471975046E-2</v>
      </c>
    </row>
    <row r="30" spans="1:30">
      <c r="A30" s="7">
        <f>Dataset!A30</f>
        <v>41760</v>
      </c>
      <c r="B30">
        <f>Dataset!B30</f>
        <v>2014</v>
      </c>
      <c r="C30">
        <f>Dataset!C30</f>
        <v>5</v>
      </c>
      <c r="D30">
        <f>Dataset!L30</f>
        <v>9689042.1030413341</v>
      </c>
      <c r="E30">
        <f>Dataset!AC30</f>
        <v>125.5</v>
      </c>
      <c r="F30">
        <f>Dataset!AB30</f>
        <v>7.2</v>
      </c>
      <c r="G30" s="8">
        <f>Dataset!AR30</f>
        <v>31</v>
      </c>
      <c r="H30" s="100">
        <f>Dataset!BL30</f>
        <v>0</v>
      </c>
      <c r="I30" s="100">
        <f>Dataset!BF30</f>
        <v>0</v>
      </c>
      <c r="J30" s="100">
        <f>Dataset!BM30</f>
        <v>0</v>
      </c>
      <c r="K30" s="100">
        <f>Dataset!AM30</f>
        <v>659861.19999999995</v>
      </c>
      <c r="M30" s="8">
        <f t="shared" si="1"/>
        <v>-3148450.1933706598</v>
      </c>
      <c r="N30" s="1">
        <f t="shared" si="2"/>
        <v>206303.15715185058</v>
      </c>
      <c r="O30" s="1">
        <f t="shared" si="3"/>
        <v>34688.033127170282</v>
      </c>
      <c r="P30" s="1">
        <f t="shared" si="5"/>
        <v>7590383.2873549955</v>
      </c>
      <c r="Q30" s="1">
        <f t="shared" si="6"/>
        <v>0</v>
      </c>
      <c r="R30" s="1">
        <f t="shared" si="7"/>
        <v>0</v>
      </c>
      <c r="S30" s="1">
        <f t="shared" si="8"/>
        <v>0</v>
      </c>
      <c r="T30" s="1">
        <f t="shared" si="9"/>
        <v>5530913.9702638956</v>
      </c>
      <c r="U30" s="1">
        <f t="shared" si="10"/>
        <v>10213838.254527252</v>
      </c>
      <c r="V30" s="1">
        <f t="shared" si="4"/>
        <v>524796.15148591809</v>
      </c>
      <c r="W30" s="91">
        <f t="shared" si="11"/>
        <v>5.1380895057086283E-2</v>
      </c>
    </row>
    <row r="31" spans="1:30">
      <c r="A31" s="7">
        <f>Dataset!A31</f>
        <v>41791</v>
      </c>
      <c r="B31">
        <f>Dataset!B31</f>
        <v>2014</v>
      </c>
      <c r="C31">
        <f>Dataset!C31</f>
        <v>6</v>
      </c>
      <c r="D31">
        <f>Dataset!L31</f>
        <v>9790616.2826926522</v>
      </c>
      <c r="E31">
        <f>Dataset!AC31</f>
        <v>24.3</v>
      </c>
      <c r="F31">
        <f>Dataset!AB31</f>
        <v>41.5</v>
      </c>
      <c r="G31" s="8">
        <f>Dataset!AR31</f>
        <v>30</v>
      </c>
      <c r="H31" s="100">
        <f>Dataset!BL31</f>
        <v>0</v>
      </c>
      <c r="I31" s="100">
        <f>Dataset!BF31</f>
        <v>0</v>
      </c>
      <c r="J31" s="100">
        <f>Dataset!BM31</f>
        <v>0</v>
      </c>
      <c r="K31" s="100">
        <f>Dataset!AM31</f>
        <v>659861.19999999995</v>
      </c>
      <c r="M31" s="8">
        <f t="shared" si="1"/>
        <v>-3148450.1933706598</v>
      </c>
      <c r="N31" s="1">
        <f t="shared" si="2"/>
        <v>39945.551544143178</v>
      </c>
      <c r="O31" s="1">
        <f t="shared" si="3"/>
        <v>199937.96871910646</v>
      </c>
      <c r="P31" s="1">
        <f t="shared" si="5"/>
        <v>7345532.2135693505</v>
      </c>
      <c r="Q31" s="1">
        <f t="shared" si="6"/>
        <v>0</v>
      </c>
      <c r="R31" s="1">
        <f t="shared" si="7"/>
        <v>0</v>
      </c>
      <c r="S31" s="1">
        <f t="shared" si="8"/>
        <v>0</v>
      </c>
      <c r="T31" s="1">
        <f t="shared" si="9"/>
        <v>5530913.9702638956</v>
      </c>
      <c r="U31" s="1">
        <f t="shared" si="10"/>
        <v>9967879.5107258372</v>
      </c>
      <c r="V31" s="1">
        <f t="shared" si="4"/>
        <v>177263.22803318501</v>
      </c>
      <c r="W31" s="91">
        <f t="shared" si="11"/>
        <v>1.7783444095852349E-2</v>
      </c>
    </row>
    <row r="32" spans="1:30">
      <c r="A32" s="7">
        <f>Dataset!A32</f>
        <v>41821</v>
      </c>
      <c r="B32">
        <f>Dataset!B32</f>
        <v>2014</v>
      </c>
      <c r="C32">
        <f>Dataset!C32</f>
        <v>7</v>
      </c>
      <c r="D32">
        <f>Dataset!L32</f>
        <v>9552500.4181358665</v>
      </c>
      <c r="E32">
        <f>Dataset!AC32</f>
        <v>6.3</v>
      </c>
      <c r="F32">
        <f>Dataset!AB32</f>
        <v>50.3</v>
      </c>
      <c r="G32" s="8">
        <f>Dataset!AR32</f>
        <v>31</v>
      </c>
      <c r="H32" s="100">
        <f>Dataset!BL32</f>
        <v>0</v>
      </c>
      <c r="I32" s="100">
        <f>Dataset!BF32</f>
        <v>0</v>
      </c>
      <c r="J32" s="100">
        <f>Dataset!BM32</f>
        <v>0</v>
      </c>
      <c r="K32" s="100">
        <f>Dataset!AM32</f>
        <v>659861.19999999995</v>
      </c>
      <c r="M32" s="8">
        <f t="shared" si="1"/>
        <v>-3148450.1933706598</v>
      </c>
      <c r="N32" s="1">
        <f t="shared" si="2"/>
        <v>10356.25410403712</v>
      </c>
      <c r="O32" s="1">
        <f t="shared" si="3"/>
        <v>242334.45365231458</v>
      </c>
      <c r="P32" s="1">
        <f t="shared" si="5"/>
        <v>7590383.2873549955</v>
      </c>
      <c r="Q32" s="1">
        <f t="shared" si="6"/>
        <v>0</v>
      </c>
      <c r="R32" s="1">
        <f t="shared" si="7"/>
        <v>0</v>
      </c>
      <c r="S32" s="1">
        <f t="shared" si="8"/>
        <v>0</v>
      </c>
      <c r="T32" s="1">
        <f t="shared" si="9"/>
        <v>5530913.9702638956</v>
      </c>
      <c r="U32" s="1">
        <f t="shared" si="10"/>
        <v>10225537.772004582</v>
      </c>
      <c r="V32" s="1">
        <f t="shared" si="4"/>
        <v>673037.35386871547</v>
      </c>
      <c r="W32" s="91">
        <f t="shared" si="11"/>
        <v>6.5819262407044568E-2</v>
      </c>
    </row>
    <row r="33" spans="1:23">
      <c r="A33" s="7">
        <f>Dataset!A33</f>
        <v>41852</v>
      </c>
      <c r="B33">
        <f>Dataset!B33</f>
        <v>2014</v>
      </c>
      <c r="C33">
        <f>Dataset!C33</f>
        <v>8</v>
      </c>
      <c r="D33">
        <f>Dataset!L33</f>
        <v>9591226.5870101005</v>
      </c>
      <c r="E33">
        <f>Dataset!AC33</f>
        <v>7.6</v>
      </c>
      <c r="F33">
        <f>Dataset!AB33</f>
        <v>45.9</v>
      </c>
      <c r="G33" s="8">
        <f>Dataset!AR33</f>
        <v>31</v>
      </c>
      <c r="H33" s="100">
        <f>Dataset!BL33</f>
        <v>0</v>
      </c>
      <c r="I33" s="100">
        <f>Dataset!BF33</f>
        <v>0</v>
      </c>
      <c r="J33" s="100">
        <f>Dataset!BM33</f>
        <v>0</v>
      </c>
      <c r="K33" s="100">
        <f>Dataset!AM33</f>
        <v>659861.19999999995</v>
      </c>
      <c r="M33" s="8">
        <f t="shared" si="1"/>
        <v>-3148450.1933706598</v>
      </c>
      <c r="N33" s="1">
        <f t="shared" si="2"/>
        <v>12493.258919155891</v>
      </c>
      <c r="O33" s="1">
        <f t="shared" si="3"/>
        <v>221136.2111857105</v>
      </c>
      <c r="P33" s="1">
        <f t="shared" si="5"/>
        <v>7590383.2873549955</v>
      </c>
      <c r="Q33" s="1">
        <f t="shared" si="6"/>
        <v>0</v>
      </c>
      <c r="R33" s="1">
        <f t="shared" si="7"/>
        <v>0</v>
      </c>
      <c r="S33" s="1">
        <f t="shared" si="8"/>
        <v>0</v>
      </c>
      <c r="T33" s="1">
        <f t="shared" si="9"/>
        <v>5530913.9702638956</v>
      </c>
      <c r="U33" s="1">
        <f t="shared" si="10"/>
        <v>10206476.534353096</v>
      </c>
      <c r="V33" s="1">
        <f t="shared" si="4"/>
        <v>615249.94734299555</v>
      </c>
      <c r="W33" s="91">
        <f t="shared" si="11"/>
        <v>6.0280347020068972E-2</v>
      </c>
    </row>
    <row r="34" spans="1:23">
      <c r="A34" s="7">
        <f>Dataset!A34</f>
        <v>41883</v>
      </c>
      <c r="B34">
        <f>Dataset!B34</f>
        <v>2014</v>
      </c>
      <c r="C34">
        <f>Dataset!C34</f>
        <v>9</v>
      </c>
      <c r="D34">
        <f>Dataset!L34</f>
        <v>9667433.871043684</v>
      </c>
      <c r="E34">
        <f>Dataset!AC34</f>
        <v>46</v>
      </c>
      <c r="F34">
        <f>Dataset!AB34</f>
        <v>21.4</v>
      </c>
      <c r="G34" s="8">
        <f>Dataset!AR34</f>
        <v>30</v>
      </c>
      <c r="H34" s="100">
        <f>Dataset!BL34</f>
        <v>0</v>
      </c>
      <c r="I34" s="100">
        <f>Dataset!BF34</f>
        <v>0</v>
      </c>
      <c r="J34" s="100">
        <f>Dataset!BM34</f>
        <v>0</v>
      </c>
      <c r="K34" s="100">
        <f>Dataset!AM34</f>
        <v>659861.19999999995</v>
      </c>
      <c r="M34" s="8">
        <f t="shared" ref="M34:M65" si="12">$AB$9</f>
        <v>-3148450.1933706598</v>
      </c>
      <c r="N34" s="1">
        <f t="shared" ref="N34:N65" si="13">E34*$AB$10</f>
        <v>75617.09345804881</v>
      </c>
      <c r="O34" s="1">
        <f t="shared" ref="O34:O65" si="14">F34*$AB$11</f>
        <v>103100.5429057561</v>
      </c>
      <c r="P34" s="1">
        <f t="shared" si="5"/>
        <v>7345532.2135693505</v>
      </c>
      <c r="Q34" s="1">
        <f t="shared" si="6"/>
        <v>0</v>
      </c>
      <c r="R34" s="1">
        <f t="shared" si="7"/>
        <v>0</v>
      </c>
      <c r="S34" s="1">
        <f t="shared" si="8"/>
        <v>0</v>
      </c>
      <c r="T34" s="1">
        <f t="shared" si="9"/>
        <v>5530913.9702638956</v>
      </c>
      <c r="U34" s="1">
        <f t="shared" si="10"/>
        <v>9906713.6268263906</v>
      </c>
      <c r="V34" s="1">
        <f t="shared" ref="V34:V65" si="15">U34-D34</f>
        <v>239279.75578270666</v>
      </c>
      <c r="W34" s="91">
        <f t="shared" si="11"/>
        <v>2.4153292887639448E-2</v>
      </c>
    </row>
    <row r="35" spans="1:23">
      <c r="A35" s="7">
        <f>Dataset!A35</f>
        <v>41913</v>
      </c>
      <c r="B35">
        <f>Dataset!B35</f>
        <v>2014</v>
      </c>
      <c r="C35">
        <f>Dataset!C35</f>
        <v>10</v>
      </c>
      <c r="D35">
        <f>Dataset!L35</f>
        <v>10055225.090383133</v>
      </c>
      <c r="E35">
        <f>Dataset!AC35</f>
        <v>181.9</v>
      </c>
      <c r="F35">
        <f>Dataset!AB35</f>
        <v>1.2</v>
      </c>
      <c r="G35" s="8">
        <f>Dataset!AR35</f>
        <v>31</v>
      </c>
      <c r="H35" s="100">
        <f>Dataset!BL35</f>
        <v>0</v>
      </c>
      <c r="I35" s="100">
        <f>Dataset!BF35</f>
        <v>0</v>
      </c>
      <c r="J35" s="100">
        <f>Dataset!BM35</f>
        <v>0</v>
      </c>
      <c r="K35" s="100">
        <f>Dataset!AM35</f>
        <v>659861.19999999995</v>
      </c>
      <c r="M35" s="8">
        <f t="shared" si="12"/>
        <v>-3148450.1933706598</v>
      </c>
      <c r="N35" s="1">
        <f t="shared" si="13"/>
        <v>299016.28913084959</v>
      </c>
      <c r="O35" s="1">
        <f t="shared" si="14"/>
        <v>5781.3388545283797</v>
      </c>
      <c r="P35" s="1">
        <f t="shared" si="5"/>
        <v>7590383.2873549955</v>
      </c>
      <c r="Q35" s="1">
        <f t="shared" si="6"/>
        <v>0</v>
      </c>
      <c r="R35" s="1">
        <f t="shared" si="7"/>
        <v>0</v>
      </c>
      <c r="S35" s="1">
        <f t="shared" si="8"/>
        <v>0</v>
      </c>
      <c r="T35" s="1">
        <f t="shared" si="9"/>
        <v>5530913.9702638956</v>
      </c>
      <c r="U35" s="1">
        <f t="shared" si="10"/>
        <v>10277644.692233611</v>
      </c>
      <c r="V35" s="1">
        <f t="shared" si="15"/>
        <v>222419.60185047798</v>
      </c>
      <c r="W35" s="91">
        <f t="shared" si="11"/>
        <v>2.1641106353730174E-2</v>
      </c>
    </row>
    <row r="36" spans="1:23">
      <c r="A36" s="7">
        <f>Dataset!A36</f>
        <v>41944</v>
      </c>
      <c r="B36">
        <f>Dataset!B36</f>
        <v>2014</v>
      </c>
      <c r="C36">
        <f>Dataset!C36</f>
        <v>11</v>
      </c>
      <c r="D36">
        <f>Dataset!L36</f>
        <v>10132226.276524026</v>
      </c>
      <c r="E36">
        <f>Dataset!AC36</f>
        <v>418.3</v>
      </c>
      <c r="F36">
        <f>Dataset!AB36</f>
        <v>0</v>
      </c>
      <c r="G36" s="8">
        <f>Dataset!AR36</f>
        <v>30</v>
      </c>
      <c r="H36" s="100">
        <f>Dataset!BL36</f>
        <v>0</v>
      </c>
      <c r="I36" s="100">
        <f>Dataset!BF36</f>
        <v>0</v>
      </c>
      <c r="J36" s="100">
        <f>Dataset!BM36</f>
        <v>0</v>
      </c>
      <c r="K36" s="100">
        <f>Dataset!AM36</f>
        <v>659861.19999999995</v>
      </c>
      <c r="M36" s="8">
        <f t="shared" si="12"/>
        <v>-3148450.1933706598</v>
      </c>
      <c r="N36" s="1">
        <f t="shared" si="13"/>
        <v>687622.39551090915</v>
      </c>
      <c r="O36" s="1">
        <f t="shared" si="14"/>
        <v>0</v>
      </c>
      <c r="P36" s="1">
        <f t="shared" si="5"/>
        <v>7345532.2135693505</v>
      </c>
      <c r="Q36" s="1">
        <f t="shared" si="6"/>
        <v>0</v>
      </c>
      <c r="R36" s="1">
        <f t="shared" si="7"/>
        <v>0</v>
      </c>
      <c r="S36" s="1">
        <f t="shared" si="8"/>
        <v>0</v>
      </c>
      <c r="T36" s="1">
        <f t="shared" si="9"/>
        <v>5530913.9702638956</v>
      </c>
      <c r="U36" s="1">
        <f t="shared" si="10"/>
        <v>10415618.385973494</v>
      </c>
      <c r="V36" s="1">
        <f t="shared" si="15"/>
        <v>283392.10944946855</v>
      </c>
      <c r="W36" s="91">
        <f t="shared" si="11"/>
        <v>2.7208380621078346E-2</v>
      </c>
    </row>
    <row r="37" spans="1:23">
      <c r="A37" s="7">
        <f>Dataset!A37</f>
        <v>41974</v>
      </c>
      <c r="B37">
        <f>Dataset!B37</f>
        <v>2014</v>
      </c>
      <c r="C37">
        <f>Dataset!C37</f>
        <v>12</v>
      </c>
      <c r="D37">
        <f>Dataset!L37</f>
        <v>10783625.008786412</v>
      </c>
      <c r="E37">
        <f>Dataset!AC37</f>
        <v>518.1</v>
      </c>
      <c r="F37">
        <f>Dataset!AB37</f>
        <v>0</v>
      </c>
      <c r="G37" s="8">
        <f>Dataset!AR37</f>
        <v>31</v>
      </c>
      <c r="H37" s="100">
        <f>Dataset!BL37</f>
        <v>0</v>
      </c>
      <c r="I37" s="100">
        <f>Dataset!BF37</f>
        <v>1</v>
      </c>
      <c r="J37" s="100">
        <f>Dataset!BM37</f>
        <v>0</v>
      </c>
      <c r="K37" s="100">
        <f>Dataset!AM37</f>
        <v>659861.19999999995</v>
      </c>
      <c r="M37" s="8">
        <f t="shared" si="12"/>
        <v>-3148450.1933706598</v>
      </c>
      <c r="N37" s="1">
        <f t="shared" si="13"/>
        <v>851678.61131771945</v>
      </c>
      <c r="O37" s="1">
        <f t="shared" si="14"/>
        <v>0</v>
      </c>
      <c r="P37" s="1">
        <f t="shared" si="5"/>
        <v>7590383.2873549955</v>
      </c>
      <c r="Q37" s="1">
        <f t="shared" si="6"/>
        <v>0</v>
      </c>
      <c r="R37" s="1">
        <f t="shared" si="7"/>
        <v>-571798.679479543</v>
      </c>
      <c r="S37" s="1">
        <f t="shared" si="8"/>
        <v>0</v>
      </c>
      <c r="T37" s="1">
        <f t="shared" si="9"/>
        <v>5530913.9702638956</v>
      </c>
      <c r="U37" s="1">
        <f t="shared" si="10"/>
        <v>10252726.996086407</v>
      </c>
      <c r="V37" s="1">
        <f t="shared" si="15"/>
        <v>-530898.0127000045</v>
      </c>
      <c r="W37" s="91">
        <f t="shared" si="11"/>
        <v>5.1781151775781686E-2</v>
      </c>
    </row>
    <row r="38" spans="1:23">
      <c r="A38" s="7">
        <f>Dataset!A38</f>
        <v>42005</v>
      </c>
      <c r="B38">
        <f>Dataset!B38</f>
        <v>2015</v>
      </c>
      <c r="C38">
        <f>Dataset!C38</f>
        <v>1</v>
      </c>
      <c r="D38">
        <f>Dataset!L38</f>
        <v>11370092.636571625</v>
      </c>
      <c r="E38">
        <f>Dataset!AC38</f>
        <v>762.7</v>
      </c>
      <c r="F38">
        <f>Dataset!AB38</f>
        <v>0</v>
      </c>
      <c r="G38" s="8">
        <f>Dataset!AR38</f>
        <v>31</v>
      </c>
      <c r="H38" s="100">
        <f>Dataset!BL38</f>
        <v>0</v>
      </c>
      <c r="I38" s="100">
        <f>Dataset!BF38</f>
        <v>0</v>
      </c>
      <c r="J38" s="100">
        <f>Dataset!BM38</f>
        <v>0</v>
      </c>
      <c r="K38" s="100">
        <f>Dataset!AM38</f>
        <v>677384</v>
      </c>
      <c r="M38" s="8">
        <f t="shared" si="12"/>
        <v>-3148450.1933706598</v>
      </c>
      <c r="N38" s="1">
        <f t="shared" si="13"/>
        <v>1253764.2865316051</v>
      </c>
      <c r="O38" s="1">
        <f t="shared" si="14"/>
        <v>0</v>
      </c>
      <c r="P38" s="1">
        <f t="shared" si="5"/>
        <v>7590383.2873549955</v>
      </c>
      <c r="Q38" s="1">
        <f t="shared" si="6"/>
        <v>0</v>
      </c>
      <c r="R38" s="1">
        <f t="shared" si="7"/>
        <v>0</v>
      </c>
      <c r="S38" s="1">
        <f t="shared" si="8"/>
        <v>0</v>
      </c>
      <c r="T38" s="1">
        <f t="shared" si="9"/>
        <v>5677788.948392842</v>
      </c>
      <c r="U38" s="1">
        <f t="shared" si="10"/>
        <v>11373486.328908782</v>
      </c>
      <c r="V38" s="1">
        <f t="shared" si="15"/>
        <v>3393.6923371572047</v>
      </c>
      <c r="W38" s="91">
        <f t="shared" si="11"/>
        <v>2.9838628534956959E-4</v>
      </c>
    </row>
    <row r="39" spans="1:23">
      <c r="A39" s="7">
        <f>Dataset!A39</f>
        <v>42036</v>
      </c>
      <c r="B39">
        <f>Dataset!B39</f>
        <v>2015</v>
      </c>
      <c r="C39">
        <f>Dataset!C39</f>
        <v>2</v>
      </c>
      <c r="D39">
        <f>Dataset!L39</f>
        <v>10850281.984755067</v>
      </c>
      <c r="E39">
        <f>Dataset!AC39</f>
        <v>804.7</v>
      </c>
      <c r="F39">
        <f>Dataset!AB39</f>
        <v>0</v>
      </c>
      <c r="G39" s="8">
        <f>Dataset!AR39</f>
        <v>28</v>
      </c>
      <c r="H39" s="100">
        <f>Dataset!BL39</f>
        <v>0</v>
      </c>
      <c r="I39" s="100">
        <f>Dataset!BF39</f>
        <v>0</v>
      </c>
      <c r="J39" s="100">
        <f>Dataset!BM39</f>
        <v>0</v>
      </c>
      <c r="K39" s="100">
        <f>Dataset!AM39</f>
        <v>677384</v>
      </c>
      <c r="M39" s="8">
        <f t="shared" si="12"/>
        <v>-3148450.1933706598</v>
      </c>
      <c r="N39" s="1">
        <f t="shared" si="13"/>
        <v>1322805.9805585193</v>
      </c>
      <c r="O39" s="1">
        <f t="shared" si="14"/>
        <v>0</v>
      </c>
      <c r="P39" s="1">
        <f t="shared" si="5"/>
        <v>6855830.0659980606</v>
      </c>
      <c r="Q39" s="1">
        <f t="shared" si="6"/>
        <v>0</v>
      </c>
      <c r="R39" s="1">
        <f t="shared" si="7"/>
        <v>0</v>
      </c>
      <c r="S39" s="1">
        <f t="shared" si="8"/>
        <v>0</v>
      </c>
      <c r="T39" s="1">
        <f t="shared" si="9"/>
        <v>5677788.948392842</v>
      </c>
      <c r="U39" s="1">
        <f t="shared" si="10"/>
        <v>10707974.801578762</v>
      </c>
      <c r="V39" s="1">
        <f t="shared" si="15"/>
        <v>-142307.18317630515</v>
      </c>
      <c r="W39" s="91">
        <f t="shared" si="11"/>
        <v>1.3289831720123553E-2</v>
      </c>
    </row>
    <row r="40" spans="1:23">
      <c r="A40" s="7">
        <f>Dataset!A40</f>
        <v>42064</v>
      </c>
      <c r="B40">
        <f>Dataset!B40</f>
        <v>2015</v>
      </c>
      <c r="C40">
        <f>Dataset!C40</f>
        <v>3</v>
      </c>
      <c r="D40">
        <f>Dataset!L40</f>
        <v>11491955.372585705</v>
      </c>
      <c r="E40">
        <f>Dataset!AC40</f>
        <v>584.70000000000005</v>
      </c>
      <c r="F40">
        <f>Dataset!AB40</f>
        <v>0</v>
      </c>
      <c r="G40" s="8">
        <f>Dataset!AR40</f>
        <v>31</v>
      </c>
      <c r="H40" s="100">
        <f>Dataset!BL40</f>
        <v>0</v>
      </c>
      <c r="I40" s="100">
        <f>Dataset!BF40</f>
        <v>0</v>
      </c>
      <c r="J40" s="100">
        <f>Dataset!BM40</f>
        <v>0</v>
      </c>
      <c r="K40" s="100">
        <f>Dataset!AM40</f>
        <v>677384</v>
      </c>
      <c r="M40" s="8">
        <f t="shared" si="12"/>
        <v>-3148450.1933706598</v>
      </c>
      <c r="N40" s="1">
        <f t="shared" si="13"/>
        <v>961159.01184611185</v>
      </c>
      <c r="O40" s="1">
        <f t="shared" si="14"/>
        <v>0</v>
      </c>
      <c r="P40" s="1">
        <f t="shared" si="5"/>
        <v>7590383.2873549955</v>
      </c>
      <c r="Q40" s="1">
        <f t="shared" si="6"/>
        <v>0</v>
      </c>
      <c r="R40" s="1">
        <f t="shared" si="7"/>
        <v>0</v>
      </c>
      <c r="S40" s="1">
        <f t="shared" si="8"/>
        <v>0</v>
      </c>
      <c r="T40" s="1">
        <f t="shared" si="9"/>
        <v>5677788.948392842</v>
      </c>
      <c r="U40" s="1">
        <f t="shared" si="10"/>
        <v>11080881.05422329</v>
      </c>
      <c r="V40" s="1">
        <f t="shared" si="15"/>
        <v>-411074.31836241484</v>
      </c>
      <c r="W40" s="91">
        <f t="shared" si="11"/>
        <v>3.7097620338207751E-2</v>
      </c>
    </row>
    <row r="41" spans="1:23">
      <c r="A41" s="7">
        <f>Dataset!A41</f>
        <v>42095</v>
      </c>
      <c r="B41">
        <f>Dataset!B41</f>
        <v>2015</v>
      </c>
      <c r="C41">
        <f>Dataset!C41</f>
        <v>4</v>
      </c>
      <c r="D41">
        <f>Dataset!L41</f>
        <v>10292324.925510194</v>
      </c>
      <c r="E41">
        <f>Dataset!AC41</f>
        <v>306.8</v>
      </c>
      <c r="F41">
        <f>Dataset!AB41</f>
        <v>0</v>
      </c>
      <c r="G41" s="8">
        <f>Dataset!AR41</f>
        <v>30</v>
      </c>
      <c r="H41" s="100">
        <f>Dataset!BL41</f>
        <v>0</v>
      </c>
      <c r="I41" s="100">
        <f>Dataset!BF41</f>
        <v>0</v>
      </c>
      <c r="J41" s="100">
        <f>Dataset!BM41</f>
        <v>0</v>
      </c>
      <c r="K41" s="100">
        <f>Dataset!AM41</f>
        <v>677384</v>
      </c>
      <c r="M41" s="8">
        <f t="shared" si="12"/>
        <v>-3148450.1933706598</v>
      </c>
      <c r="N41" s="1">
        <f t="shared" si="13"/>
        <v>504333.13636802993</v>
      </c>
      <c r="O41" s="1">
        <f t="shared" si="14"/>
        <v>0</v>
      </c>
      <c r="P41" s="1">
        <f t="shared" si="5"/>
        <v>7345532.2135693505</v>
      </c>
      <c r="Q41" s="1">
        <f t="shared" si="6"/>
        <v>0</v>
      </c>
      <c r="R41" s="1">
        <f t="shared" si="7"/>
        <v>0</v>
      </c>
      <c r="S41" s="1">
        <f t="shared" si="8"/>
        <v>0</v>
      </c>
      <c r="T41" s="1">
        <f t="shared" si="9"/>
        <v>5677788.948392842</v>
      </c>
      <c r="U41" s="1">
        <f t="shared" si="10"/>
        <v>10379204.104959562</v>
      </c>
      <c r="V41" s="1">
        <f t="shared" si="15"/>
        <v>86879.179449368268</v>
      </c>
      <c r="W41" s="91">
        <f t="shared" si="11"/>
        <v>8.3705049607661376E-3</v>
      </c>
    </row>
    <row r="42" spans="1:23">
      <c r="A42" s="7">
        <f>Dataset!A42</f>
        <v>42125</v>
      </c>
      <c r="B42">
        <f>Dataset!B42</f>
        <v>2015</v>
      </c>
      <c r="C42">
        <f>Dataset!C42</f>
        <v>5</v>
      </c>
      <c r="D42">
        <f>Dataset!L42</f>
        <v>10383319.270265797</v>
      </c>
      <c r="E42">
        <f>Dataset!AC42</f>
        <v>111.5</v>
      </c>
      <c r="F42">
        <f>Dataset!AB42</f>
        <v>25</v>
      </c>
      <c r="G42" s="8">
        <f>Dataset!AR42</f>
        <v>31</v>
      </c>
      <c r="H42" s="100">
        <f>Dataset!BL42</f>
        <v>0</v>
      </c>
      <c r="I42" s="100">
        <f>Dataset!BF42</f>
        <v>0</v>
      </c>
      <c r="J42" s="100">
        <f>Dataset!BM42</f>
        <v>0</v>
      </c>
      <c r="K42" s="100">
        <f>Dataset!AM42</f>
        <v>677384</v>
      </c>
      <c r="M42" s="8">
        <f t="shared" si="12"/>
        <v>-3148450.1933706598</v>
      </c>
      <c r="N42" s="1">
        <f t="shared" si="13"/>
        <v>183289.25914287919</v>
      </c>
      <c r="O42" s="1">
        <f t="shared" si="14"/>
        <v>120444.55946934124</v>
      </c>
      <c r="P42" s="1">
        <f t="shared" si="5"/>
        <v>7590383.2873549955</v>
      </c>
      <c r="Q42" s="1">
        <f t="shared" si="6"/>
        <v>0</v>
      </c>
      <c r="R42" s="1">
        <f t="shared" si="7"/>
        <v>0</v>
      </c>
      <c r="S42" s="1">
        <f t="shared" si="8"/>
        <v>0</v>
      </c>
      <c r="T42" s="1">
        <f t="shared" si="9"/>
        <v>5677788.948392842</v>
      </c>
      <c r="U42" s="1">
        <f t="shared" si="10"/>
        <v>10423455.860989399</v>
      </c>
      <c r="V42" s="1">
        <f t="shared" si="15"/>
        <v>40136.590723602101</v>
      </c>
      <c r="W42" s="91">
        <f t="shared" si="11"/>
        <v>3.8506030302115479E-3</v>
      </c>
    </row>
    <row r="43" spans="1:23">
      <c r="A43" s="7">
        <f>Dataset!A43</f>
        <v>42156</v>
      </c>
      <c r="B43">
        <f>Dataset!B43</f>
        <v>2015</v>
      </c>
      <c r="C43">
        <f>Dataset!C43</f>
        <v>6</v>
      </c>
      <c r="D43">
        <f>Dataset!L43</f>
        <v>10281781.957636029</v>
      </c>
      <c r="E43">
        <f>Dataset!AC43</f>
        <v>29.1</v>
      </c>
      <c r="F43">
        <f>Dataset!AB43</f>
        <v>6</v>
      </c>
      <c r="G43" s="8">
        <f>Dataset!AR43</f>
        <v>30</v>
      </c>
      <c r="H43" s="100">
        <f>Dataset!BL43</f>
        <v>0</v>
      </c>
      <c r="I43" s="100">
        <f>Dataset!BF43</f>
        <v>0</v>
      </c>
      <c r="J43" s="100">
        <f>Dataset!BM43</f>
        <v>0</v>
      </c>
      <c r="K43" s="100">
        <f>Dataset!AM43</f>
        <v>677384</v>
      </c>
      <c r="M43" s="8">
        <f t="shared" si="12"/>
        <v>-3148450.1933706598</v>
      </c>
      <c r="N43" s="1">
        <f t="shared" si="13"/>
        <v>47836.030861504798</v>
      </c>
      <c r="O43" s="1">
        <f t="shared" si="14"/>
        <v>28906.6942726419</v>
      </c>
      <c r="P43" s="1">
        <f t="shared" si="5"/>
        <v>7345532.2135693505</v>
      </c>
      <c r="Q43" s="1">
        <f t="shared" si="6"/>
        <v>0</v>
      </c>
      <c r="R43" s="1">
        <f t="shared" si="7"/>
        <v>0</v>
      </c>
      <c r="S43" s="1">
        <f t="shared" si="8"/>
        <v>0</v>
      </c>
      <c r="T43" s="1">
        <f t="shared" si="9"/>
        <v>5677788.948392842</v>
      </c>
      <c r="U43" s="1">
        <f t="shared" si="10"/>
        <v>9951613.6937256791</v>
      </c>
      <c r="V43" s="1">
        <f t="shared" si="15"/>
        <v>-330168.26391034946</v>
      </c>
      <c r="W43" s="91">
        <f t="shared" si="11"/>
        <v>3.3177359378259913E-2</v>
      </c>
    </row>
    <row r="44" spans="1:23">
      <c r="A44" s="7">
        <f>Dataset!A44</f>
        <v>42186</v>
      </c>
      <c r="B44">
        <f>Dataset!B44</f>
        <v>2015</v>
      </c>
      <c r="C44">
        <f>Dataset!C44</f>
        <v>7</v>
      </c>
      <c r="D44">
        <f>Dataset!L44</f>
        <v>10517589.231742615</v>
      </c>
      <c r="E44">
        <f>Dataset!AC44</f>
        <v>4.8</v>
      </c>
      <c r="F44">
        <f>Dataset!AB44</f>
        <v>79.8</v>
      </c>
      <c r="G44" s="8">
        <f>Dataset!AR44</f>
        <v>31</v>
      </c>
      <c r="H44" s="100">
        <f>Dataset!BL44</f>
        <v>0</v>
      </c>
      <c r="I44" s="100">
        <f>Dataset!BF44</f>
        <v>0</v>
      </c>
      <c r="J44" s="100">
        <f>Dataset!BM44</f>
        <v>0</v>
      </c>
      <c r="K44" s="100">
        <f>Dataset!AM44</f>
        <v>677384</v>
      </c>
      <c r="M44" s="8">
        <f t="shared" si="12"/>
        <v>-3148450.1933706598</v>
      </c>
      <c r="N44" s="1">
        <f t="shared" si="13"/>
        <v>7890.4793173616154</v>
      </c>
      <c r="O44" s="1">
        <f t="shared" si="14"/>
        <v>384459.03382613725</v>
      </c>
      <c r="P44" s="1">
        <f t="shared" si="5"/>
        <v>7590383.2873549955</v>
      </c>
      <c r="Q44" s="1">
        <f t="shared" si="6"/>
        <v>0</v>
      </c>
      <c r="R44" s="1">
        <f t="shared" si="7"/>
        <v>0</v>
      </c>
      <c r="S44" s="1">
        <f t="shared" si="8"/>
        <v>0</v>
      </c>
      <c r="T44" s="1">
        <f t="shared" si="9"/>
        <v>5677788.948392842</v>
      </c>
      <c r="U44" s="1">
        <f t="shared" si="10"/>
        <v>10512071.555520676</v>
      </c>
      <c r="V44" s="1">
        <f t="shared" si="15"/>
        <v>-5517.6762219388038</v>
      </c>
      <c r="W44" s="91">
        <f t="shared" si="11"/>
        <v>5.2488952275453818E-4</v>
      </c>
    </row>
    <row r="45" spans="1:23">
      <c r="A45" s="7">
        <f>Dataset!A45</f>
        <v>42217</v>
      </c>
      <c r="B45">
        <f>Dataset!B45</f>
        <v>2015</v>
      </c>
      <c r="C45">
        <f>Dataset!C45</f>
        <v>8</v>
      </c>
      <c r="D45">
        <f>Dataset!L45</f>
        <v>10446595.793682598</v>
      </c>
      <c r="E45">
        <f>Dataset!AC45</f>
        <v>0.4</v>
      </c>
      <c r="F45">
        <f>Dataset!AB45</f>
        <v>65.599999999999994</v>
      </c>
      <c r="G45" s="8">
        <f>Dataset!AR45</f>
        <v>31</v>
      </c>
      <c r="H45" s="100">
        <f>Dataset!BL45</f>
        <v>0</v>
      </c>
      <c r="I45" s="100">
        <f>Dataset!BF45</f>
        <v>0</v>
      </c>
      <c r="J45" s="100">
        <f>Dataset!BM45</f>
        <v>0</v>
      </c>
      <c r="K45" s="100">
        <f>Dataset!AM45</f>
        <v>677384</v>
      </c>
      <c r="M45" s="8">
        <f t="shared" si="12"/>
        <v>-3148450.1933706598</v>
      </c>
      <c r="N45" s="1">
        <f t="shared" si="13"/>
        <v>657.53994311346798</v>
      </c>
      <c r="O45" s="1">
        <f t="shared" si="14"/>
        <v>316046.52404755139</v>
      </c>
      <c r="P45" s="1">
        <f t="shared" si="5"/>
        <v>7590383.2873549955</v>
      </c>
      <c r="Q45" s="1">
        <f t="shared" si="6"/>
        <v>0</v>
      </c>
      <c r="R45" s="1">
        <f t="shared" si="7"/>
        <v>0</v>
      </c>
      <c r="S45" s="1">
        <f t="shared" si="8"/>
        <v>0</v>
      </c>
      <c r="T45" s="1">
        <f t="shared" si="9"/>
        <v>5677788.948392842</v>
      </c>
      <c r="U45" s="1">
        <f t="shared" si="10"/>
        <v>10436426.106367841</v>
      </c>
      <c r="V45" s="1">
        <f t="shared" si="15"/>
        <v>-10169.687314756215</v>
      </c>
      <c r="W45" s="91">
        <f t="shared" si="11"/>
        <v>9.744415579727169E-4</v>
      </c>
    </row>
    <row r="46" spans="1:23">
      <c r="A46" s="7">
        <f>Dataset!A46</f>
        <v>42248</v>
      </c>
      <c r="B46">
        <f>Dataset!B46</f>
        <v>2015</v>
      </c>
      <c r="C46">
        <f>Dataset!C46</f>
        <v>9</v>
      </c>
      <c r="D46">
        <f>Dataset!L46</f>
        <v>10746820.170378376</v>
      </c>
      <c r="E46">
        <f>Dataset!AC46</f>
        <v>11.3</v>
      </c>
      <c r="F46">
        <f>Dataset!AB46</f>
        <v>70</v>
      </c>
      <c r="G46" s="8">
        <f>Dataset!AR46</f>
        <v>30</v>
      </c>
      <c r="H46" s="100">
        <f>Dataset!BL46</f>
        <v>0</v>
      </c>
      <c r="I46" s="100">
        <f>Dataset!BF46</f>
        <v>0</v>
      </c>
      <c r="J46" s="100">
        <f>Dataset!BM46</f>
        <v>0</v>
      </c>
      <c r="K46" s="100">
        <f>Dataset!AM46</f>
        <v>677384</v>
      </c>
      <c r="M46" s="8">
        <f t="shared" si="12"/>
        <v>-3148450.1933706598</v>
      </c>
      <c r="N46" s="1">
        <f t="shared" si="13"/>
        <v>18575.50339295547</v>
      </c>
      <c r="O46" s="1">
        <f t="shared" si="14"/>
        <v>337244.76651415549</v>
      </c>
      <c r="P46" s="1">
        <f t="shared" si="5"/>
        <v>7345532.2135693505</v>
      </c>
      <c r="Q46" s="1">
        <f t="shared" si="6"/>
        <v>0</v>
      </c>
      <c r="R46" s="1">
        <f t="shared" si="7"/>
        <v>0</v>
      </c>
      <c r="S46" s="1">
        <f t="shared" si="8"/>
        <v>0</v>
      </c>
      <c r="T46" s="1">
        <f t="shared" si="9"/>
        <v>5677788.948392842</v>
      </c>
      <c r="U46" s="1">
        <f t="shared" si="10"/>
        <v>10230691.238498643</v>
      </c>
      <c r="V46" s="1">
        <f t="shared" si="15"/>
        <v>-516128.93187973276</v>
      </c>
      <c r="W46" s="91">
        <f t="shared" si="11"/>
        <v>5.0449077178432652E-2</v>
      </c>
    </row>
    <row r="47" spans="1:23">
      <c r="A47" s="7">
        <f>Dataset!A47</f>
        <v>42278</v>
      </c>
      <c r="B47">
        <f>Dataset!B47</f>
        <v>2015</v>
      </c>
      <c r="C47">
        <f>Dataset!C47</f>
        <v>10</v>
      </c>
      <c r="D47">
        <f>Dataset!L47</f>
        <v>10680720.742169244</v>
      </c>
      <c r="E47">
        <f>Dataset!AC47</f>
        <v>199.1</v>
      </c>
      <c r="F47">
        <f>Dataset!AB47</f>
        <v>2.8</v>
      </c>
      <c r="G47" s="8">
        <f>Dataset!AR47</f>
        <v>31</v>
      </c>
      <c r="H47" s="100">
        <f>Dataset!BL47</f>
        <v>0</v>
      </c>
      <c r="I47" s="100">
        <f>Dataset!BF47</f>
        <v>0</v>
      </c>
      <c r="J47" s="100">
        <f>Dataset!BM47</f>
        <v>0</v>
      </c>
      <c r="K47" s="100">
        <f>Dataset!AM47</f>
        <v>677384</v>
      </c>
      <c r="M47" s="8">
        <f t="shared" si="12"/>
        <v>-3148450.1933706598</v>
      </c>
      <c r="N47" s="1">
        <f t="shared" si="13"/>
        <v>327290.50668472867</v>
      </c>
      <c r="O47" s="1">
        <f t="shared" si="14"/>
        <v>13489.790660566219</v>
      </c>
      <c r="P47" s="1">
        <f t="shared" si="5"/>
        <v>7590383.2873549955</v>
      </c>
      <c r="Q47" s="1">
        <f t="shared" si="6"/>
        <v>0</v>
      </c>
      <c r="R47" s="1">
        <f t="shared" si="7"/>
        <v>0</v>
      </c>
      <c r="S47" s="1">
        <f t="shared" si="8"/>
        <v>0</v>
      </c>
      <c r="T47" s="1">
        <f t="shared" si="9"/>
        <v>5677788.948392842</v>
      </c>
      <c r="U47" s="1">
        <f t="shared" si="10"/>
        <v>10460502.339722473</v>
      </c>
      <c r="V47" s="1">
        <f t="shared" si="15"/>
        <v>-220218.40244677104</v>
      </c>
      <c r="W47" s="91">
        <f t="shared" si="11"/>
        <v>2.105237351847996E-2</v>
      </c>
    </row>
    <row r="48" spans="1:23">
      <c r="A48" s="7">
        <f>Dataset!A48</f>
        <v>42309</v>
      </c>
      <c r="B48">
        <f>Dataset!B48</f>
        <v>2015</v>
      </c>
      <c r="C48">
        <f>Dataset!C48</f>
        <v>11</v>
      </c>
      <c r="D48">
        <f>Dataset!L48</f>
        <v>10331734.796576479</v>
      </c>
      <c r="E48">
        <f>Dataset!AC48</f>
        <v>281.10000000000002</v>
      </c>
      <c r="F48">
        <f>Dataset!AB48</f>
        <v>1.5</v>
      </c>
      <c r="G48" s="8">
        <f>Dataset!AR48</f>
        <v>30</v>
      </c>
      <c r="H48" s="100">
        <f>Dataset!BL48</f>
        <v>0</v>
      </c>
      <c r="I48" s="100">
        <f>Dataset!BF48</f>
        <v>0</v>
      </c>
      <c r="J48" s="100">
        <f>Dataset!BM48</f>
        <v>0</v>
      </c>
      <c r="K48" s="100">
        <f>Dataset!AM48</f>
        <v>677384</v>
      </c>
      <c r="M48" s="8">
        <f t="shared" si="12"/>
        <v>-3148450.1933706598</v>
      </c>
      <c r="N48" s="1">
        <f t="shared" si="13"/>
        <v>462086.19502298965</v>
      </c>
      <c r="O48" s="1">
        <f t="shared" si="14"/>
        <v>7226.673568160475</v>
      </c>
      <c r="P48" s="1">
        <f t="shared" si="5"/>
        <v>7345532.2135693505</v>
      </c>
      <c r="Q48" s="1">
        <f t="shared" si="6"/>
        <v>0</v>
      </c>
      <c r="R48" s="1">
        <f t="shared" si="7"/>
        <v>0</v>
      </c>
      <c r="S48" s="1">
        <f t="shared" si="8"/>
        <v>0</v>
      </c>
      <c r="T48" s="1">
        <f t="shared" si="9"/>
        <v>5677788.948392842</v>
      </c>
      <c r="U48" s="1">
        <f t="shared" si="10"/>
        <v>10344183.837182682</v>
      </c>
      <c r="V48" s="1">
        <f t="shared" si="15"/>
        <v>12449.040606202558</v>
      </c>
      <c r="W48" s="91">
        <f t="shared" si="11"/>
        <v>1.2034821501773648E-3</v>
      </c>
    </row>
    <row r="49" spans="1:40">
      <c r="A49" s="7">
        <f>Dataset!A49</f>
        <v>42339</v>
      </c>
      <c r="B49">
        <f>Dataset!B49</f>
        <v>2015</v>
      </c>
      <c r="C49">
        <f>Dataset!C49</f>
        <v>12</v>
      </c>
      <c r="D49">
        <f>Dataset!L49</f>
        <v>10384820.161549082</v>
      </c>
      <c r="E49">
        <f>Dataset!AC49</f>
        <v>374.6</v>
      </c>
      <c r="F49">
        <f>Dataset!AB49</f>
        <v>0</v>
      </c>
      <c r="G49" s="8">
        <f>Dataset!AR49</f>
        <v>31</v>
      </c>
      <c r="H49" s="100">
        <f>Dataset!BL49</f>
        <v>0</v>
      </c>
      <c r="I49" s="100">
        <f>Dataset!BF49</f>
        <v>1</v>
      </c>
      <c r="J49" s="100">
        <f>Dataset!BM49</f>
        <v>0</v>
      </c>
      <c r="K49" s="100">
        <f>Dataset!AM49</f>
        <v>677384</v>
      </c>
      <c r="M49" s="8">
        <f t="shared" si="12"/>
        <v>-3148450.1933706598</v>
      </c>
      <c r="N49" s="1">
        <f t="shared" si="13"/>
        <v>615786.15672576276</v>
      </c>
      <c r="O49" s="1">
        <f t="shared" si="14"/>
        <v>0</v>
      </c>
      <c r="P49" s="1">
        <f t="shared" si="5"/>
        <v>7590383.2873549955</v>
      </c>
      <c r="Q49" s="1">
        <f t="shared" si="6"/>
        <v>0</v>
      </c>
      <c r="R49" s="1">
        <f t="shared" si="7"/>
        <v>-571798.679479543</v>
      </c>
      <c r="S49" s="1">
        <f t="shared" si="8"/>
        <v>0</v>
      </c>
      <c r="T49" s="1">
        <f t="shared" si="9"/>
        <v>5677788.948392842</v>
      </c>
      <c r="U49" s="1">
        <f t="shared" si="10"/>
        <v>10163709.519623397</v>
      </c>
      <c r="V49" s="1">
        <f t="shared" si="15"/>
        <v>-221110.64192568511</v>
      </c>
      <c r="W49" s="91">
        <f t="shared" si="11"/>
        <v>2.1754915515715966E-2</v>
      </c>
    </row>
    <row r="50" spans="1:40">
      <c r="A50" s="7">
        <f>Dataset!A50</f>
        <v>42370</v>
      </c>
      <c r="B50">
        <f>Dataset!B50</f>
        <v>2016</v>
      </c>
      <c r="C50">
        <f>Dataset!C50</f>
        <v>1</v>
      </c>
      <c r="D50">
        <f>Dataset!L50</f>
        <v>11522349.908221055</v>
      </c>
      <c r="E50">
        <f>Dataset!AC50</f>
        <v>620.29999999999995</v>
      </c>
      <c r="F50">
        <f>Dataset!AB50</f>
        <v>0</v>
      </c>
      <c r="G50" s="8">
        <f>Dataset!AR50</f>
        <v>31</v>
      </c>
      <c r="H50" s="100">
        <f>Dataset!BL50</f>
        <v>0</v>
      </c>
      <c r="I50" s="100">
        <f>Dataset!BF50</f>
        <v>0</v>
      </c>
      <c r="J50" s="100">
        <f>Dataset!BM50</f>
        <v>0</v>
      </c>
      <c r="K50" s="100">
        <f>Dataset!AM50</f>
        <v>692620.80000000005</v>
      </c>
      <c r="M50" s="8">
        <f t="shared" si="12"/>
        <v>-3148450.1933706598</v>
      </c>
      <c r="N50" s="1">
        <f t="shared" si="13"/>
        <v>1019680.0667832104</v>
      </c>
      <c r="O50" s="1">
        <f t="shared" si="14"/>
        <v>0</v>
      </c>
      <c r="P50" s="1">
        <f t="shared" si="5"/>
        <v>7590383.2873549955</v>
      </c>
      <c r="Q50" s="1">
        <f t="shared" si="6"/>
        <v>0</v>
      </c>
      <c r="R50" s="1">
        <f t="shared" si="7"/>
        <v>0</v>
      </c>
      <c r="S50" s="1">
        <f t="shared" si="8"/>
        <v>0</v>
      </c>
      <c r="T50" s="1">
        <f t="shared" si="9"/>
        <v>5805502.8221319206</v>
      </c>
      <c r="U50" s="1">
        <f t="shared" si="10"/>
        <v>11267115.982899467</v>
      </c>
      <c r="V50" s="1">
        <f t="shared" si="15"/>
        <v>-255233.92532158829</v>
      </c>
      <c r="W50" s="91">
        <f t="shared" si="11"/>
        <v>2.2652995292581225E-2</v>
      </c>
    </row>
    <row r="51" spans="1:40">
      <c r="A51" s="7">
        <f>Dataset!A51</f>
        <v>42401</v>
      </c>
      <c r="B51">
        <f>Dataset!B51</f>
        <v>2016</v>
      </c>
      <c r="C51">
        <f>Dataset!C51</f>
        <v>2</v>
      </c>
      <c r="D51">
        <f>Dataset!L51</f>
        <v>11362355.364163456</v>
      </c>
      <c r="E51">
        <f>Dataset!AC51</f>
        <v>565.5</v>
      </c>
      <c r="F51">
        <f>Dataset!AB51</f>
        <v>0</v>
      </c>
      <c r="G51" s="8">
        <f>Dataset!AR51</f>
        <v>29</v>
      </c>
      <c r="H51" s="100">
        <f>Dataset!BL51</f>
        <v>0</v>
      </c>
      <c r="I51" s="100">
        <f>Dataset!BF51</f>
        <v>0</v>
      </c>
      <c r="J51" s="100">
        <f>Dataset!BM51</f>
        <v>0</v>
      </c>
      <c r="K51" s="100">
        <f>Dataset!AM51</f>
        <v>692620.80000000005</v>
      </c>
      <c r="M51" s="8">
        <f t="shared" si="12"/>
        <v>-3148450.1933706598</v>
      </c>
      <c r="N51" s="1">
        <f t="shared" si="13"/>
        <v>929597.09457666532</v>
      </c>
      <c r="O51" s="1">
        <f t="shared" si="14"/>
        <v>0</v>
      </c>
      <c r="P51" s="1">
        <f t="shared" si="5"/>
        <v>7100681.1397837056</v>
      </c>
      <c r="Q51" s="1">
        <f t="shared" si="6"/>
        <v>0</v>
      </c>
      <c r="R51" s="1">
        <f t="shared" si="7"/>
        <v>0</v>
      </c>
      <c r="S51" s="1">
        <f t="shared" si="8"/>
        <v>0</v>
      </c>
      <c r="T51" s="1">
        <f t="shared" si="9"/>
        <v>5805502.8221319206</v>
      </c>
      <c r="U51" s="1">
        <f t="shared" si="10"/>
        <v>10687330.863121632</v>
      </c>
      <c r="V51" s="1">
        <f t="shared" si="15"/>
        <v>-675024.501041824</v>
      </c>
      <c r="W51" s="91">
        <f t="shared" si="11"/>
        <v>6.3161186800261365E-2</v>
      </c>
    </row>
    <row r="52" spans="1:40">
      <c r="A52" s="7">
        <f>Dataset!A52</f>
        <v>42430</v>
      </c>
      <c r="B52">
        <f>Dataset!B52</f>
        <v>2016</v>
      </c>
      <c r="C52">
        <f>Dataset!C52</f>
        <v>3</v>
      </c>
      <c r="D52">
        <f>Dataset!L52</f>
        <v>11443549.347929325</v>
      </c>
      <c r="E52">
        <f>Dataset!AC52</f>
        <v>451.3</v>
      </c>
      <c r="F52">
        <f>Dataset!AB52</f>
        <v>0</v>
      </c>
      <c r="G52" s="8">
        <f>Dataset!AR52</f>
        <v>31</v>
      </c>
      <c r="H52" s="100">
        <f>Dataset!BL52</f>
        <v>0</v>
      </c>
      <c r="I52" s="100">
        <f>Dataset!BF52</f>
        <v>0</v>
      </c>
      <c r="J52" s="100">
        <f>Dataset!BM52</f>
        <v>0</v>
      </c>
      <c r="K52" s="100">
        <f>Dataset!AM52</f>
        <v>692620.80000000005</v>
      </c>
      <c r="M52" s="8">
        <f t="shared" si="12"/>
        <v>-3148450.1933706598</v>
      </c>
      <c r="N52" s="1">
        <f t="shared" si="13"/>
        <v>741869.4408177702</v>
      </c>
      <c r="O52" s="1">
        <f t="shared" si="14"/>
        <v>0</v>
      </c>
      <c r="P52" s="1">
        <f t="shared" si="5"/>
        <v>7590383.2873549955</v>
      </c>
      <c r="Q52" s="1">
        <f t="shared" si="6"/>
        <v>0</v>
      </c>
      <c r="R52" s="1">
        <f t="shared" si="7"/>
        <v>0</v>
      </c>
      <c r="S52" s="1">
        <f t="shared" si="8"/>
        <v>0</v>
      </c>
      <c r="T52" s="1">
        <f t="shared" si="9"/>
        <v>5805502.8221319206</v>
      </c>
      <c r="U52" s="1">
        <f t="shared" si="10"/>
        <v>10989305.356934026</v>
      </c>
      <c r="V52" s="1">
        <f t="shared" si="15"/>
        <v>-454243.99099529907</v>
      </c>
      <c r="W52" s="91">
        <f t="shared" si="11"/>
        <v>4.1335095917475841E-2</v>
      </c>
      <c r="AB52">
        <v>1</v>
      </c>
      <c r="AC52">
        <f>AB52+1</f>
        <v>2</v>
      </c>
      <c r="AD52">
        <f t="shared" ref="AD52:AM52" si="16">AC52+1</f>
        <v>3</v>
      </c>
      <c r="AE52">
        <f t="shared" si="16"/>
        <v>4</v>
      </c>
      <c r="AF52">
        <f t="shared" si="16"/>
        <v>5</v>
      </c>
      <c r="AG52">
        <f t="shared" si="16"/>
        <v>6</v>
      </c>
      <c r="AH52">
        <f t="shared" si="16"/>
        <v>7</v>
      </c>
      <c r="AI52">
        <f t="shared" si="16"/>
        <v>8</v>
      </c>
      <c r="AJ52">
        <f t="shared" si="16"/>
        <v>9</v>
      </c>
      <c r="AK52">
        <f t="shared" si="16"/>
        <v>10</v>
      </c>
      <c r="AL52">
        <f>AK52+1</f>
        <v>11</v>
      </c>
      <c r="AM52">
        <f t="shared" si="16"/>
        <v>12</v>
      </c>
    </row>
    <row r="53" spans="1:40">
      <c r="A53" s="7">
        <f>Dataset!A53</f>
        <v>42461</v>
      </c>
      <c r="B53">
        <f>Dataset!B53</f>
        <v>2016</v>
      </c>
      <c r="C53">
        <f>Dataset!C53</f>
        <v>4</v>
      </c>
      <c r="D53">
        <f>Dataset!L53</f>
        <v>10326762.677839415</v>
      </c>
      <c r="E53">
        <f>Dataset!AC53</f>
        <v>379.8</v>
      </c>
      <c r="F53">
        <f>Dataset!AB53</f>
        <v>0</v>
      </c>
      <c r="G53" s="8">
        <f>Dataset!AR53</f>
        <v>30</v>
      </c>
      <c r="H53" s="100">
        <f>Dataset!BL53</f>
        <v>0</v>
      </c>
      <c r="I53" s="100">
        <f>Dataset!BF53</f>
        <v>0</v>
      </c>
      <c r="J53" s="100">
        <f>Dataset!BM53</f>
        <v>0</v>
      </c>
      <c r="K53" s="100">
        <f>Dataset!AM53</f>
        <v>692620.80000000005</v>
      </c>
      <c r="M53" s="8">
        <f t="shared" si="12"/>
        <v>-3148450.1933706598</v>
      </c>
      <c r="N53" s="1">
        <f t="shared" si="13"/>
        <v>624334.17598623782</v>
      </c>
      <c r="O53" s="1">
        <f t="shared" si="14"/>
        <v>0</v>
      </c>
      <c r="P53" s="1">
        <f t="shared" si="5"/>
        <v>7345532.2135693505</v>
      </c>
      <c r="Q53" s="1">
        <f t="shared" si="6"/>
        <v>0</v>
      </c>
      <c r="R53" s="1">
        <f t="shared" si="7"/>
        <v>0</v>
      </c>
      <c r="S53" s="1">
        <f t="shared" si="8"/>
        <v>0</v>
      </c>
      <c r="T53" s="1">
        <f t="shared" si="9"/>
        <v>5805502.8221319206</v>
      </c>
      <c r="U53" s="1">
        <f t="shared" si="10"/>
        <v>10626919.01831685</v>
      </c>
      <c r="V53" s="1">
        <f t="shared" si="15"/>
        <v>300156.34047743492</v>
      </c>
      <c r="W53" s="91">
        <f t="shared" si="11"/>
        <v>2.824490710431473E-2</v>
      </c>
      <c r="AA53">
        <v>2012</v>
      </c>
      <c r="AB53" s="8">
        <f t="shared" ref="AB53:AM62" si="17">SUMIFS($V:$V,$B:$B,$AA53,$C:$C,AB$52)</f>
        <v>-421273.81384168193</v>
      </c>
      <c r="AC53" s="8">
        <f t="shared" si="17"/>
        <v>-560385.97875770181</v>
      </c>
      <c r="AD53" s="8">
        <f t="shared" si="17"/>
        <v>-371851.04409971461</v>
      </c>
      <c r="AE53" s="8">
        <f t="shared" si="17"/>
        <v>327383.18356424384</v>
      </c>
      <c r="AF53" s="8">
        <f t="shared" si="17"/>
        <v>-356932.4938598536</v>
      </c>
      <c r="AG53" s="8">
        <f t="shared" si="17"/>
        <v>-514648.77829348296</v>
      </c>
      <c r="AH53" s="8">
        <f t="shared" si="17"/>
        <v>934779.1488485802</v>
      </c>
      <c r="AI53" s="8">
        <f t="shared" si="17"/>
        <v>-62832.317620495334</v>
      </c>
      <c r="AJ53" s="8">
        <f t="shared" si="17"/>
        <v>191856.02162456885</v>
      </c>
      <c r="AK53" s="8">
        <f t="shared" si="17"/>
        <v>-40294.373089419678</v>
      </c>
      <c r="AL53" s="8">
        <f t="shared" si="17"/>
        <v>236330.59976168349</v>
      </c>
      <c r="AM53" s="8">
        <f t="shared" si="17"/>
        <v>24678.119863929227</v>
      </c>
      <c r="AN53" s="1">
        <f t="shared" ref="AN53:AN62" si="18">SUM(AB53:AM53)</f>
        <v>-613191.72589934431</v>
      </c>
    </row>
    <row r="54" spans="1:40">
      <c r="A54" s="7">
        <f>Dataset!A54</f>
        <v>42491</v>
      </c>
      <c r="B54">
        <f>Dataset!B54</f>
        <v>2016</v>
      </c>
      <c r="C54">
        <f>Dataset!C54</f>
        <v>5</v>
      </c>
      <c r="D54">
        <f>Dataset!L54</f>
        <v>10989936.556001863</v>
      </c>
      <c r="E54">
        <f>Dataset!AC54</f>
        <v>156.19999999999999</v>
      </c>
      <c r="F54">
        <f>Dataset!AB54</f>
        <v>18.399999999999999</v>
      </c>
      <c r="G54" s="8">
        <f>Dataset!AR54</f>
        <v>31</v>
      </c>
      <c r="H54" s="100">
        <f>Dataset!BL54</f>
        <v>0</v>
      </c>
      <c r="I54" s="100">
        <f>Dataset!BF54</f>
        <v>0</v>
      </c>
      <c r="J54" s="100">
        <f>Dataset!BM54</f>
        <v>0</v>
      </c>
      <c r="K54" s="100">
        <f>Dataset!AM54</f>
        <v>692620.80000000005</v>
      </c>
      <c r="M54" s="8">
        <f t="shared" si="12"/>
        <v>-3148450.1933706598</v>
      </c>
      <c r="N54" s="1">
        <f t="shared" si="13"/>
        <v>256769.34778580922</v>
      </c>
      <c r="O54" s="1">
        <f t="shared" si="14"/>
        <v>88647.195769435144</v>
      </c>
      <c r="P54" s="1">
        <f t="shared" si="5"/>
        <v>7590383.2873549955</v>
      </c>
      <c r="Q54" s="1">
        <f t="shared" si="6"/>
        <v>0</v>
      </c>
      <c r="R54" s="1">
        <f t="shared" si="7"/>
        <v>0</v>
      </c>
      <c r="S54" s="1">
        <f t="shared" si="8"/>
        <v>0</v>
      </c>
      <c r="T54" s="1">
        <f t="shared" si="9"/>
        <v>5805502.8221319206</v>
      </c>
      <c r="U54" s="1">
        <f t="shared" si="10"/>
        <v>10592852.459671501</v>
      </c>
      <c r="V54" s="1">
        <f t="shared" si="15"/>
        <v>-397084.09633036144</v>
      </c>
      <c r="W54" s="91">
        <f t="shared" si="11"/>
        <v>3.7486040501566238E-2</v>
      </c>
      <c r="AA54">
        <f>AA53+1</f>
        <v>2013</v>
      </c>
      <c r="AB54" s="8">
        <f t="shared" si="17"/>
        <v>95051.396943107247</v>
      </c>
      <c r="AC54" s="8">
        <f t="shared" si="17"/>
        <v>-89104.375336777419</v>
      </c>
      <c r="AD54" s="8">
        <f t="shared" si="17"/>
        <v>-94710.949594195932</v>
      </c>
      <c r="AE54" s="8">
        <f t="shared" si="17"/>
        <v>199689.55555428565</v>
      </c>
      <c r="AF54" s="8">
        <f t="shared" si="17"/>
        <v>465535.25728040002</v>
      </c>
      <c r="AG54" s="8">
        <f t="shared" si="17"/>
        <v>155638.80951433443</v>
      </c>
      <c r="AH54" s="8">
        <f t="shared" si="17"/>
        <v>511233.12313313223</v>
      </c>
      <c r="AI54" s="8">
        <f t="shared" si="17"/>
        <v>405470.04680306464</v>
      </c>
      <c r="AJ54" s="8">
        <f t="shared" si="17"/>
        <v>356981.98652118631</v>
      </c>
      <c r="AK54" s="8">
        <f t="shared" si="17"/>
        <v>630354.72807249427</v>
      </c>
      <c r="AL54" s="8">
        <f t="shared" si="17"/>
        <v>313011.61662650295</v>
      </c>
      <c r="AM54" s="8">
        <f t="shared" si="17"/>
        <v>651895.05687708966</v>
      </c>
      <c r="AN54" s="1">
        <f t="shared" si="18"/>
        <v>3601046.2523946241</v>
      </c>
    </row>
    <row r="55" spans="1:40">
      <c r="A55" s="7">
        <f>Dataset!A55</f>
        <v>42522</v>
      </c>
      <c r="B55">
        <f>Dataset!B55</f>
        <v>2016</v>
      </c>
      <c r="C55">
        <f>Dataset!C55</f>
        <v>6</v>
      </c>
      <c r="D55">
        <f>Dataset!L55</f>
        <v>10938490.763634181</v>
      </c>
      <c r="E55">
        <f>Dataset!AC55</f>
        <v>28.5</v>
      </c>
      <c r="F55">
        <f>Dataset!AB55</f>
        <v>37.299999999999997</v>
      </c>
      <c r="G55" s="8">
        <f>Dataset!AR55</f>
        <v>30</v>
      </c>
      <c r="H55" s="100">
        <f>Dataset!BL55</f>
        <v>0</v>
      </c>
      <c r="I55" s="100">
        <f>Dataset!BF55</f>
        <v>0</v>
      </c>
      <c r="J55" s="100">
        <f>Dataset!BM55</f>
        <v>0</v>
      </c>
      <c r="K55" s="100">
        <f>Dataset!AM55</f>
        <v>692620.80000000005</v>
      </c>
      <c r="M55" s="8">
        <f t="shared" si="12"/>
        <v>-3148450.1933706598</v>
      </c>
      <c r="N55" s="1">
        <f t="shared" si="13"/>
        <v>46849.72094683459</v>
      </c>
      <c r="O55" s="1">
        <f t="shared" si="14"/>
        <v>179703.28272825712</v>
      </c>
      <c r="P55" s="1">
        <f t="shared" si="5"/>
        <v>7345532.2135693505</v>
      </c>
      <c r="Q55" s="1">
        <f t="shared" si="6"/>
        <v>0</v>
      </c>
      <c r="R55" s="1">
        <f t="shared" si="7"/>
        <v>0</v>
      </c>
      <c r="S55" s="1">
        <f t="shared" si="8"/>
        <v>0</v>
      </c>
      <c r="T55" s="1">
        <f t="shared" si="9"/>
        <v>5805502.8221319206</v>
      </c>
      <c r="U55" s="1">
        <f t="shared" si="10"/>
        <v>10229137.846005702</v>
      </c>
      <c r="V55" s="1">
        <f t="shared" si="15"/>
        <v>-709352.91762847826</v>
      </c>
      <c r="W55" s="91">
        <f t="shared" ref="W55:W117" si="19">ABS(V55/U55)</f>
        <v>6.9346305456766136E-2</v>
      </c>
      <c r="AA55">
        <f t="shared" ref="AA55:AA62" si="20">AA54+1</f>
        <v>2014</v>
      </c>
      <c r="AB55" s="8">
        <f t="shared" si="17"/>
        <v>399227.83391377516</v>
      </c>
      <c r="AC55" s="8">
        <f t="shared" si="17"/>
        <v>559287.69907912426</v>
      </c>
      <c r="AD55" s="8">
        <f t="shared" si="17"/>
        <v>453905.97136975266</v>
      </c>
      <c r="AE55" s="8">
        <f t="shared" si="17"/>
        <v>515107.73788079806</v>
      </c>
      <c r="AF55" s="8">
        <f t="shared" si="17"/>
        <v>524796.15148591809</v>
      </c>
      <c r="AG55" s="8">
        <f t="shared" si="17"/>
        <v>177263.22803318501</v>
      </c>
      <c r="AH55" s="8">
        <f t="shared" si="17"/>
        <v>673037.35386871547</v>
      </c>
      <c r="AI55" s="8">
        <f t="shared" si="17"/>
        <v>615249.94734299555</v>
      </c>
      <c r="AJ55" s="8">
        <f t="shared" si="17"/>
        <v>239279.75578270666</v>
      </c>
      <c r="AK55" s="8">
        <f t="shared" si="17"/>
        <v>222419.60185047798</v>
      </c>
      <c r="AL55" s="8">
        <f t="shared" si="17"/>
        <v>283392.10944946855</v>
      </c>
      <c r="AM55" s="8">
        <f t="shared" si="17"/>
        <v>-530898.0127000045</v>
      </c>
      <c r="AN55" s="1">
        <f t="shared" si="18"/>
        <v>4132069.3773569129</v>
      </c>
    </row>
    <row r="56" spans="1:40">
      <c r="A56" s="7">
        <f>Dataset!A56</f>
        <v>42552</v>
      </c>
      <c r="B56">
        <f>Dataset!B56</f>
        <v>2016</v>
      </c>
      <c r="C56">
        <f>Dataset!C56</f>
        <v>7</v>
      </c>
      <c r="D56">
        <f>Dataset!L56</f>
        <v>11041565.465770569</v>
      </c>
      <c r="E56">
        <f>Dataset!AC56</f>
        <v>0</v>
      </c>
      <c r="F56">
        <f>Dataset!AB56</f>
        <v>123.3</v>
      </c>
      <c r="G56" s="8">
        <f>Dataset!AR56</f>
        <v>31</v>
      </c>
      <c r="H56" s="100">
        <f>Dataset!BL56</f>
        <v>0</v>
      </c>
      <c r="I56" s="100">
        <f>Dataset!BF56</f>
        <v>0</v>
      </c>
      <c r="J56" s="100">
        <f>Dataset!BM56</f>
        <v>0</v>
      </c>
      <c r="K56" s="100">
        <f>Dataset!AM56</f>
        <v>692620.80000000005</v>
      </c>
      <c r="M56" s="8">
        <f t="shared" si="12"/>
        <v>-3148450.1933706598</v>
      </c>
      <c r="N56" s="1">
        <f t="shared" si="13"/>
        <v>0</v>
      </c>
      <c r="O56" s="1">
        <f t="shared" si="14"/>
        <v>594032.56730279105</v>
      </c>
      <c r="P56" s="1">
        <f t="shared" si="5"/>
        <v>7590383.2873549955</v>
      </c>
      <c r="Q56" s="1">
        <f t="shared" si="6"/>
        <v>0</v>
      </c>
      <c r="R56" s="1">
        <f t="shared" si="7"/>
        <v>0</v>
      </c>
      <c r="S56" s="1">
        <f t="shared" si="8"/>
        <v>0</v>
      </c>
      <c r="T56" s="1">
        <f t="shared" si="9"/>
        <v>5805502.8221319206</v>
      </c>
      <c r="U56" s="1">
        <f t="shared" si="10"/>
        <v>10841468.483419048</v>
      </c>
      <c r="V56" s="1">
        <f t="shared" si="15"/>
        <v>-200096.98235152103</v>
      </c>
      <c r="W56" s="91">
        <f t="shared" si="19"/>
        <v>1.8456630912827864E-2</v>
      </c>
      <c r="AA56">
        <f t="shared" si="20"/>
        <v>2015</v>
      </c>
      <c r="AB56" s="8">
        <f t="shared" si="17"/>
        <v>3393.6923371572047</v>
      </c>
      <c r="AC56" s="8">
        <f t="shared" si="17"/>
        <v>-142307.18317630515</v>
      </c>
      <c r="AD56" s="8">
        <f t="shared" si="17"/>
        <v>-411074.31836241484</v>
      </c>
      <c r="AE56" s="8">
        <f t="shared" si="17"/>
        <v>86879.179449368268</v>
      </c>
      <c r="AF56" s="8">
        <f t="shared" si="17"/>
        <v>40136.590723602101</v>
      </c>
      <c r="AG56" s="8">
        <f t="shared" si="17"/>
        <v>-330168.26391034946</v>
      </c>
      <c r="AH56" s="8">
        <f t="shared" si="17"/>
        <v>-5517.6762219388038</v>
      </c>
      <c r="AI56" s="8">
        <f t="shared" si="17"/>
        <v>-10169.687314756215</v>
      </c>
      <c r="AJ56" s="8">
        <f t="shared" si="17"/>
        <v>-516128.93187973276</v>
      </c>
      <c r="AK56" s="8">
        <f t="shared" si="17"/>
        <v>-220218.40244677104</v>
      </c>
      <c r="AL56" s="8">
        <f t="shared" si="17"/>
        <v>12449.040606202558</v>
      </c>
      <c r="AM56" s="8">
        <f t="shared" si="17"/>
        <v>-221110.64192568511</v>
      </c>
      <c r="AN56" s="1">
        <f t="shared" si="18"/>
        <v>-1713836.6021216232</v>
      </c>
    </row>
    <row r="57" spans="1:40">
      <c r="A57" s="7">
        <f>Dataset!A57</f>
        <v>42583</v>
      </c>
      <c r="B57">
        <f>Dataset!B57</f>
        <v>2016</v>
      </c>
      <c r="C57">
        <f>Dataset!C57</f>
        <v>8</v>
      </c>
      <c r="D57">
        <f>Dataset!L57</f>
        <v>11481801.456296286</v>
      </c>
      <c r="E57">
        <f>Dataset!AC57</f>
        <v>0</v>
      </c>
      <c r="F57">
        <f>Dataset!AB57</f>
        <v>136.5</v>
      </c>
      <c r="G57" s="8">
        <f>Dataset!AR57</f>
        <v>31</v>
      </c>
      <c r="H57" s="100">
        <f>Dataset!BL57</f>
        <v>0</v>
      </c>
      <c r="I57" s="100">
        <f>Dataset!BF57</f>
        <v>0</v>
      </c>
      <c r="J57" s="100">
        <f>Dataset!BM57</f>
        <v>0</v>
      </c>
      <c r="K57" s="100">
        <f>Dataset!AM57</f>
        <v>692620.80000000005</v>
      </c>
      <c r="M57" s="8">
        <f t="shared" si="12"/>
        <v>-3148450.1933706598</v>
      </c>
      <c r="N57" s="1">
        <f t="shared" si="13"/>
        <v>0</v>
      </c>
      <c r="O57" s="1">
        <f t="shared" si="14"/>
        <v>657627.29470260313</v>
      </c>
      <c r="P57" s="1">
        <f t="shared" si="5"/>
        <v>7590383.2873549955</v>
      </c>
      <c r="Q57" s="1">
        <f t="shared" si="6"/>
        <v>0</v>
      </c>
      <c r="R57" s="1">
        <f t="shared" si="7"/>
        <v>0</v>
      </c>
      <c r="S57" s="1">
        <f t="shared" si="8"/>
        <v>0</v>
      </c>
      <c r="T57" s="1">
        <f t="shared" si="9"/>
        <v>5805502.8221319206</v>
      </c>
      <c r="U57" s="1">
        <f t="shared" si="10"/>
        <v>10905063.210818859</v>
      </c>
      <c r="V57" s="1">
        <f t="shared" si="15"/>
        <v>-576738.2454774268</v>
      </c>
      <c r="W57" s="91">
        <f t="shared" si="19"/>
        <v>5.2887198756009744E-2</v>
      </c>
      <c r="AA57">
        <f t="shared" si="20"/>
        <v>2016</v>
      </c>
      <c r="AB57" s="8">
        <f t="shared" si="17"/>
        <v>-255233.92532158829</v>
      </c>
      <c r="AC57" s="8">
        <f t="shared" si="17"/>
        <v>-675024.501041824</v>
      </c>
      <c r="AD57" s="8">
        <f t="shared" si="17"/>
        <v>-454243.99099529907</v>
      </c>
      <c r="AE57" s="8">
        <f t="shared" si="17"/>
        <v>300156.34047743492</v>
      </c>
      <c r="AF57" s="8">
        <f t="shared" si="17"/>
        <v>-397084.09633036144</v>
      </c>
      <c r="AG57" s="8">
        <f t="shared" si="17"/>
        <v>-709352.91762847826</v>
      </c>
      <c r="AH57" s="8">
        <f t="shared" si="17"/>
        <v>-200096.98235152103</v>
      </c>
      <c r="AI57" s="8">
        <f t="shared" si="17"/>
        <v>-576738.2454774268</v>
      </c>
      <c r="AJ57" s="8">
        <f t="shared" si="17"/>
        <v>-595395.06586857326</v>
      </c>
      <c r="AK57" s="8">
        <f t="shared" si="17"/>
        <v>-604764.04666406102</v>
      </c>
      <c r="AL57" s="8">
        <f t="shared" si="17"/>
        <v>-549281.91138391383</v>
      </c>
      <c r="AM57" s="8">
        <f t="shared" si="17"/>
        <v>76629.852894054726</v>
      </c>
      <c r="AN57" s="1">
        <f t="shared" si="18"/>
        <v>-4640429.4896915574</v>
      </c>
    </row>
    <row r="58" spans="1:40">
      <c r="A58" s="7">
        <f>Dataset!A58</f>
        <v>42614</v>
      </c>
      <c r="B58">
        <f>Dataset!B58</f>
        <v>2016</v>
      </c>
      <c r="C58">
        <f>Dataset!C58</f>
        <v>9</v>
      </c>
      <c r="D58">
        <f>Dataset!L58</f>
        <v>10829491.170907196</v>
      </c>
      <c r="E58">
        <f>Dataset!AC58</f>
        <v>19.5</v>
      </c>
      <c r="F58">
        <f>Dataset!AB58</f>
        <v>41.4</v>
      </c>
      <c r="G58" s="8">
        <f>Dataset!AR58</f>
        <v>30</v>
      </c>
      <c r="H58" s="100">
        <f>Dataset!BL58</f>
        <v>0</v>
      </c>
      <c r="I58" s="100">
        <f>Dataset!BF58</f>
        <v>0</v>
      </c>
      <c r="J58" s="100">
        <f>Dataset!BM58</f>
        <v>0</v>
      </c>
      <c r="K58" s="100">
        <f>Dataset!AM58</f>
        <v>692620.80000000005</v>
      </c>
      <c r="M58" s="8">
        <f t="shared" si="12"/>
        <v>-3148450.1933706598</v>
      </c>
      <c r="N58" s="1">
        <f t="shared" si="13"/>
        <v>32055.072226781562</v>
      </c>
      <c r="O58" s="1">
        <f t="shared" si="14"/>
        <v>199456.1904812291</v>
      </c>
      <c r="P58" s="1">
        <f t="shared" si="5"/>
        <v>7345532.2135693505</v>
      </c>
      <c r="Q58" s="1">
        <f t="shared" si="6"/>
        <v>0</v>
      </c>
      <c r="R58" s="1">
        <f t="shared" si="7"/>
        <v>0</v>
      </c>
      <c r="S58" s="1">
        <f t="shared" si="8"/>
        <v>0</v>
      </c>
      <c r="T58" s="1">
        <f t="shared" si="9"/>
        <v>5805502.8221319206</v>
      </c>
      <c r="U58" s="1">
        <f t="shared" si="10"/>
        <v>10234096.105038622</v>
      </c>
      <c r="V58" s="1">
        <f t="shared" si="15"/>
        <v>-595395.06586857326</v>
      </c>
      <c r="W58" s="91">
        <f t="shared" si="19"/>
        <v>5.8177591822245869E-2</v>
      </c>
      <c r="AA58">
        <f t="shared" si="20"/>
        <v>2017</v>
      </c>
      <c r="AB58" s="8">
        <f t="shared" si="17"/>
        <v>-309861.12410030328</v>
      </c>
      <c r="AC58" s="8">
        <f t="shared" si="17"/>
        <v>-215186.56481126882</v>
      </c>
      <c r="AD58" s="8">
        <f t="shared" si="17"/>
        <v>-390640.54232584126</v>
      </c>
      <c r="AE58" s="8">
        <f t="shared" si="17"/>
        <v>704593.26939036883</v>
      </c>
      <c r="AF58" s="8">
        <f t="shared" si="17"/>
        <v>107313.73049750179</v>
      </c>
      <c r="AG58" s="8">
        <f t="shared" si="17"/>
        <v>-109254.68573387712</v>
      </c>
      <c r="AH58" s="8">
        <f t="shared" si="17"/>
        <v>811884.14459802024</v>
      </c>
      <c r="AI58" s="8">
        <f t="shared" si="17"/>
        <v>137636.5652891919</v>
      </c>
      <c r="AJ58" s="8">
        <f t="shared" si="17"/>
        <v>-314495.96440232731</v>
      </c>
      <c r="AK58" s="8">
        <f t="shared" si="17"/>
        <v>-655776.94475864805</v>
      </c>
      <c r="AL58" s="8">
        <f t="shared" si="17"/>
        <v>-421978.39589757286</v>
      </c>
      <c r="AM58" s="8">
        <f t="shared" si="17"/>
        <v>-164173.73746867292</v>
      </c>
      <c r="AN58" s="1">
        <f t="shared" si="18"/>
        <v>-819940.24972342886</v>
      </c>
    </row>
    <row r="59" spans="1:40">
      <c r="A59" s="7">
        <f>Dataset!A59</f>
        <v>42644</v>
      </c>
      <c r="B59">
        <f>Dataset!B59</f>
        <v>2016</v>
      </c>
      <c r="C59">
        <f>Dataset!C59</f>
        <v>10</v>
      </c>
      <c r="D59">
        <f>Dataset!L59</f>
        <v>11116512.222493669</v>
      </c>
      <c r="E59">
        <f>Dataset!AC59</f>
        <v>147.6</v>
      </c>
      <c r="F59">
        <f>Dataset!AB59</f>
        <v>4.5</v>
      </c>
      <c r="G59" s="8">
        <f>Dataset!AR59</f>
        <v>31</v>
      </c>
      <c r="H59" s="100">
        <f>Dataset!BL59</f>
        <v>0</v>
      </c>
      <c r="I59" s="100">
        <f>Dataset!BF59</f>
        <v>0</v>
      </c>
      <c r="J59" s="100">
        <f>Dataset!BM59</f>
        <v>0</v>
      </c>
      <c r="K59" s="100">
        <f>Dataset!AM59</f>
        <v>692620.80000000005</v>
      </c>
      <c r="M59" s="8">
        <f t="shared" si="12"/>
        <v>-3148450.1933706598</v>
      </c>
      <c r="N59" s="1">
        <f t="shared" si="13"/>
        <v>242632.23900886966</v>
      </c>
      <c r="O59" s="1">
        <f t="shared" si="14"/>
        <v>21680.020704481423</v>
      </c>
      <c r="P59" s="1">
        <f t="shared" si="5"/>
        <v>7590383.2873549955</v>
      </c>
      <c r="Q59" s="1">
        <f t="shared" si="6"/>
        <v>0</v>
      </c>
      <c r="R59" s="1">
        <f t="shared" si="7"/>
        <v>0</v>
      </c>
      <c r="S59" s="1">
        <f t="shared" si="8"/>
        <v>0</v>
      </c>
      <c r="T59" s="1">
        <f t="shared" si="9"/>
        <v>5805502.8221319206</v>
      </c>
      <c r="U59" s="1">
        <f t="shared" si="10"/>
        <v>10511748.175829608</v>
      </c>
      <c r="V59" s="1">
        <f t="shared" si="15"/>
        <v>-604764.04666406102</v>
      </c>
      <c r="W59" s="91">
        <f t="shared" si="19"/>
        <v>5.7532204591300706E-2</v>
      </c>
      <c r="AA59">
        <f t="shared" si="20"/>
        <v>2018</v>
      </c>
      <c r="AB59" s="8">
        <f t="shared" si="17"/>
        <v>-856955.06083755568</v>
      </c>
      <c r="AC59" s="8">
        <f t="shared" si="17"/>
        <v>-356040.35689865984</v>
      </c>
      <c r="AD59" s="8">
        <f t="shared" si="17"/>
        <v>-360610.047078982</v>
      </c>
      <c r="AE59" s="8">
        <f t="shared" si="17"/>
        <v>205882.77108920366</v>
      </c>
      <c r="AF59" s="8">
        <f t="shared" si="17"/>
        <v>-54287.179911440238</v>
      </c>
      <c r="AG59" s="8">
        <f t="shared" si="17"/>
        <v>-434029.76939919218</v>
      </c>
      <c r="AH59" s="8">
        <f t="shared" si="17"/>
        <v>-650833.05517620035</v>
      </c>
      <c r="AI59" s="8">
        <f t="shared" si="17"/>
        <v>-334113.22193028219</v>
      </c>
      <c r="AJ59" s="8">
        <f t="shared" si="17"/>
        <v>-386072.19651017338</v>
      </c>
      <c r="AK59" s="8">
        <f t="shared" si="17"/>
        <v>-267076.89661431313</v>
      </c>
      <c r="AL59" s="8">
        <f t="shared" si="17"/>
        <v>-367768.50827272981</v>
      </c>
      <c r="AM59" s="8">
        <f t="shared" si="17"/>
        <v>-429031.91450336576</v>
      </c>
      <c r="AN59" s="1">
        <f t="shared" si="18"/>
        <v>-4290935.4360436909</v>
      </c>
    </row>
    <row r="60" spans="1:40">
      <c r="A60" s="7">
        <f>Dataset!A60</f>
        <v>42675</v>
      </c>
      <c r="B60">
        <f>Dataset!B60</f>
        <v>2016</v>
      </c>
      <c r="C60">
        <f>Dataset!C60</f>
        <v>11</v>
      </c>
      <c r="D60">
        <f>Dataset!L60</f>
        <v>10974336.167164927</v>
      </c>
      <c r="E60">
        <f>Dataset!AC60</f>
        <v>257</v>
      </c>
      <c r="F60">
        <f>Dataset!AB60</f>
        <v>0</v>
      </c>
      <c r="G60" s="8">
        <f>Dataset!AR60</f>
        <v>30</v>
      </c>
      <c r="H60" s="100">
        <f>Dataset!BL60</f>
        <v>0</v>
      </c>
      <c r="I60" s="100">
        <f>Dataset!BF60</f>
        <v>0</v>
      </c>
      <c r="J60" s="100">
        <f>Dataset!BM60</f>
        <v>0</v>
      </c>
      <c r="K60" s="100">
        <f>Dataset!AM60</f>
        <v>692620.80000000005</v>
      </c>
      <c r="M60" s="8">
        <f t="shared" si="12"/>
        <v>-3148450.1933706598</v>
      </c>
      <c r="N60" s="1">
        <f t="shared" si="13"/>
        <v>422469.41345040314</v>
      </c>
      <c r="O60" s="1">
        <f t="shared" si="14"/>
        <v>0</v>
      </c>
      <c r="P60" s="1">
        <f t="shared" si="5"/>
        <v>7345532.2135693505</v>
      </c>
      <c r="Q60" s="1">
        <f t="shared" si="6"/>
        <v>0</v>
      </c>
      <c r="R60" s="1">
        <f t="shared" si="7"/>
        <v>0</v>
      </c>
      <c r="S60" s="1">
        <f t="shared" si="8"/>
        <v>0</v>
      </c>
      <c r="T60" s="1">
        <f t="shared" si="9"/>
        <v>5805502.8221319206</v>
      </c>
      <c r="U60" s="1">
        <f t="shared" si="10"/>
        <v>10425054.255781014</v>
      </c>
      <c r="V60" s="1">
        <f t="shared" si="15"/>
        <v>-549281.91138391383</v>
      </c>
      <c r="W60" s="91">
        <f t="shared" si="19"/>
        <v>5.2688638150666704E-2</v>
      </c>
      <c r="AA60">
        <f t="shared" si="20"/>
        <v>2019</v>
      </c>
      <c r="AB60" s="8">
        <f t="shared" si="17"/>
        <v>-270677.88552233018</v>
      </c>
      <c r="AC60" s="8">
        <f t="shared" si="17"/>
        <v>-122422.94687041268</v>
      </c>
      <c r="AD60" s="8">
        <f t="shared" si="17"/>
        <v>-28202.471075311303</v>
      </c>
      <c r="AE60" s="8">
        <f t="shared" si="17"/>
        <v>326907.79355487414</v>
      </c>
      <c r="AF60" s="8">
        <f t="shared" si="17"/>
        <v>257383.5088183172</v>
      </c>
      <c r="AG60" s="8">
        <f t="shared" si="17"/>
        <v>33616.070313991979</v>
      </c>
      <c r="AH60" s="8">
        <f t="shared" si="17"/>
        <v>265817.54421898723</v>
      </c>
      <c r="AI60" s="8">
        <f t="shared" si="17"/>
        <v>-266238.96745092608</v>
      </c>
      <c r="AJ60" s="8">
        <f t="shared" si="17"/>
        <v>-356493.94600148313</v>
      </c>
      <c r="AK60" s="8">
        <f t="shared" si="17"/>
        <v>88547.269723251462</v>
      </c>
      <c r="AL60" s="8">
        <f t="shared" si="17"/>
        <v>-160902.29528929479</v>
      </c>
      <c r="AM60" s="8">
        <f t="shared" si="17"/>
        <v>92887.586008969694</v>
      </c>
      <c r="AN60" s="1">
        <f t="shared" si="18"/>
        <v>-139778.73957136646</v>
      </c>
    </row>
    <row r="61" spans="1:40">
      <c r="A61" s="7">
        <f>Dataset!A61</f>
        <v>42705</v>
      </c>
      <c r="B61">
        <f>Dataset!B61</f>
        <v>2016</v>
      </c>
      <c r="C61">
        <f>Dataset!C61</f>
        <v>12</v>
      </c>
      <c r="D61">
        <f>Dataset!L61</f>
        <v>10477480.747742252</v>
      </c>
      <c r="E61">
        <f>Dataset!AC61</f>
        <v>534.4</v>
      </c>
      <c r="F61">
        <f>Dataset!AB61</f>
        <v>0</v>
      </c>
      <c r="G61" s="8">
        <f>Dataset!AR61</f>
        <v>31</v>
      </c>
      <c r="H61" s="100">
        <f>Dataset!BL61</f>
        <v>0</v>
      </c>
      <c r="I61" s="100">
        <f>Dataset!BF61</f>
        <v>1</v>
      </c>
      <c r="J61" s="100">
        <f>Dataset!BM61</f>
        <v>0</v>
      </c>
      <c r="K61" s="100">
        <f>Dataset!AM61</f>
        <v>692620.80000000005</v>
      </c>
      <c r="M61" s="8">
        <f t="shared" si="12"/>
        <v>-3148450.1933706598</v>
      </c>
      <c r="N61" s="1">
        <f t="shared" si="13"/>
        <v>878473.36399959319</v>
      </c>
      <c r="O61" s="1">
        <f t="shared" si="14"/>
        <v>0</v>
      </c>
      <c r="P61" s="1">
        <f t="shared" si="5"/>
        <v>7590383.2873549955</v>
      </c>
      <c r="Q61" s="1">
        <f t="shared" si="6"/>
        <v>0</v>
      </c>
      <c r="R61" s="1">
        <f t="shared" si="7"/>
        <v>-571798.679479543</v>
      </c>
      <c r="S61" s="1">
        <f t="shared" si="8"/>
        <v>0</v>
      </c>
      <c r="T61" s="1">
        <f t="shared" si="9"/>
        <v>5805502.8221319206</v>
      </c>
      <c r="U61" s="1">
        <f t="shared" si="10"/>
        <v>10554110.600636307</v>
      </c>
      <c r="V61" s="1">
        <f t="shared" si="15"/>
        <v>76629.852894054726</v>
      </c>
      <c r="W61" s="91">
        <f t="shared" si="19"/>
        <v>7.2606641898782746E-3</v>
      </c>
      <c r="AA61">
        <f t="shared" si="20"/>
        <v>2020</v>
      </c>
      <c r="AB61" s="8">
        <f t="shared" si="17"/>
        <v>-94118.311312472448</v>
      </c>
      <c r="AC61" s="8">
        <f t="shared" si="17"/>
        <v>-163799.07325492613</v>
      </c>
      <c r="AD61" s="8">
        <f t="shared" si="17"/>
        <v>-691482.1643434912</v>
      </c>
      <c r="AE61" s="8">
        <f t="shared" si="17"/>
        <v>520741.96156315599</v>
      </c>
      <c r="AF61" s="8">
        <f t="shared" si="17"/>
        <v>-184734.15780724585</v>
      </c>
      <c r="AG61" s="8">
        <f t="shared" si="17"/>
        <v>-543374.7884356007</v>
      </c>
      <c r="AH61" s="8">
        <f t="shared" si="17"/>
        <v>58602.441731132567</v>
      </c>
      <c r="AI61" s="8">
        <f t="shared" si="17"/>
        <v>9967.9758597258478</v>
      </c>
      <c r="AJ61" s="8">
        <f t="shared" si="17"/>
        <v>106224.69401769526</v>
      </c>
      <c r="AK61" s="8">
        <f t="shared" si="17"/>
        <v>47843.61560173519</v>
      </c>
      <c r="AL61" s="8">
        <f t="shared" si="17"/>
        <v>-190910.90489384346</v>
      </c>
      <c r="AM61" s="8">
        <f t="shared" si="17"/>
        <v>-153180.6375399977</v>
      </c>
      <c r="AN61" s="1">
        <f t="shared" si="18"/>
        <v>-1278219.3488141326</v>
      </c>
    </row>
    <row r="62" spans="1:40">
      <c r="A62" s="7">
        <f>Dataset!A62</f>
        <v>42736</v>
      </c>
      <c r="B62">
        <f>Dataset!B62</f>
        <v>2017</v>
      </c>
      <c r="C62">
        <f>Dataset!C62</f>
        <v>1</v>
      </c>
      <c r="D62">
        <f>Dataset!L62</f>
        <v>11624581.712659625</v>
      </c>
      <c r="E62">
        <f>Dataset!AC62</f>
        <v>552</v>
      </c>
      <c r="F62">
        <f>Dataset!AB62</f>
        <v>0</v>
      </c>
      <c r="G62" s="8">
        <f>Dataset!AR62</f>
        <v>31</v>
      </c>
      <c r="H62" s="100">
        <f>Dataset!BL62</f>
        <v>0</v>
      </c>
      <c r="I62" s="100">
        <f>Dataset!BF62</f>
        <v>0</v>
      </c>
      <c r="J62" s="100">
        <f>Dataset!BM62</f>
        <v>0</v>
      </c>
      <c r="K62" s="100">
        <f>Dataset!AM62</f>
        <v>711695.1</v>
      </c>
      <c r="M62" s="8">
        <f t="shared" si="12"/>
        <v>-3148450.1933706598</v>
      </c>
      <c r="N62" s="1">
        <f t="shared" si="13"/>
        <v>907405.12149658578</v>
      </c>
      <c r="O62" s="1">
        <f t="shared" si="14"/>
        <v>0</v>
      </c>
      <c r="P62" s="1">
        <f t="shared" si="5"/>
        <v>7590383.2873549955</v>
      </c>
      <c r="Q62" s="1">
        <f t="shared" si="6"/>
        <v>0</v>
      </c>
      <c r="R62" s="1">
        <f t="shared" si="7"/>
        <v>0</v>
      </c>
      <c r="S62" s="1">
        <f t="shared" si="8"/>
        <v>0</v>
      </c>
      <c r="T62" s="1">
        <f t="shared" si="9"/>
        <v>5965382.3730783993</v>
      </c>
      <c r="U62" s="1">
        <f t="shared" si="10"/>
        <v>11314720.588559322</v>
      </c>
      <c r="V62" s="1">
        <f t="shared" si="15"/>
        <v>-309861.12410030328</v>
      </c>
      <c r="W62" s="91">
        <f t="shared" si="19"/>
        <v>2.7385662922477627E-2</v>
      </c>
      <c r="AA62">
        <f t="shared" si="20"/>
        <v>2021</v>
      </c>
      <c r="AB62" s="8">
        <f t="shared" si="17"/>
        <v>239401.88818904571</v>
      </c>
      <c r="AC62" s="8">
        <f t="shared" si="17"/>
        <v>192492.45822395943</v>
      </c>
      <c r="AD62" s="8">
        <f t="shared" si="17"/>
        <v>94069.146746004</v>
      </c>
      <c r="AE62" s="8">
        <f t="shared" si="17"/>
        <v>686203.74041134678</v>
      </c>
      <c r="AF62" s="8">
        <f t="shared" si="17"/>
        <v>933893.0757478103</v>
      </c>
      <c r="AG62" s="8">
        <f t="shared" si="17"/>
        <v>226351.26533381455</v>
      </c>
      <c r="AH62" s="8">
        <f t="shared" si="17"/>
        <v>533976.96791404486</v>
      </c>
      <c r="AI62" s="8">
        <f t="shared" si="17"/>
        <v>-292629.40735189989</v>
      </c>
      <c r="AJ62" s="8">
        <f t="shared" si="17"/>
        <v>297262.38258265704</v>
      </c>
      <c r="AK62" s="8">
        <f t="shared" si="17"/>
        <v>-93489.110921829939</v>
      </c>
      <c r="AL62" s="8">
        <f t="shared" si="17"/>
        <v>48616.647450160235</v>
      </c>
      <c r="AM62" s="8">
        <f t="shared" si="17"/>
        <v>75891.689178150147</v>
      </c>
      <c r="AN62" s="1">
        <f t="shared" si="18"/>
        <v>2942040.7435032632</v>
      </c>
    </row>
    <row r="63" spans="1:40">
      <c r="A63" s="7">
        <f>Dataset!A63</f>
        <v>42767</v>
      </c>
      <c r="B63">
        <f>Dataset!B63</f>
        <v>2017</v>
      </c>
      <c r="C63">
        <f>Dataset!C63</f>
        <v>2</v>
      </c>
      <c r="D63">
        <f>Dataset!L63</f>
        <v>10638201.885609536</v>
      </c>
      <c r="E63">
        <f>Dataset!AC63</f>
        <v>456.4</v>
      </c>
      <c r="F63">
        <f>Dataset!AB63</f>
        <v>0</v>
      </c>
      <c r="G63" s="8">
        <f>Dataset!AR63</f>
        <v>28</v>
      </c>
      <c r="H63" s="100">
        <f>Dataset!BL63</f>
        <v>0</v>
      </c>
      <c r="I63" s="100">
        <f>Dataset!BF63</f>
        <v>0</v>
      </c>
      <c r="J63" s="100">
        <f>Dataset!BM63</f>
        <v>0</v>
      </c>
      <c r="K63" s="100">
        <f>Dataset!AM63</f>
        <v>711695.1</v>
      </c>
      <c r="M63" s="8">
        <f t="shared" si="12"/>
        <v>-3148450.1933706598</v>
      </c>
      <c r="N63" s="1">
        <f t="shared" si="13"/>
        <v>750253.0750924669</v>
      </c>
      <c r="O63" s="1">
        <f t="shared" si="14"/>
        <v>0</v>
      </c>
      <c r="P63" s="1">
        <f t="shared" si="5"/>
        <v>6855830.0659980606</v>
      </c>
      <c r="Q63" s="1">
        <f t="shared" si="6"/>
        <v>0</v>
      </c>
      <c r="R63" s="1">
        <f t="shared" si="7"/>
        <v>0</v>
      </c>
      <c r="S63" s="1">
        <f t="shared" si="8"/>
        <v>0</v>
      </c>
      <c r="T63" s="1">
        <f t="shared" si="9"/>
        <v>5965382.3730783993</v>
      </c>
      <c r="U63" s="1">
        <f t="shared" si="10"/>
        <v>10423015.320798267</v>
      </c>
      <c r="V63" s="1">
        <f t="shared" si="15"/>
        <v>-215186.56481126882</v>
      </c>
      <c r="W63" s="91">
        <f t="shared" si="19"/>
        <v>2.064532749768503E-2</v>
      </c>
      <c r="AB63" s="1">
        <f t="shared" ref="AB63:AM63" si="21">SUM(AB53:AB62)</f>
        <v>-1471045.3095528465</v>
      </c>
      <c r="AC63" s="1">
        <f t="shared" si="21"/>
        <v>-1572490.8228447922</v>
      </c>
      <c r="AD63" s="1">
        <f t="shared" si="21"/>
        <v>-2254840.4097594935</v>
      </c>
      <c r="AE63" s="1">
        <f t="shared" si="21"/>
        <v>3873545.5329350801</v>
      </c>
      <c r="AF63" s="1">
        <f t="shared" si="21"/>
        <v>1336020.3866446484</v>
      </c>
      <c r="AG63" s="1">
        <f t="shared" si="21"/>
        <v>-2047959.8302056547</v>
      </c>
      <c r="AH63" s="1">
        <f t="shared" si="21"/>
        <v>2932883.0105629526</v>
      </c>
      <c r="AI63" s="1">
        <f t="shared" si="21"/>
        <v>-374397.31185080856</v>
      </c>
      <c r="AJ63" s="1">
        <f t="shared" si="21"/>
        <v>-976981.26413347572</v>
      </c>
      <c r="AK63" s="1">
        <f t="shared" si="21"/>
        <v>-892454.55924708396</v>
      </c>
      <c r="AL63" s="1">
        <f t="shared" si="21"/>
        <v>-797042.00184333697</v>
      </c>
      <c r="AM63" s="1">
        <f t="shared" si="21"/>
        <v>-576412.63931553252</v>
      </c>
      <c r="AN63" s="1">
        <f>SUM(AB63:AM63)</f>
        <v>-2821175.2186103435</v>
      </c>
    </row>
    <row r="64" spans="1:40">
      <c r="A64" s="7">
        <f>Dataset!A64</f>
        <v>42795</v>
      </c>
      <c r="B64">
        <f>Dataset!B64</f>
        <v>2017</v>
      </c>
      <c r="C64">
        <f>Dataset!C64</f>
        <v>3</v>
      </c>
      <c r="D64">
        <f>Dataset!L64</f>
        <v>11697306.266582021</v>
      </c>
      <c r="E64">
        <f>Dataset!AC64</f>
        <v>547.1</v>
      </c>
      <c r="F64">
        <f>Dataset!AB64</f>
        <v>0</v>
      </c>
      <c r="G64" s="8">
        <f>Dataset!AR64</f>
        <v>31</v>
      </c>
      <c r="H64" s="100">
        <f>Dataset!BL64</f>
        <v>0</v>
      </c>
      <c r="I64" s="100">
        <f>Dataset!BF64</f>
        <v>0</v>
      </c>
      <c r="J64" s="100">
        <f>Dataset!BM64</f>
        <v>0</v>
      </c>
      <c r="K64" s="100">
        <f>Dataset!AM64</f>
        <v>711695.1</v>
      </c>
      <c r="M64" s="8">
        <f t="shared" si="12"/>
        <v>-3148450.1933706598</v>
      </c>
      <c r="N64" s="1">
        <f t="shared" si="13"/>
        <v>899350.25719344581</v>
      </c>
      <c r="O64" s="1">
        <f t="shared" si="14"/>
        <v>0</v>
      </c>
      <c r="P64" s="1">
        <f t="shared" si="5"/>
        <v>7590383.2873549955</v>
      </c>
      <c r="Q64" s="1">
        <f t="shared" si="6"/>
        <v>0</v>
      </c>
      <c r="R64" s="1">
        <f t="shared" si="7"/>
        <v>0</v>
      </c>
      <c r="S64" s="1">
        <f t="shared" si="8"/>
        <v>0</v>
      </c>
      <c r="T64" s="1">
        <f t="shared" si="9"/>
        <v>5965382.3730783993</v>
      </c>
      <c r="U64" s="1">
        <f t="shared" si="10"/>
        <v>11306665.72425618</v>
      </c>
      <c r="V64" s="1">
        <f t="shared" si="15"/>
        <v>-390640.54232584126</v>
      </c>
      <c r="W64" s="91">
        <f t="shared" si="19"/>
        <v>3.4549579146732928E-2</v>
      </c>
    </row>
    <row r="65" spans="1:23">
      <c r="A65" s="7">
        <f>Dataset!A65</f>
        <v>42826</v>
      </c>
      <c r="B65">
        <f>Dataset!B65</f>
        <v>2017</v>
      </c>
      <c r="C65">
        <f>Dataset!C65</f>
        <v>4</v>
      </c>
      <c r="D65">
        <f>Dataset!L65</f>
        <v>9856283.4458161946</v>
      </c>
      <c r="E65">
        <f>Dataset!AC65</f>
        <v>240.9</v>
      </c>
      <c r="F65">
        <f>Dataset!AB65</f>
        <v>0.5</v>
      </c>
      <c r="G65" s="8">
        <f>Dataset!AR65</f>
        <v>30</v>
      </c>
      <c r="H65" s="100">
        <f>Dataset!BL65</f>
        <v>0</v>
      </c>
      <c r="I65" s="100">
        <f>Dataset!BF65</f>
        <v>0</v>
      </c>
      <c r="J65" s="100">
        <f>Dataset!BM65</f>
        <v>0</v>
      </c>
      <c r="K65" s="100">
        <f>Dataset!AM65</f>
        <v>711695.1</v>
      </c>
      <c r="M65" s="8">
        <f t="shared" si="12"/>
        <v>-3148450.1933706598</v>
      </c>
      <c r="N65" s="1">
        <f t="shared" si="13"/>
        <v>396003.43074008607</v>
      </c>
      <c r="O65" s="1">
        <f t="shared" si="14"/>
        <v>2408.8911893868249</v>
      </c>
      <c r="P65" s="1">
        <f t="shared" si="5"/>
        <v>7345532.2135693505</v>
      </c>
      <c r="Q65" s="1">
        <f t="shared" si="6"/>
        <v>0</v>
      </c>
      <c r="R65" s="1">
        <f t="shared" si="7"/>
        <v>0</v>
      </c>
      <c r="S65" s="1">
        <f t="shared" si="8"/>
        <v>0</v>
      </c>
      <c r="T65" s="1">
        <f t="shared" si="9"/>
        <v>5965382.3730783993</v>
      </c>
      <c r="U65" s="1">
        <f t="shared" si="10"/>
        <v>10560876.715206563</v>
      </c>
      <c r="V65" s="1">
        <f t="shared" si="15"/>
        <v>704593.26939036883</v>
      </c>
      <c r="W65" s="91">
        <f t="shared" si="19"/>
        <v>6.6717308457528712E-2</v>
      </c>
    </row>
    <row r="66" spans="1:23">
      <c r="A66" s="7">
        <f>Dataset!A66</f>
        <v>42856</v>
      </c>
      <c r="B66">
        <f>Dataset!B66</f>
        <v>2017</v>
      </c>
      <c r="C66">
        <f>Dataset!C66</f>
        <v>5</v>
      </c>
      <c r="D66">
        <f>Dataset!L66</f>
        <v>10617108.286173008</v>
      </c>
      <c r="E66">
        <f>Dataset!AC66</f>
        <v>167.7</v>
      </c>
      <c r="F66">
        <f>Dataset!AB66</f>
        <v>8.6</v>
      </c>
      <c r="G66" s="8">
        <f>Dataset!AR66</f>
        <v>31</v>
      </c>
      <c r="H66" s="100">
        <f>Dataset!BL66</f>
        <v>0</v>
      </c>
      <c r="I66" s="100">
        <f>Dataset!BF66</f>
        <v>0</v>
      </c>
      <c r="J66" s="100">
        <f>Dataset!BM66</f>
        <v>0</v>
      </c>
      <c r="K66" s="100">
        <f>Dataset!AM66</f>
        <v>711695.1</v>
      </c>
      <c r="M66" s="8">
        <f t="shared" ref="M66:M97" si="22">$AB$9</f>
        <v>-3148450.1933706598</v>
      </c>
      <c r="N66" s="1">
        <f t="shared" ref="N66:N97" si="23">E66*$AB$10</f>
        <v>275673.62115032144</v>
      </c>
      <c r="O66" s="1">
        <f t="shared" ref="O66:O97" si="24">F66*$AB$11</f>
        <v>41432.928457453389</v>
      </c>
      <c r="P66" s="1">
        <f t="shared" si="5"/>
        <v>7590383.2873549955</v>
      </c>
      <c r="Q66" s="1">
        <f t="shared" si="6"/>
        <v>0</v>
      </c>
      <c r="R66" s="1">
        <f t="shared" si="7"/>
        <v>0</v>
      </c>
      <c r="S66" s="1">
        <f t="shared" si="8"/>
        <v>0</v>
      </c>
      <c r="T66" s="1">
        <f t="shared" si="9"/>
        <v>5965382.3730783993</v>
      </c>
      <c r="U66" s="1">
        <f t="shared" si="10"/>
        <v>10724422.01667051</v>
      </c>
      <c r="V66" s="1">
        <f t="shared" ref="V66:V97" si="25">U66-D66</f>
        <v>107313.73049750179</v>
      </c>
      <c r="W66" s="91">
        <f t="shared" si="19"/>
        <v>1.000648149902052E-2</v>
      </c>
    </row>
    <row r="67" spans="1:23">
      <c r="A67" s="7">
        <f>Dataset!A67</f>
        <v>42887</v>
      </c>
      <c r="B67">
        <f>Dataset!B67</f>
        <v>2017</v>
      </c>
      <c r="C67">
        <f>Dataset!C67</f>
        <v>6</v>
      </c>
      <c r="D67">
        <f>Dataset!L67</f>
        <v>10524821.658453234</v>
      </c>
      <c r="E67">
        <f>Dataset!AC67</f>
        <v>34.1</v>
      </c>
      <c r="F67">
        <f>Dataset!AB67</f>
        <v>40.9</v>
      </c>
      <c r="G67" s="8">
        <f>Dataset!AR67</f>
        <v>30</v>
      </c>
      <c r="H67" s="100">
        <f>Dataset!BL67</f>
        <v>0</v>
      </c>
      <c r="I67" s="100">
        <f>Dataset!BF67</f>
        <v>0</v>
      </c>
      <c r="J67" s="100">
        <f>Dataset!BM67</f>
        <v>0</v>
      </c>
      <c r="K67" s="100">
        <f>Dataset!AM67</f>
        <v>711695.1</v>
      </c>
      <c r="M67" s="8">
        <f t="shared" si="22"/>
        <v>-3148450.1933706598</v>
      </c>
      <c r="N67" s="1">
        <f t="shared" si="23"/>
        <v>56055.280150423147</v>
      </c>
      <c r="O67" s="1">
        <f t="shared" si="24"/>
        <v>197047.29929184227</v>
      </c>
      <c r="P67" s="1">
        <f t="shared" ref="P67:P117" si="26">G67*$AB$12</f>
        <v>7345532.2135693505</v>
      </c>
      <c r="Q67" s="1">
        <f t="shared" ref="Q67:Q117" si="27">H67*$AB$13</f>
        <v>0</v>
      </c>
      <c r="R67" s="1">
        <f t="shared" ref="R67:R117" si="28">I67*$AB$14</f>
        <v>0</v>
      </c>
      <c r="S67" s="1">
        <f t="shared" ref="S67:S121" si="29">J67*$AB$15</f>
        <v>0</v>
      </c>
      <c r="T67" s="1">
        <f t="shared" ref="T67:T121" si="30">K67*$AB$16</f>
        <v>5965382.3730783993</v>
      </c>
      <c r="U67" s="1">
        <f t="shared" ref="U67:U121" si="31">SUM(M67:T67)</f>
        <v>10415566.972719356</v>
      </c>
      <c r="V67" s="1">
        <f t="shared" si="25"/>
        <v>-109254.68573387712</v>
      </c>
      <c r="W67" s="91">
        <f t="shared" si="19"/>
        <v>1.0489557219500291E-2</v>
      </c>
    </row>
    <row r="68" spans="1:23">
      <c r="A68" s="7">
        <f>Dataset!A68</f>
        <v>42917</v>
      </c>
      <c r="B68">
        <f>Dataset!B68</f>
        <v>2017</v>
      </c>
      <c r="C68">
        <f>Dataset!C68</f>
        <v>7</v>
      </c>
      <c r="D68">
        <f>Dataset!L68</f>
        <v>9893170.2734729256</v>
      </c>
      <c r="E68">
        <f>Dataset!AC68</f>
        <v>0</v>
      </c>
      <c r="F68">
        <f>Dataset!AB68</f>
        <v>61.8</v>
      </c>
      <c r="G68" s="8">
        <f>Dataset!AR68</f>
        <v>31</v>
      </c>
      <c r="H68" s="100">
        <f>Dataset!BL68</f>
        <v>0</v>
      </c>
      <c r="I68" s="100">
        <f>Dataset!BF68</f>
        <v>0</v>
      </c>
      <c r="J68" s="100">
        <f>Dataset!BM68</f>
        <v>0</v>
      </c>
      <c r="K68" s="100">
        <f>Dataset!AM68</f>
        <v>711695.1</v>
      </c>
      <c r="M68" s="8">
        <f t="shared" si="22"/>
        <v>-3148450.1933706598</v>
      </c>
      <c r="N68" s="1">
        <f t="shared" si="23"/>
        <v>0</v>
      </c>
      <c r="O68" s="1">
        <f t="shared" si="24"/>
        <v>297738.95100821153</v>
      </c>
      <c r="P68" s="1">
        <f t="shared" si="26"/>
        <v>7590383.2873549955</v>
      </c>
      <c r="Q68" s="1">
        <f t="shared" si="27"/>
        <v>0</v>
      </c>
      <c r="R68" s="1">
        <f t="shared" si="28"/>
        <v>0</v>
      </c>
      <c r="S68" s="1">
        <f t="shared" si="29"/>
        <v>0</v>
      </c>
      <c r="T68" s="1">
        <f t="shared" si="30"/>
        <v>5965382.3730783993</v>
      </c>
      <c r="U68" s="1">
        <f t="shared" si="31"/>
        <v>10705054.418070946</v>
      </c>
      <c r="V68" s="1">
        <f t="shared" si="25"/>
        <v>811884.14459802024</v>
      </c>
      <c r="W68" s="91">
        <f t="shared" si="19"/>
        <v>7.5841197334550497E-2</v>
      </c>
    </row>
    <row r="69" spans="1:23">
      <c r="A69" s="7">
        <f>Dataset!A69</f>
        <v>42948</v>
      </c>
      <c r="B69">
        <f>Dataset!B69</f>
        <v>2017</v>
      </c>
      <c r="C69">
        <f>Dataset!C69</f>
        <v>8</v>
      </c>
      <c r="D69">
        <f>Dataset!L69</f>
        <v>10494250.710027773</v>
      </c>
      <c r="E69">
        <f>Dataset!AC69</f>
        <v>5.9</v>
      </c>
      <c r="F69">
        <f>Dataset!AB69</f>
        <v>44.6</v>
      </c>
      <c r="G69" s="8">
        <f>Dataset!AR69</f>
        <v>31</v>
      </c>
      <c r="H69" s="100">
        <f>Dataset!BL69</f>
        <v>0</v>
      </c>
      <c r="I69" s="100">
        <f>Dataset!BF69</f>
        <v>0</v>
      </c>
      <c r="J69" s="100">
        <f>Dataset!BM69</f>
        <v>0</v>
      </c>
      <c r="K69" s="100">
        <f>Dataset!AM69</f>
        <v>711695.1</v>
      </c>
      <c r="M69" s="8">
        <f t="shared" si="22"/>
        <v>-3148450.1933706598</v>
      </c>
      <c r="N69" s="1">
        <f t="shared" si="23"/>
        <v>9698.7141609236533</v>
      </c>
      <c r="O69" s="1">
        <f t="shared" si="24"/>
        <v>214873.0940933048</v>
      </c>
      <c r="P69" s="1">
        <f t="shared" si="26"/>
        <v>7590383.2873549955</v>
      </c>
      <c r="Q69" s="1">
        <f t="shared" si="27"/>
        <v>0</v>
      </c>
      <c r="R69" s="1">
        <f t="shared" si="28"/>
        <v>0</v>
      </c>
      <c r="S69" s="1">
        <f t="shared" si="29"/>
        <v>0</v>
      </c>
      <c r="T69" s="1">
        <f t="shared" si="30"/>
        <v>5965382.3730783993</v>
      </c>
      <c r="U69" s="1">
        <f t="shared" si="31"/>
        <v>10631887.275316965</v>
      </c>
      <c r="V69" s="1">
        <f t="shared" si="25"/>
        <v>137636.5652891919</v>
      </c>
      <c r="W69" s="91">
        <f t="shared" si="19"/>
        <v>1.2945638128493852E-2</v>
      </c>
    </row>
    <row r="70" spans="1:23">
      <c r="A70" s="7">
        <f>Dataset!A70</f>
        <v>42979</v>
      </c>
      <c r="B70">
        <f>Dataset!B70</f>
        <v>2017</v>
      </c>
      <c r="C70">
        <f>Dataset!C70</f>
        <v>9</v>
      </c>
      <c r="D70">
        <f>Dataset!L70</f>
        <v>10794718.500559</v>
      </c>
      <c r="E70">
        <f>Dataset!AC70</f>
        <v>40.9</v>
      </c>
      <c r="F70">
        <f>Dataset!AB70</f>
        <v>52</v>
      </c>
      <c r="G70" s="8">
        <f>Dataset!AR70</f>
        <v>30</v>
      </c>
      <c r="H70" s="100">
        <f>Dataset!BL70</f>
        <v>0</v>
      </c>
      <c r="I70" s="100">
        <f>Dataset!BF70</f>
        <v>0</v>
      </c>
      <c r="J70" s="100">
        <f>Dataset!BM70</f>
        <v>0</v>
      </c>
      <c r="K70" s="100">
        <f>Dataset!AM70</f>
        <v>711695.1</v>
      </c>
      <c r="M70" s="8">
        <f t="shared" si="22"/>
        <v>-3148450.1933706598</v>
      </c>
      <c r="N70" s="1">
        <f t="shared" si="23"/>
        <v>67233.459183352097</v>
      </c>
      <c r="O70" s="1">
        <f t="shared" si="24"/>
        <v>250524.6836962298</v>
      </c>
      <c r="P70" s="1">
        <f t="shared" si="26"/>
        <v>7345532.2135693505</v>
      </c>
      <c r="Q70" s="1">
        <f t="shared" si="27"/>
        <v>0</v>
      </c>
      <c r="R70" s="1">
        <f t="shared" si="28"/>
        <v>0</v>
      </c>
      <c r="S70" s="1">
        <f t="shared" si="29"/>
        <v>0</v>
      </c>
      <c r="T70" s="1">
        <f t="shared" si="30"/>
        <v>5965382.3730783993</v>
      </c>
      <c r="U70" s="1">
        <f t="shared" si="31"/>
        <v>10480222.536156673</v>
      </c>
      <c r="V70" s="1">
        <f t="shared" si="25"/>
        <v>-314495.96440232731</v>
      </c>
      <c r="W70" s="91">
        <f t="shared" si="19"/>
        <v>3.0008519696725817E-2</v>
      </c>
    </row>
    <row r="71" spans="1:23">
      <c r="A71" s="7">
        <f>Dataset!A71</f>
        <v>43009</v>
      </c>
      <c r="B71">
        <f>Dataset!B71</f>
        <v>2017</v>
      </c>
      <c r="C71">
        <f>Dataset!C71</f>
        <v>10</v>
      </c>
      <c r="D71">
        <f>Dataset!L71</f>
        <v>11272386.319090182</v>
      </c>
      <c r="E71">
        <f>Dataset!AC71</f>
        <v>111.2</v>
      </c>
      <c r="F71">
        <f>Dataset!AB71</f>
        <v>5.5</v>
      </c>
      <c r="G71" s="8">
        <f>Dataset!AR71</f>
        <v>31</v>
      </c>
      <c r="H71" s="100">
        <f>Dataset!BL71</f>
        <v>0</v>
      </c>
      <c r="I71" s="100">
        <f>Dataset!BF71</f>
        <v>0</v>
      </c>
      <c r="J71" s="100">
        <f>Dataset!BM71</f>
        <v>0</v>
      </c>
      <c r="K71" s="100">
        <f>Dataset!AM71</f>
        <v>711695.1</v>
      </c>
      <c r="M71" s="8">
        <f t="shared" si="22"/>
        <v>-3148450.1933706598</v>
      </c>
      <c r="N71" s="1">
        <f t="shared" si="23"/>
        <v>182796.1041855441</v>
      </c>
      <c r="O71" s="1">
        <f t="shared" si="24"/>
        <v>26497.803083255072</v>
      </c>
      <c r="P71" s="1">
        <f t="shared" si="26"/>
        <v>7590383.2873549955</v>
      </c>
      <c r="Q71" s="1">
        <f t="shared" si="27"/>
        <v>0</v>
      </c>
      <c r="R71" s="1">
        <f t="shared" si="28"/>
        <v>0</v>
      </c>
      <c r="S71" s="1">
        <f t="shared" si="29"/>
        <v>0</v>
      </c>
      <c r="T71" s="1">
        <f t="shared" si="30"/>
        <v>5965382.3730783993</v>
      </c>
      <c r="U71" s="1">
        <f t="shared" si="31"/>
        <v>10616609.374331534</v>
      </c>
      <c r="V71" s="1">
        <f t="shared" si="25"/>
        <v>-655776.94475864805</v>
      </c>
      <c r="W71" s="91">
        <f t="shared" si="19"/>
        <v>6.1768962352911141E-2</v>
      </c>
    </row>
    <row r="72" spans="1:23">
      <c r="A72" s="7">
        <f>Dataset!A72</f>
        <v>43040</v>
      </c>
      <c r="B72">
        <f>Dataset!B72</f>
        <v>2017</v>
      </c>
      <c r="C72">
        <f>Dataset!C72</f>
        <v>11</v>
      </c>
      <c r="D72">
        <f>Dataset!L72</f>
        <v>11216996.214449819</v>
      </c>
      <c r="E72">
        <f>Dataset!AC72</f>
        <v>384.8</v>
      </c>
      <c r="F72">
        <f>Dataset!AB72</f>
        <v>0</v>
      </c>
      <c r="G72" s="8">
        <f>Dataset!AR72</f>
        <v>30</v>
      </c>
      <c r="H72" s="100">
        <f>Dataset!BL72</f>
        <v>0</v>
      </c>
      <c r="I72" s="100">
        <f>Dataset!BF72</f>
        <v>0</v>
      </c>
      <c r="J72" s="100">
        <f>Dataset!BM72</f>
        <v>0</v>
      </c>
      <c r="K72" s="100">
        <f>Dataset!AM72</f>
        <v>711695.1</v>
      </c>
      <c r="M72" s="8">
        <f t="shared" si="22"/>
        <v>-3148450.1933706598</v>
      </c>
      <c r="N72" s="1">
        <f t="shared" si="23"/>
        <v>632553.42527515616</v>
      </c>
      <c r="O72" s="1">
        <f t="shared" si="24"/>
        <v>0</v>
      </c>
      <c r="P72" s="1">
        <f t="shared" si="26"/>
        <v>7345532.2135693505</v>
      </c>
      <c r="Q72" s="1">
        <f t="shared" si="27"/>
        <v>0</v>
      </c>
      <c r="R72" s="1">
        <f t="shared" si="28"/>
        <v>0</v>
      </c>
      <c r="S72" s="1">
        <f t="shared" si="29"/>
        <v>0</v>
      </c>
      <c r="T72" s="1">
        <f t="shared" si="30"/>
        <v>5965382.3730783993</v>
      </c>
      <c r="U72" s="1">
        <f t="shared" si="31"/>
        <v>10795017.818552246</v>
      </c>
      <c r="V72" s="1">
        <f t="shared" si="25"/>
        <v>-421978.39589757286</v>
      </c>
      <c r="W72" s="91">
        <f t="shared" si="19"/>
        <v>3.909010647229906E-2</v>
      </c>
    </row>
    <row r="73" spans="1:23">
      <c r="A73" s="7">
        <f>Dataset!A73</f>
        <v>43070</v>
      </c>
      <c r="B73">
        <f>Dataset!B73</f>
        <v>2017</v>
      </c>
      <c r="C73">
        <f>Dataset!C73</f>
        <v>12</v>
      </c>
      <c r="D73">
        <f>Dataset!L73</f>
        <v>11074275.177085051</v>
      </c>
      <c r="E73">
        <f>Dataset!AC73</f>
        <v>653.70000000000005</v>
      </c>
      <c r="F73">
        <f>Dataset!AB73</f>
        <v>0</v>
      </c>
      <c r="G73" s="8">
        <f>Dataset!AR73</f>
        <v>31</v>
      </c>
      <c r="H73" s="100">
        <f>Dataset!BL73</f>
        <v>0</v>
      </c>
      <c r="I73" s="100">
        <f>Dataset!BF73</f>
        <v>1</v>
      </c>
      <c r="J73" s="100">
        <f>Dataset!BM73</f>
        <v>0</v>
      </c>
      <c r="K73" s="100">
        <f>Dataset!AM73</f>
        <v>711695.1</v>
      </c>
      <c r="M73" s="8">
        <f t="shared" si="22"/>
        <v>-3148450.1933706598</v>
      </c>
      <c r="N73" s="1">
        <f t="shared" si="23"/>
        <v>1074584.6520331851</v>
      </c>
      <c r="O73" s="1">
        <f t="shared" si="24"/>
        <v>0</v>
      </c>
      <c r="P73" s="1">
        <f t="shared" si="26"/>
        <v>7590383.2873549955</v>
      </c>
      <c r="Q73" s="1">
        <f t="shared" si="27"/>
        <v>0</v>
      </c>
      <c r="R73" s="1">
        <f t="shared" si="28"/>
        <v>-571798.679479543</v>
      </c>
      <c r="S73" s="1">
        <f t="shared" si="29"/>
        <v>0</v>
      </c>
      <c r="T73" s="1">
        <f t="shared" si="30"/>
        <v>5965382.3730783993</v>
      </c>
      <c r="U73" s="1">
        <f t="shared" si="31"/>
        <v>10910101.439616378</v>
      </c>
      <c r="V73" s="1">
        <f t="shared" si="25"/>
        <v>-164173.73746867292</v>
      </c>
      <c r="W73" s="91">
        <f t="shared" si="19"/>
        <v>1.5047865354627318E-2</v>
      </c>
    </row>
    <row r="74" spans="1:23">
      <c r="A74" s="7">
        <f>Dataset!A74</f>
        <v>43101</v>
      </c>
      <c r="B74">
        <f>Dataset!B74</f>
        <v>2018</v>
      </c>
      <c r="C74">
        <f>Dataset!C74</f>
        <v>1</v>
      </c>
      <c r="D74">
        <f>Dataset!L74</f>
        <v>12542863.601587992</v>
      </c>
      <c r="E74">
        <f>Dataset!AC74</f>
        <v>654.20000000000005</v>
      </c>
      <c r="F74">
        <f>Dataset!AB74</f>
        <v>0</v>
      </c>
      <c r="G74" s="8">
        <f>Dataset!AR74</f>
        <v>31</v>
      </c>
      <c r="H74" s="100">
        <f>Dataset!BL74</f>
        <v>0</v>
      </c>
      <c r="I74" s="100">
        <f>Dataset!BF74</f>
        <v>0</v>
      </c>
      <c r="J74" s="100">
        <f>Dataset!BM74</f>
        <v>0</v>
      </c>
      <c r="K74" s="100">
        <f>Dataset!AM74</f>
        <v>735936.1</v>
      </c>
      <c r="M74" s="8">
        <f t="shared" si="22"/>
        <v>-3148450.1933706598</v>
      </c>
      <c r="N74" s="1">
        <f t="shared" si="23"/>
        <v>1075406.5769620768</v>
      </c>
      <c r="O74" s="1">
        <f t="shared" si="24"/>
        <v>0</v>
      </c>
      <c r="P74" s="1">
        <f t="shared" si="26"/>
        <v>7590383.2873549955</v>
      </c>
      <c r="Q74" s="1">
        <f t="shared" si="27"/>
        <v>0</v>
      </c>
      <c r="R74" s="1">
        <f t="shared" si="28"/>
        <v>0</v>
      </c>
      <c r="S74" s="1">
        <f t="shared" si="29"/>
        <v>0</v>
      </c>
      <c r="T74" s="1">
        <f t="shared" si="30"/>
        <v>6168568.8698040247</v>
      </c>
      <c r="U74" s="1">
        <f t="shared" si="31"/>
        <v>11685908.540750436</v>
      </c>
      <c r="V74" s="1">
        <f t="shared" si="25"/>
        <v>-856955.06083755568</v>
      </c>
      <c r="W74" s="91">
        <f t="shared" si="19"/>
        <v>7.3332343638428346E-2</v>
      </c>
    </row>
    <row r="75" spans="1:23">
      <c r="A75" s="7">
        <f>Dataset!A75</f>
        <v>43132</v>
      </c>
      <c r="B75">
        <f>Dataset!B75</f>
        <v>2018</v>
      </c>
      <c r="C75">
        <f>Dataset!C75</f>
        <v>2</v>
      </c>
      <c r="D75">
        <f>Dataset!L75</f>
        <v>11050955.098477909</v>
      </c>
      <c r="E75">
        <f>Dataset!AC75</f>
        <v>498.2</v>
      </c>
      <c r="F75">
        <f>Dataset!AB75</f>
        <v>0</v>
      </c>
      <c r="G75" s="8">
        <f>Dataset!AR75</f>
        <v>28</v>
      </c>
      <c r="H75" s="100">
        <f>Dataset!BL75</f>
        <v>0</v>
      </c>
      <c r="I75" s="100">
        <f>Dataset!BF75</f>
        <v>0</v>
      </c>
      <c r="J75" s="100">
        <f>Dataset!BM75</f>
        <v>0</v>
      </c>
      <c r="K75" s="100">
        <f>Dataset!AM75</f>
        <v>735936.1</v>
      </c>
      <c r="M75" s="8">
        <f t="shared" si="22"/>
        <v>-3148450.1933706598</v>
      </c>
      <c r="N75" s="1">
        <f t="shared" si="23"/>
        <v>818965.99914782436</v>
      </c>
      <c r="O75" s="1">
        <f t="shared" si="24"/>
        <v>0</v>
      </c>
      <c r="P75" s="1">
        <f t="shared" si="26"/>
        <v>6855830.0659980606</v>
      </c>
      <c r="Q75" s="1">
        <f t="shared" si="27"/>
        <v>0</v>
      </c>
      <c r="R75" s="1">
        <f t="shared" si="28"/>
        <v>0</v>
      </c>
      <c r="S75" s="1">
        <f t="shared" si="29"/>
        <v>0</v>
      </c>
      <c r="T75" s="1">
        <f t="shared" si="30"/>
        <v>6168568.8698040247</v>
      </c>
      <c r="U75" s="1">
        <f t="shared" si="31"/>
        <v>10694914.74157925</v>
      </c>
      <c r="V75" s="1">
        <f t="shared" si="25"/>
        <v>-356040.35689865984</v>
      </c>
      <c r="W75" s="91">
        <f t="shared" si="19"/>
        <v>3.32906213374905E-2</v>
      </c>
    </row>
    <row r="76" spans="1:23">
      <c r="A76" s="7">
        <f>Dataset!A76</f>
        <v>43160</v>
      </c>
      <c r="B76">
        <f>Dataset!B76</f>
        <v>2018</v>
      </c>
      <c r="C76">
        <f>Dataset!C76</f>
        <v>3</v>
      </c>
      <c r="D76">
        <f>Dataset!L76</f>
        <v>11850736.069767384</v>
      </c>
      <c r="E76">
        <f>Dataset!AC76</f>
        <v>535.1</v>
      </c>
      <c r="F76">
        <f>Dataset!AB76</f>
        <v>0</v>
      </c>
      <c r="G76" s="8">
        <f>Dataset!AR76</f>
        <v>31</v>
      </c>
      <c r="H76" s="100">
        <f>Dataset!BL76</f>
        <v>0</v>
      </c>
      <c r="I76" s="100">
        <f>Dataset!BF76</f>
        <v>0</v>
      </c>
      <c r="J76" s="100">
        <f>Dataset!BM76</f>
        <v>0</v>
      </c>
      <c r="K76" s="100">
        <f>Dataset!AM76</f>
        <v>735936.1</v>
      </c>
      <c r="M76" s="8">
        <f t="shared" si="22"/>
        <v>-3148450.1933706598</v>
      </c>
      <c r="N76" s="1">
        <f t="shared" si="23"/>
        <v>879624.05890004185</v>
      </c>
      <c r="O76" s="1">
        <f t="shared" si="24"/>
        <v>0</v>
      </c>
      <c r="P76" s="1">
        <f t="shared" si="26"/>
        <v>7590383.2873549955</v>
      </c>
      <c r="Q76" s="1">
        <f t="shared" si="27"/>
        <v>0</v>
      </c>
      <c r="R76" s="1">
        <f t="shared" si="28"/>
        <v>0</v>
      </c>
      <c r="S76" s="1">
        <f t="shared" si="29"/>
        <v>0</v>
      </c>
      <c r="T76" s="1">
        <f t="shared" si="30"/>
        <v>6168568.8698040247</v>
      </c>
      <c r="U76" s="1">
        <f t="shared" si="31"/>
        <v>11490126.022688402</v>
      </c>
      <c r="V76" s="1">
        <f t="shared" si="25"/>
        <v>-360610.047078982</v>
      </c>
      <c r="W76" s="91">
        <f t="shared" si="19"/>
        <v>3.1384342205378897E-2</v>
      </c>
    </row>
    <row r="77" spans="1:23">
      <c r="A77" s="7">
        <f>Dataset!A77</f>
        <v>43191</v>
      </c>
      <c r="B77">
        <f>Dataset!B77</f>
        <v>2018</v>
      </c>
      <c r="C77">
        <f>Dataset!C77</f>
        <v>4</v>
      </c>
      <c r="D77">
        <f>Dataset!L77</f>
        <v>10837691.800263498</v>
      </c>
      <c r="E77">
        <f>Dataset!AC77</f>
        <v>412.4</v>
      </c>
      <c r="F77">
        <f>Dataset!AB77</f>
        <v>0</v>
      </c>
      <c r="G77" s="8">
        <f>Dataset!AR77</f>
        <v>30</v>
      </c>
      <c r="H77" s="100">
        <f>Dataset!BL77</f>
        <v>0</v>
      </c>
      <c r="I77" s="100">
        <f>Dataset!BF77</f>
        <v>0</v>
      </c>
      <c r="J77" s="100">
        <f>Dataset!BM77</f>
        <v>0</v>
      </c>
      <c r="K77" s="100">
        <f>Dataset!AM77</f>
        <v>735936.1</v>
      </c>
      <c r="M77" s="8">
        <f t="shared" si="22"/>
        <v>-3148450.1933706598</v>
      </c>
      <c r="N77" s="1">
        <f t="shared" si="23"/>
        <v>677923.68134998542</v>
      </c>
      <c r="O77" s="1">
        <f t="shared" si="24"/>
        <v>0</v>
      </c>
      <c r="P77" s="1">
        <f t="shared" si="26"/>
        <v>7345532.2135693505</v>
      </c>
      <c r="Q77" s="1">
        <f t="shared" si="27"/>
        <v>0</v>
      </c>
      <c r="R77" s="1">
        <f t="shared" si="28"/>
        <v>0</v>
      </c>
      <c r="S77" s="1">
        <f t="shared" si="29"/>
        <v>0</v>
      </c>
      <c r="T77" s="1">
        <f t="shared" si="30"/>
        <v>6168568.8698040247</v>
      </c>
      <c r="U77" s="1">
        <f t="shared" si="31"/>
        <v>11043574.571352702</v>
      </c>
      <c r="V77" s="1">
        <f t="shared" si="25"/>
        <v>205882.77108920366</v>
      </c>
      <c r="W77" s="91">
        <f t="shared" si="19"/>
        <v>1.864276550667467E-2</v>
      </c>
    </row>
    <row r="78" spans="1:23">
      <c r="A78" s="7">
        <f>Dataset!A78</f>
        <v>43221</v>
      </c>
      <c r="B78">
        <f>Dataset!B78</f>
        <v>2018</v>
      </c>
      <c r="C78">
        <f>Dataset!C78</f>
        <v>5</v>
      </c>
      <c r="D78">
        <f>Dataset!L78</f>
        <v>10950893.372869276</v>
      </c>
      <c r="E78">
        <f>Dataset!AC78</f>
        <v>95.5</v>
      </c>
      <c r="F78">
        <f>Dataset!AB78</f>
        <v>26.8</v>
      </c>
      <c r="G78" s="8">
        <f>Dataset!AR78</f>
        <v>31</v>
      </c>
      <c r="H78" s="100">
        <f>Dataset!BL78</f>
        <v>0</v>
      </c>
      <c r="I78" s="100">
        <f>Dataset!BF78</f>
        <v>0</v>
      </c>
      <c r="J78" s="100">
        <f>Dataset!BM78</f>
        <v>0</v>
      </c>
      <c r="K78" s="100">
        <f>Dataset!AM78</f>
        <v>735936.1</v>
      </c>
      <c r="M78" s="8">
        <f t="shared" si="22"/>
        <v>-3148450.1933706598</v>
      </c>
      <c r="N78" s="1">
        <f t="shared" si="23"/>
        <v>156987.66141834049</v>
      </c>
      <c r="O78" s="1">
        <f t="shared" si="24"/>
        <v>129116.56775113381</v>
      </c>
      <c r="P78" s="1">
        <f t="shared" si="26"/>
        <v>7590383.2873549955</v>
      </c>
      <c r="Q78" s="1">
        <f t="shared" si="27"/>
        <v>0</v>
      </c>
      <c r="R78" s="1">
        <f t="shared" si="28"/>
        <v>0</v>
      </c>
      <c r="S78" s="1">
        <f t="shared" si="29"/>
        <v>0</v>
      </c>
      <c r="T78" s="1">
        <f t="shared" si="30"/>
        <v>6168568.8698040247</v>
      </c>
      <c r="U78" s="1">
        <f t="shared" si="31"/>
        <v>10896606.192957835</v>
      </c>
      <c r="V78" s="1">
        <f t="shared" si="25"/>
        <v>-54287.179911440238</v>
      </c>
      <c r="W78" s="91">
        <f t="shared" si="19"/>
        <v>4.9820264172274562E-3</v>
      </c>
    </row>
    <row r="79" spans="1:23">
      <c r="A79" s="7">
        <f>Dataset!A79</f>
        <v>43252</v>
      </c>
      <c r="B79">
        <f>Dataset!B79</f>
        <v>2018</v>
      </c>
      <c r="C79">
        <f>Dataset!C79</f>
        <v>6</v>
      </c>
      <c r="D79">
        <f>Dataset!L79</f>
        <v>11001753.986700915</v>
      </c>
      <c r="E79">
        <f>Dataset!AC79</f>
        <v>30.9</v>
      </c>
      <c r="F79">
        <f>Dataset!AB79</f>
        <v>31.4</v>
      </c>
      <c r="G79" s="8">
        <f>Dataset!AR79</f>
        <v>30</v>
      </c>
      <c r="H79" s="100">
        <f>Dataset!BL79</f>
        <v>0</v>
      </c>
      <c r="I79" s="100">
        <f>Dataset!BF79</f>
        <v>0</v>
      </c>
      <c r="J79" s="100">
        <f>Dataset!BM79</f>
        <v>0</v>
      </c>
      <c r="K79" s="100">
        <f>Dataset!AM79</f>
        <v>735936.1</v>
      </c>
      <c r="M79" s="8">
        <f t="shared" si="22"/>
        <v>-3148450.1933706598</v>
      </c>
      <c r="N79" s="1">
        <f t="shared" si="23"/>
        <v>50794.9606055154</v>
      </c>
      <c r="O79" s="1">
        <f t="shared" si="24"/>
        <v>151278.3666934926</v>
      </c>
      <c r="P79" s="1">
        <f t="shared" si="26"/>
        <v>7345532.2135693505</v>
      </c>
      <c r="Q79" s="1">
        <f t="shared" si="27"/>
        <v>0</v>
      </c>
      <c r="R79" s="1">
        <f t="shared" si="28"/>
        <v>0</v>
      </c>
      <c r="S79" s="1">
        <f t="shared" si="29"/>
        <v>0</v>
      </c>
      <c r="T79" s="1">
        <f t="shared" si="30"/>
        <v>6168568.8698040247</v>
      </c>
      <c r="U79" s="1">
        <f t="shared" si="31"/>
        <v>10567724.217301723</v>
      </c>
      <c r="V79" s="1">
        <f t="shared" si="25"/>
        <v>-434029.76939919218</v>
      </c>
      <c r="W79" s="91">
        <f t="shared" si="19"/>
        <v>4.107126193628223E-2</v>
      </c>
    </row>
    <row r="80" spans="1:23">
      <c r="A80" s="7">
        <f>Dataset!A80</f>
        <v>43282</v>
      </c>
      <c r="B80">
        <f>Dataset!B80</f>
        <v>2018</v>
      </c>
      <c r="C80">
        <f>Dataset!C80</f>
        <v>7</v>
      </c>
      <c r="D80">
        <f>Dataset!L80</f>
        <v>11787918.63296452</v>
      </c>
      <c r="E80">
        <f>Dataset!AC80</f>
        <v>0</v>
      </c>
      <c r="F80">
        <f>Dataset!AB80</f>
        <v>109.3</v>
      </c>
      <c r="G80" s="8">
        <f>Dataset!AR80</f>
        <v>31</v>
      </c>
      <c r="H80" s="100">
        <f>Dataset!BL80</f>
        <v>0</v>
      </c>
      <c r="I80" s="100">
        <f>Dataset!BF80</f>
        <v>0</v>
      </c>
      <c r="J80" s="100">
        <f>Dataset!BM80</f>
        <v>0</v>
      </c>
      <c r="K80" s="100">
        <f>Dataset!AM80</f>
        <v>735936.1</v>
      </c>
      <c r="M80" s="8">
        <f t="shared" si="22"/>
        <v>-3148450.1933706598</v>
      </c>
      <c r="N80" s="1">
        <f t="shared" si="23"/>
        <v>0</v>
      </c>
      <c r="O80" s="1">
        <f t="shared" si="24"/>
        <v>526583.6139999599</v>
      </c>
      <c r="P80" s="1">
        <f t="shared" si="26"/>
        <v>7590383.2873549955</v>
      </c>
      <c r="Q80" s="1">
        <f t="shared" si="27"/>
        <v>0</v>
      </c>
      <c r="R80" s="1">
        <f t="shared" si="28"/>
        <v>0</v>
      </c>
      <c r="S80" s="1">
        <f t="shared" si="29"/>
        <v>0</v>
      </c>
      <c r="T80" s="1">
        <f t="shared" si="30"/>
        <v>6168568.8698040247</v>
      </c>
      <c r="U80" s="1">
        <f t="shared" si="31"/>
        <v>11137085.577788319</v>
      </c>
      <c r="V80" s="1">
        <f t="shared" si="25"/>
        <v>-650833.05517620035</v>
      </c>
      <c r="W80" s="91">
        <f t="shared" si="19"/>
        <v>5.843836348660323E-2</v>
      </c>
    </row>
    <row r="81" spans="1:23">
      <c r="A81" s="7">
        <f>Dataset!A81</f>
        <v>43313</v>
      </c>
      <c r="B81">
        <f>Dataset!B81</f>
        <v>2018</v>
      </c>
      <c r="C81">
        <f>Dataset!C81</f>
        <v>8</v>
      </c>
      <c r="D81">
        <f>Dataset!L81</f>
        <v>11534674.649010466</v>
      </c>
      <c r="E81">
        <f>Dataset!AC81</f>
        <v>1.1000000000000001</v>
      </c>
      <c r="F81">
        <f>Dataset!AB81</f>
        <v>122.1</v>
      </c>
      <c r="G81" s="8">
        <f>Dataset!AR81</f>
        <v>31</v>
      </c>
      <c r="H81" s="100">
        <f>Dataset!BL81</f>
        <v>0</v>
      </c>
      <c r="I81" s="100">
        <f>Dataset!BF81</f>
        <v>0</v>
      </c>
      <c r="J81" s="100">
        <f>Dataset!BM81</f>
        <v>0</v>
      </c>
      <c r="K81" s="100">
        <f>Dataset!AM81</f>
        <v>735936.1</v>
      </c>
      <c r="M81" s="8">
        <f t="shared" si="22"/>
        <v>-3148450.1933706598</v>
      </c>
      <c r="N81" s="1">
        <f t="shared" si="23"/>
        <v>1808.234843562037</v>
      </c>
      <c r="O81" s="1">
        <f t="shared" si="24"/>
        <v>588251.22844826255</v>
      </c>
      <c r="P81" s="1">
        <f t="shared" si="26"/>
        <v>7590383.2873549955</v>
      </c>
      <c r="Q81" s="1">
        <f t="shared" si="27"/>
        <v>0</v>
      </c>
      <c r="R81" s="1">
        <f t="shared" si="28"/>
        <v>0</v>
      </c>
      <c r="S81" s="1">
        <f t="shared" si="29"/>
        <v>0</v>
      </c>
      <c r="T81" s="1">
        <f t="shared" si="30"/>
        <v>6168568.8698040247</v>
      </c>
      <c r="U81" s="1">
        <f t="shared" si="31"/>
        <v>11200561.427080184</v>
      </c>
      <c r="V81" s="1">
        <f t="shared" si="25"/>
        <v>-334113.22193028219</v>
      </c>
      <c r="W81" s="91">
        <f t="shared" si="19"/>
        <v>2.9830042369347588E-2</v>
      </c>
    </row>
    <row r="82" spans="1:23">
      <c r="A82" s="7">
        <f>Dataset!A82</f>
        <v>43344</v>
      </c>
      <c r="B82">
        <f>Dataset!B82</f>
        <v>2018</v>
      </c>
      <c r="C82">
        <f>Dataset!C82</f>
        <v>9</v>
      </c>
      <c r="D82">
        <f>Dataset!L82</f>
        <v>11087573.79965483</v>
      </c>
      <c r="E82">
        <f>Dataset!AC82</f>
        <v>43.7</v>
      </c>
      <c r="F82">
        <f>Dataset!AB82</f>
        <v>54.8</v>
      </c>
      <c r="G82" s="8">
        <f>Dataset!AR82</f>
        <v>30</v>
      </c>
      <c r="H82" s="100">
        <f>Dataset!BL82</f>
        <v>0</v>
      </c>
      <c r="I82" s="100">
        <f>Dataset!BF82</f>
        <v>0</v>
      </c>
      <c r="J82" s="100">
        <f>Dataset!BM82</f>
        <v>0</v>
      </c>
      <c r="K82" s="100">
        <f>Dataset!AM82</f>
        <v>735936.1</v>
      </c>
      <c r="M82" s="8">
        <f t="shared" si="22"/>
        <v>-3148450.1933706598</v>
      </c>
      <c r="N82" s="1">
        <f t="shared" si="23"/>
        <v>71836.238785146386</v>
      </c>
      <c r="O82" s="1">
        <f t="shared" si="24"/>
        <v>264014.47435679601</v>
      </c>
      <c r="P82" s="1">
        <f t="shared" si="26"/>
        <v>7345532.2135693505</v>
      </c>
      <c r="Q82" s="1">
        <f t="shared" si="27"/>
        <v>0</v>
      </c>
      <c r="R82" s="1">
        <f t="shared" si="28"/>
        <v>0</v>
      </c>
      <c r="S82" s="1">
        <f t="shared" si="29"/>
        <v>0</v>
      </c>
      <c r="T82" s="1">
        <f t="shared" si="30"/>
        <v>6168568.8698040247</v>
      </c>
      <c r="U82" s="1">
        <f t="shared" si="31"/>
        <v>10701501.603144657</v>
      </c>
      <c r="V82" s="1">
        <f t="shared" si="25"/>
        <v>-386072.19651017338</v>
      </c>
      <c r="W82" s="91">
        <f t="shared" si="19"/>
        <v>3.6076450840947905E-2</v>
      </c>
    </row>
    <row r="83" spans="1:23">
      <c r="A83" s="7">
        <f>Dataset!A83</f>
        <v>43374</v>
      </c>
      <c r="B83">
        <f>Dataset!B83</f>
        <v>2018</v>
      </c>
      <c r="C83">
        <f>Dataset!C83</f>
        <v>10</v>
      </c>
      <c r="D83">
        <f>Dataset!L83</f>
        <v>11325573.944869054</v>
      </c>
      <c r="E83">
        <f>Dataset!AC83</f>
        <v>235.6</v>
      </c>
      <c r="F83">
        <f>Dataset!AB83</f>
        <v>12.6</v>
      </c>
      <c r="G83" s="8">
        <f>Dataset!AR83</f>
        <v>31</v>
      </c>
      <c r="H83" s="100">
        <f>Dataset!BL83</f>
        <v>0</v>
      </c>
      <c r="I83" s="100">
        <f>Dataset!BF83</f>
        <v>0</v>
      </c>
      <c r="J83" s="100">
        <f>Dataset!BM83</f>
        <v>0</v>
      </c>
      <c r="K83" s="100">
        <f>Dataset!AM83</f>
        <v>735936.1</v>
      </c>
      <c r="M83" s="8">
        <f t="shared" si="22"/>
        <v>-3148450.1933706598</v>
      </c>
      <c r="N83" s="1">
        <f t="shared" si="23"/>
        <v>387291.02649383264</v>
      </c>
      <c r="O83" s="1">
        <f t="shared" si="24"/>
        <v>60704.057972547984</v>
      </c>
      <c r="P83" s="1">
        <f t="shared" si="26"/>
        <v>7590383.2873549955</v>
      </c>
      <c r="Q83" s="1">
        <f t="shared" si="27"/>
        <v>0</v>
      </c>
      <c r="R83" s="1">
        <f t="shared" si="28"/>
        <v>0</v>
      </c>
      <c r="S83" s="1">
        <f t="shared" si="29"/>
        <v>0</v>
      </c>
      <c r="T83" s="1">
        <f t="shared" si="30"/>
        <v>6168568.8698040247</v>
      </c>
      <c r="U83" s="1">
        <f t="shared" si="31"/>
        <v>11058497.048254741</v>
      </c>
      <c r="V83" s="1">
        <f t="shared" si="25"/>
        <v>-267076.89661431313</v>
      </c>
      <c r="W83" s="91">
        <f t="shared" si="19"/>
        <v>2.4151283438327939E-2</v>
      </c>
    </row>
    <row r="84" spans="1:23">
      <c r="A84" s="7">
        <f>Dataset!A84</f>
        <v>43405</v>
      </c>
      <c r="B84">
        <f>Dataset!B84</f>
        <v>2018</v>
      </c>
      <c r="C84">
        <f>Dataset!C84</f>
        <v>11</v>
      </c>
      <c r="D84">
        <f>Dataset!L84</f>
        <v>11461644.885273611</v>
      </c>
      <c r="E84">
        <f>Dataset!AC84</f>
        <v>443</v>
      </c>
      <c r="F84">
        <f>Dataset!AB84</f>
        <v>0</v>
      </c>
      <c r="G84" s="8">
        <f>Dataset!AR84</f>
        <v>30</v>
      </c>
      <c r="H84" s="100">
        <f>Dataset!BL84</f>
        <v>0</v>
      </c>
      <c r="I84" s="100">
        <f>Dataset!BF84</f>
        <v>0</v>
      </c>
      <c r="J84" s="100">
        <f>Dataset!BM84</f>
        <v>0</v>
      </c>
      <c r="K84" s="100">
        <f>Dataset!AM84</f>
        <v>735936.1</v>
      </c>
      <c r="M84" s="8">
        <f t="shared" si="22"/>
        <v>-3148450.1933706598</v>
      </c>
      <c r="N84" s="1">
        <f t="shared" si="23"/>
        <v>728225.48699816572</v>
      </c>
      <c r="O84" s="1">
        <f t="shared" si="24"/>
        <v>0</v>
      </c>
      <c r="P84" s="1">
        <f t="shared" si="26"/>
        <v>7345532.2135693505</v>
      </c>
      <c r="Q84" s="1">
        <f t="shared" si="27"/>
        <v>0</v>
      </c>
      <c r="R84" s="1">
        <f t="shared" si="28"/>
        <v>0</v>
      </c>
      <c r="S84" s="1">
        <f t="shared" si="29"/>
        <v>0</v>
      </c>
      <c r="T84" s="1">
        <f t="shared" si="30"/>
        <v>6168568.8698040247</v>
      </c>
      <c r="U84" s="1">
        <f t="shared" si="31"/>
        <v>11093876.377000881</v>
      </c>
      <c r="V84" s="1">
        <f t="shared" si="25"/>
        <v>-367768.50827272981</v>
      </c>
      <c r="W84" s="91">
        <f t="shared" si="19"/>
        <v>3.3150586483473361E-2</v>
      </c>
    </row>
    <row r="85" spans="1:23">
      <c r="A85" s="7">
        <f>Dataset!A85</f>
        <v>43435</v>
      </c>
      <c r="B85">
        <f>Dataset!B85</f>
        <v>2018</v>
      </c>
      <c r="C85">
        <f>Dataset!C85</f>
        <v>12</v>
      </c>
      <c r="D85">
        <f>Dataset!L85</f>
        <v>11332893.378963728</v>
      </c>
      <c r="E85">
        <f>Dataset!AC85</f>
        <v>526.29999999999995</v>
      </c>
      <c r="F85">
        <f>Dataset!AB85</f>
        <v>0</v>
      </c>
      <c r="G85" s="8">
        <f>Dataset!AR85</f>
        <v>31</v>
      </c>
      <c r="H85" s="100">
        <f>Dataset!BL85</f>
        <v>0</v>
      </c>
      <c r="I85" s="100">
        <f>Dataset!BF85</f>
        <v>1</v>
      </c>
      <c r="J85" s="100">
        <f>Dataset!BM85</f>
        <v>0</v>
      </c>
      <c r="K85" s="100">
        <f>Dataset!AM85</f>
        <v>735936.1</v>
      </c>
      <c r="M85" s="8">
        <f t="shared" si="22"/>
        <v>-3148450.1933706598</v>
      </c>
      <c r="N85" s="1">
        <f t="shared" si="23"/>
        <v>865158.18015154544</v>
      </c>
      <c r="O85" s="1">
        <f t="shared" si="24"/>
        <v>0</v>
      </c>
      <c r="P85" s="1">
        <f t="shared" si="26"/>
        <v>7590383.2873549955</v>
      </c>
      <c r="Q85" s="1">
        <f t="shared" si="27"/>
        <v>0</v>
      </c>
      <c r="R85" s="1">
        <f t="shared" si="28"/>
        <v>-571798.679479543</v>
      </c>
      <c r="S85" s="1">
        <f t="shared" si="29"/>
        <v>0</v>
      </c>
      <c r="T85" s="1">
        <f t="shared" si="30"/>
        <v>6168568.8698040247</v>
      </c>
      <c r="U85" s="1">
        <f t="shared" si="31"/>
        <v>10903861.464460362</v>
      </c>
      <c r="V85" s="1">
        <f t="shared" si="25"/>
        <v>-429031.91450336576</v>
      </c>
      <c r="W85" s="91">
        <f t="shared" si="19"/>
        <v>3.9346786998508403E-2</v>
      </c>
    </row>
    <row r="86" spans="1:23">
      <c r="A86" s="7">
        <f>Dataset!A86</f>
        <v>43466</v>
      </c>
      <c r="B86">
        <f>Dataset!B86</f>
        <v>2019</v>
      </c>
      <c r="C86">
        <f>Dataset!C86</f>
        <v>1</v>
      </c>
      <c r="D86">
        <f>Dataset!L86</f>
        <v>12195954.312040666</v>
      </c>
      <c r="E86">
        <f>Dataset!AC86</f>
        <v>715.9</v>
      </c>
      <c r="F86">
        <f>Dataset!AB86</f>
        <v>0</v>
      </c>
      <c r="G86" s="8">
        <f>Dataset!AR86</f>
        <v>31</v>
      </c>
      <c r="H86" s="100">
        <f>Dataset!BL86</f>
        <v>0</v>
      </c>
      <c r="I86" s="100">
        <f>Dataset!BF86</f>
        <v>0</v>
      </c>
      <c r="J86" s="100">
        <f>Dataset!BM86</f>
        <v>0</v>
      </c>
      <c r="K86" s="100">
        <f>Dataset!AM86</f>
        <v>752393.2</v>
      </c>
      <c r="M86" s="8">
        <f t="shared" si="22"/>
        <v>-3148450.1933706598</v>
      </c>
      <c r="N86" s="1">
        <f t="shared" si="23"/>
        <v>1176832.1131873291</v>
      </c>
      <c r="O86" s="1">
        <f t="shared" si="24"/>
        <v>0</v>
      </c>
      <c r="P86" s="1">
        <f t="shared" si="26"/>
        <v>7590383.2873549955</v>
      </c>
      <c r="Q86" s="1">
        <f t="shared" si="27"/>
        <v>0</v>
      </c>
      <c r="R86" s="1">
        <f t="shared" si="28"/>
        <v>0</v>
      </c>
      <c r="S86" s="1">
        <f t="shared" si="29"/>
        <v>0</v>
      </c>
      <c r="T86" s="1">
        <f t="shared" si="30"/>
        <v>6306511.2193466704</v>
      </c>
      <c r="U86" s="1">
        <f t="shared" si="31"/>
        <v>11925276.426518336</v>
      </c>
      <c r="V86" s="1">
        <f t="shared" si="25"/>
        <v>-270677.88552233018</v>
      </c>
      <c r="W86" s="91">
        <f t="shared" si="19"/>
        <v>2.2697829034840779E-2</v>
      </c>
    </row>
    <row r="87" spans="1:23">
      <c r="A87" s="7">
        <f>Dataset!A87</f>
        <v>43497</v>
      </c>
      <c r="B87">
        <f>Dataset!B87</f>
        <v>2019</v>
      </c>
      <c r="C87">
        <f>Dataset!C87</f>
        <v>2</v>
      </c>
      <c r="D87">
        <f>Dataset!L87</f>
        <v>11087116.796586558</v>
      </c>
      <c r="E87">
        <f>Dataset!AC87</f>
        <v>578.4</v>
      </c>
      <c r="F87">
        <f>Dataset!AB87</f>
        <v>0</v>
      </c>
      <c r="G87" s="8">
        <f>Dataset!AR87</f>
        <v>28</v>
      </c>
      <c r="H87" s="100">
        <f>Dataset!BL87</f>
        <v>0</v>
      </c>
      <c r="I87" s="100">
        <f>Dataset!BF87</f>
        <v>0</v>
      </c>
      <c r="J87" s="100">
        <f>Dataset!BM87</f>
        <v>0</v>
      </c>
      <c r="K87" s="100">
        <f>Dataset!AM87</f>
        <v>752393.2</v>
      </c>
      <c r="M87" s="8">
        <f t="shared" si="22"/>
        <v>-3148450.1933706598</v>
      </c>
      <c r="N87" s="1">
        <f t="shared" si="23"/>
        <v>950802.75774207467</v>
      </c>
      <c r="O87" s="1">
        <f t="shared" si="24"/>
        <v>0</v>
      </c>
      <c r="P87" s="1">
        <f t="shared" si="26"/>
        <v>6855830.0659980606</v>
      </c>
      <c r="Q87" s="1">
        <f t="shared" si="27"/>
        <v>0</v>
      </c>
      <c r="R87" s="1">
        <f t="shared" si="28"/>
        <v>0</v>
      </c>
      <c r="S87" s="1">
        <f t="shared" si="29"/>
        <v>0</v>
      </c>
      <c r="T87" s="1">
        <f t="shared" si="30"/>
        <v>6306511.2193466704</v>
      </c>
      <c r="U87" s="1">
        <f t="shared" si="31"/>
        <v>10964693.849716146</v>
      </c>
      <c r="V87" s="1">
        <f t="shared" si="25"/>
        <v>-122422.94687041268</v>
      </c>
      <c r="W87" s="91">
        <f t="shared" si="19"/>
        <v>1.1165195175383941E-2</v>
      </c>
    </row>
    <row r="88" spans="1:23">
      <c r="A88" s="7">
        <f>Dataset!A88</f>
        <v>43525</v>
      </c>
      <c r="B88">
        <f>Dataset!B88</f>
        <v>2019</v>
      </c>
      <c r="C88">
        <f>Dataset!C88</f>
        <v>3</v>
      </c>
      <c r="D88">
        <f>Dataset!L88</f>
        <v>11679613.511286888</v>
      </c>
      <c r="E88">
        <f>Dataset!AC88</f>
        <v>549.29999999999995</v>
      </c>
      <c r="F88">
        <f>Dataset!AB88</f>
        <v>0</v>
      </c>
      <c r="G88" s="8">
        <f>Dataset!AR88</f>
        <v>31</v>
      </c>
      <c r="H88" s="100">
        <f>Dataset!BL88</f>
        <v>0</v>
      </c>
      <c r="I88" s="100">
        <f>Dataset!BF88</f>
        <v>0</v>
      </c>
      <c r="J88" s="100">
        <f>Dataset!BM88</f>
        <v>0</v>
      </c>
      <c r="K88" s="100">
        <f>Dataset!AM88</f>
        <v>752393.2</v>
      </c>
      <c r="M88" s="8">
        <f t="shared" si="22"/>
        <v>-3148450.1933706598</v>
      </c>
      <c r="N88" s="1">
        <f t="shared" si="23"/>
        <v>902966.72688056983</v>
      </c>
      <c r="O88" s="1">
        <f t="shared" si="24"/>
        <v>0</v>
      </c>
      <c r="P88" s="1">
        <f t="shared" si="26"/>
        <v>7590383.2873549955</v>
      </c>
      <c r="Q88" s="1">
        <f t="shared" si="27"/>
        <v>0</v>
      </c>
      <c r="R88" s="1">
        <f t="shared" si="28"/>
        <v>0</v>
      </c>
      <c r="S88" s="1">
        <f t="shared" si="29"/>
        <v>0</v>
      </c>
      <c r="T88" s="1">
        <f t="shared" si="30"/>
        <v>6306511.2193466704</v>
      </c>
      <c r="U88" s="1">
        <f t="shared" si="31"/>
        <v>11651411.040211577</v>
      </c>
      <c r="V88" s="1">
        <f t="shared" si="25"/>
        <v>-28202.471075311303</v>
      </c>
      <c r="W88" s="91">
        <f t="shared" si="19"/>
        <v>2.4205197960983768E-3</v>
      </c>
    </row>
    <row r="89" spans="1:23">
      <c r="A89" s="7">
        <f>Dataset!A89</f>
        <v>43556</v>
      </c>
      <c r="B89">
        <f>Dataset!B89</f>
        <v>2019</v>
      </c>
      <c r="C89">
        <f>Dataset!C89</f>
        <v>4</v>
      </c>
      <c r="D89">
        <f>Dataset!L89</f>
        <v>10720964.13390266</v>
      </c>
      <c r="E89">
        <f>Dataset!AC89</f>
        <v>331.1</v>
      </c>
      <c r="F89">
        <f>Dataset!AB89</f>
        <v>0</v>
      </c>
      <c r="G89" s="8">
        <f>Dataset!AR89</f>
        <v>30</v>
      </c>
      <c r="H89" s="100">
        <f>Dataset!BL89</f>
        <v>0</v>
      </c>
      <c r="I89" s="100">
        <f>Dataset!BF89</f>
        <v>0</v>
      </c>
      <c r="J89" s="100">
        <f>Dataset!BM89</f>
        <v>0</v>
      </c>
      <c r="K89" s="100">
        <f>Dataset!AM89</f>
        <v>752393.2</v>
      </c>
      <c r="M89" s="8">
        <f t="shared" si="22"/>
        <v>-3148450.1933706598</v>
      </c>
      <c r="N89" s="1">
        <f t="shared" si="23"/>
        <v>544278.6879121731</v>
      </c>
      <c r="O89" s="1">
        <f t="shared" si="24"/>
        <v>0</v>
      </c>
      <c r="P89" s="1">
        <f t="shared" si="26"/>
        <v>7345532.2135693505</v>
      </c>
      <c r="Q89" s="1">
        <f t="shared" si="27"/>
        <v>0</v>
      </c>
      <c r="R89" s="1">
        <f t="shared" si="28"/>
        <v>0</v>
      </c>
      <c r="S89" s="1">
        <f t="shared" si="29"/>
        <v>0</v>
      </c>
      <c r="T89" s="1">
        <f t="shared" si="30"/>
        <v>6306511.2193466704</v>
      </c>
      <c r="U89" s="1">
        <f t="shared" si="31"/>
        <v>11047871.927457534</v>
      </c>
      <c r="V89" s="1">
        <f t="shared" si="25"/>
        <v>326907.79355487414</v>
      </c>
      <c r="W89" s="91">
        <f t="shared" si="19"/>
        <v>2.9590114340699639E-2</v>
      </c>
    </row>
    <row r="90" spans="1:23">
      <c r="A90" s="7">
        <f>Dataset!A90</f>
        <v>43586</v>
      </c>
      <c r="B90">
        <f>Dataset!B90</f>
        <v>2019</v>
      </c>
      <c r="C90">
        <f>Dataset!C90</f>
        <v>5</v>
      </c>
      <c r="D90">
        <f>Dataset!L90</f>
        <v>10786296.238970635</v>
      </c>
      <c r="E90">
        <f>Dataset!AC90</f>
        <v>179.6</v>
      </c>
      <c r="F90">
        <f>Dataset!AB90</f>
        <v>0</v>
      </c>
      <c r="G90" s="8">
        <f>Dataset!AR90</f>
        <v>31</v>
      </c>
      <c r="H90" s="100">
        <f>Dataset!BL90</f>
        <v>0</v>
      </c>
      <c r="I90" s="100">
        <f>Dataset!BF90</f>
        <v>0</v>
      </c>
      <c r="J90" s="100">
        <f>Dataset!BM90</f>
        <v>0</v>
      </c>
      <c r="K90" s="100">
        <f>Dataset!AM90</f>
        <v>752393.2</v>
      </c>
      <c r="M90" s="8">
        <f t="shared" si="22"/>
        <v>-3148450.1933706598</v>
      </c>
      <c r="N90" s="1">
        <f t="shared" si="23"/>
        <v>295235.43445794709</v>
      </c>
      <c r="O90" s="1">
        <f t="shared" si="24"/>
        <v>0</v>
      </c>
      <c r="P90" s="1">
        <f t="shared" si="26"/>
        <v>7590383.2873549955</v>
      </c>
      <c r="Q90" s="1">
        <f t="shared" si="27"/>
        <v>0</v>
      </c>
      <c r="R90" s="1">
        <f t="shared" si="28"/>
        <v>0</v>
      </c>
      <c r="S90" s="1">
        <f t="shared" si="29"/>
        <v>0</v>
      </c>
      <c r="T90" s="1">
        <f t="shared" si="30"/>
        <v>6306511.2193466704</v>
      </c>
      <c r="U90" s="1">
        <f t="shared" si="31"/>
        <v>11043679.747788953</v>
      </c>
      <c r="V90" s="1">
        <f t="shared" si="25"/>
        <v>257383.5088183172</v>
      </c>
      <c r="W90" s="91">
        <f t="shared" si="19"/>
        <v>2.3305955505441723E-2</v>
      </c>
    </row>
    <row r="91" spans="1:23">
      <c r="A91" s="7">
        <f>Dataset!A91</f>
        <v>43617</v>
      </c>
      <c r="B91">
        <f>Dataset!B91</f>
        <v>2019</v>
      </c>
      <c r="C91">
        <f>Dataset!C91</f>
        <v>6</v>
      </c>
      <c r="D91">
        <f>Dataset!L91</f>
        <v>10639508.043809848</v>
      </c>
      <c r="E91">
        <f>Dataset!AC91</f>
        <v>53.6</v>
      </c>
      <c r="F91">
        <f>Dataset!AB91</f>
        <v>16.899999999999999</v>
      </c>
      <c r="G91" s="8">
        <f>Dataset!AR91</f>
        <v>30</v>
      </c>
      <c r="H91" s="100">
        <f>Dataset!BL91</f>
        <v>0</v>
      </c>
      <c r="I91" s="100">
        <f>Dataset!BF91</f>
        <v>0</v>
      </c>
      <c r="J91" s="100">
        <f>Dataset!BM91</f>
        <v>0</v>
      </c>
      <c r="K91" s="100">
        <f>Dataset!AM91</f>
        <v>752393.2</v>
      </c>
      <c r="M91" s="8">
        <f t="shared" si="22"/>
        <v>-3148450.1933706598</v>
      </c>
      <c r="N91" s="1">
        <f t="shared" si="23"/>
        <v>88110.352377204705</v>
      </c>
      <c r="O91" s="1">
        <f t="shared" si="24"/>
        <v>81420.522201274667</v>
      </c>
      <c r="P91" s="1">
        <f t="shared" si="26"/>
        <v>7345532.2135693505</v>
      </c>
      <c r="Q91" s="1">
        <f t="shared" si="27"/>
        <v>0</v>
      </c>
      <c r="R91" s="1">
        <f t="shared" si="28"/>
        <v>0</v>
      </c>
      <c r="S91" s="1">
        <f t="shared" si="29"/>
        <v>0</v>
      </c>
      <c r="T91" s="1">
        <f t="shared" si="30"/>
        <v>6306511.2193466704</v>
      </c>
      <c r="U91" s="1">
        <f t="shared" si="31"/>
        <v>10673124.11412384</v>
      </c>
      <c r="V91" s="1">
        <f t="shared" si="25"/>
        <v>33616.070313991979</v>
      </c>
      <c r="W91" s="91">
        <f t="shared" si="19"/>
        <v>3.1495998692180048E-3</v>
      </c>
    </row>
    <row r="92" spans="1:23">
      <c r="A92" s="7">
        <f>Dataset!A92</f>
        <v>43647</v>
      </c>
      <c r="B92">
        <f>Dataset!B92</f>
        <v>2019</v>
      </c>
      <c r="C92">
        <f>Dataset!C92</f>
        <v>7</v>
      </c>
      <c r="D92">
        <f>Dataset!L92</f>
        <v>10989939.253596883</v>
      </c>
      <c r="E92">
        <f>Dataset!AC92</f>
        <v>0</v>
      </c>
      <c r="F92">
        <f>Dataset!AB92</f>
        <v>105.3</v>
      </c>
      <c r="G92" s="8">
        <f>Dataset!AR92</f>
        <v>31</v>
      </c>
      <c r="H92" s="100">
        <f>Dataset!BL92</f>
        <v>0</v>
      </c>
      <c r="I92" s="100">
        <f>Dataset!BF92</f>
        <v>0</v>
      </c>
      <c r="J92" s="100">
        <f>Dataset!BM92</f>
        <v>0</v>
      </c>
      <c r="K92" s="100">
        <f>Dataset!AM92</f>
        <v>752393.2</v>
      </c>
      <c r="M92" s="8">
        <f t="shared" si="22"/>
        <v>-3148450.1933706598</v>
      </c>
      <c r="N92" s="1">
        <f t="shared" si="23"/>
        <v>0</v>
      </c>
      <c r="O92" s="1">
        <f t="shared" si="24"/>
        <v>507312.48448486533</v>
      </c>
      <c r="P92" s="1">
        <f t="shared" si="26"/>
        <v>7590383.2873549955</v>
      </c>
      <c r="Q92" s="1">
        <f t="shared" si="27"/>
        <v>0</v>
      </c>
      <c r="R92" s="1">
        <f t="shared" si="28"/>
        <v>0</v>
      </c>
      <c r="S92" s="1">
        <f t="shared" si="29"/>
        <v>0</v>
      </c>
      <c r="T92" s="1">
        <f t="shared" si="30"/>
        <v>6306511.2193466704</v>
      </c>
      <c r="U92" s="1">
        <f t="shared" si="31"/>
        <v>11255756.79781587</v>
      </c>
      <c r="V92" s="1">
        <f t="shared" si="25"/>
        <v>265817.54421898723</v>
      </c>
      <c r="W92" s="91">
        <f t="shared" si="19"/>
        <v>2.3616141410461883E-2</v>
      </c>
    </row>
    <row r="93" spans="1:23">
      <c r="A93" s="7">
        <f>Dataset!A93</f>
        <v>43678</v>
      </c>
      <c r="B93">
        <f>Dataset!B93</f>
        <v>2019</v>
      </c>
      <c r="C93">
        <f>Dataset!C93</f>
        <v>8</v>
      </c>
      <c r="D93">
        <f>Dataset!L93</f>
        <v>11287851.541658398</v>
      </c>
      <c r="E93">
        <f>Dataset!AC93</f>
        <v>0</v>
      </c>
      <c r="F93">
        <f>Dataset!AB93</f>
        <v>56.7</v>
      </c>
      <c r="G93" s="8">
        <f>Dataset!AR93</f>
        <v>31</v>
      </c>
      <c r="H93" s="100">
        <f>Dataset!BL93</f>
        <v>0</v>
      </c>
      <c r="I93" s="100">
        <f>Dataset!BF93</f>
        <v>0</v>
      </c>
      <c r="J93" s="100">
        <f>Dataset!BM93</f>
        <v>0</v>
      </c>
      <c r="K93" s="100">
        <f>Dataset!AM93</f>
        <v>752393.2</v>
      </c>
      <c r="M93" s="8">
        <f t="shared" si="22"/>
        <v>-3148450.1933706598</v>
      </c>
      <c r="N93" s="1">
        <f t="shared" si="23"/>
        <v>0</v>
      </c>
      <c r="O93" s="1">
        <f t="shared" si="24"/>
        <v>273168.26087646594</v>
      </c>
      <c r="P93" s="1">
        <f t="shared" si="26"/>
        <v>7590383.2873549955</v>
      </c>
      <c r="Q93" s="1">
        <f t="shared" si="27"/>
        <v>0</v>
      </c>
      <c r="R93" s="1">
        <f t="shared" si="28"/>
        <v>0</v>
      </c>
      <c r="S93" s="1">
        <f t="shared" si="29"/>
        <v>0</v>
      </c>
      <c r="T93" s="1">
        <f t="shared" si="30"/>
        <v>6306511.2193466704</v>
      </c>
      <c r="U93" s="1">
        <f t="shared" si="31"/>
        <v>11021612.574207472</v>
      </c>
      <c r="V93" s="1">
        <f t="shared" si="25"/>
        <v>-266238.96745092608</v>
      </c>
      <c r="W93" s="91">
        <f t="shared" si="19"/>
        <v>2.4156081123189947E-2</v>
      </c>
    </row>
    <row r="94" spans="1:23">
      <c r="A94" s="7">
        <f>Dataset!A94</f>
        <v>43709</v>
      </c>
      <c r="B94">
        <f>Dataset!B94</f>
        <v>2019</v>
      </c>
      <c r="C94">
        <f>Dataset!C94</f>
        <v>9</v>
      </c>
      <c r="D94">
        <f>Dataset!L94</f>
        <v>10973801.691083513</v>
      </c>
      <c r="E94">
        <f>Dataset!AC94</f>
        <v>25.8</v>
      </c>
      <c r="F94">
        <f>Dataset!AB94</f>
        <v>14.8</v>
      </c>
      <c r="G94" s="8">
        <f>Dataset!AR94</f>
        <v>30</v>
      </c>
      <c r="H94" s="100">
        <f>Dataset!BL94</f>
        <v>0</v>
      </c>
      <c r="I94" s="100">
        <f>Dataset!BF94</f>
        <v>0</v>
      </c>
      <c r="J94" s="100">
        <f>Dataset!BM94</f>
        <v>0</v>
      </c>
      <c r="K94" s="100">
        <f>Dataset!AM94</f>
        <v>752393.2</v>
      </c>
      <c r="M94" s="8">
        <f t="shared" si="22"/>
        <v>-3148450.1933706598</v>
      </c>
      <c r="N94" s="1">
        <f t="shared" si="23"/>
        <v>42411.326330818687</v>
      </c>
      <c r="O94" s="1">
        <f t="shared" si="24"/>
        <v>71303.179205850014</v>
      </c>
      <c r="P94" s="1">
        <f t="shared" si="26"/>
        <v>7345532.2135693505</v>
      </c>
      <c r="Q94" s="1">
        <f t="shared" si="27"/>
        <v>0</v>
      </c>
      <c r="R94" s="1">
        <f t="shared" si="28"/>
        <v>0</v>
      </c>
      <c r="S94" s="1">
        <f t="shared" si="29"/>
        <v>0</v>
      </c>
      <c r="T94" s="1">
        <f t="shared" si="30"/>
        <v>6306511.2193466704</v>
      </c>
      <c r="U94" s="1">
        <f t="shared" si="31"/>
        <v>10617307.74508203</v>
      </c>
      <c r="V94" s="1">
        <f t="shared" si="25"/>
        <v>-356493.94600148313</v>
      </c>
      <c r="W94" s="91">
        <f t="shared" si="19"/>
        <v>3.3576680130291241E-2</v>
      </c>
    </row>
    <row r="95" spans="1:23">
      <c r="A95" s="7">
        <f>Dataset!A95</f>
        <v>43739</v>
      </c>
      <c r="B95">
        <f>Dataset!B95</f>
        <v>2019</v>
      </c>
      <c r="C95">
        <f>Dataset!C95</f>
        <v>10</v>
      </c>
      <c r="D95">
        <f>Dataset!L95</f>
        <v>10994810.099256229</v>
      </c>
      <c r="E95">
        <f>Dataset!AC95</f>
        <v>192.6</v>
      </c>
      <c r="F95">
        <f>Dataset!AB95</f>
        <v>3.8</v>
      </c>
      <c r="G95" s="8">
        <f>Dataset!AR95</f>
        <v>31</v>
      </c>
      <c r="H95" s="100">
        <f>Dataset!BL95</f>
        <v>0</v>
      </c>
      <c r="I95" s="100">
        <f>Dataset!BF95</f>
        <v>0</v>
      </c>
      <c r="J95" s="100">
        <f>Dataset!BM95</f>
        <v>0</v>
      </c>
      <c r="K95" s="100">
        <f>Dataset!AM95</f>
        <v>752393.2</v>
      </c>
      <c r="M95" s="8">
        <f t="shared" si="22"/>
        <v>-3148450.1933706598</v>
      </c>
      <c r="N95" s="1">
        <f t="shared" si="23"/>
        <v>316605.48260913481</v>
      </c>
      <c r="O95" s="1">
        <f t="shared" si="24"/>
        <v>18307.57303933987</v>
      </c>
      <c r="P95" s="1">
        <f t="shared" si="26"/>
        <v>7590383.2873549955</v>
      </c>
      <c r="Q95" s="1">
        <f t="shared" si="27"/>
        <v>0</v>
      </c>
      <c r="R95" s="1">
        <f t="shared" si="28"/>
        <v>0</v>
      </c>
      <c r="S95" s="1">
        <f t="shared" si="29"/>
        <v>0</v>
      </c>
      <c r="T95" s="1">
        <f t="shared" si="30"/>
        <v>6306511.2193466704</v>
      </c>
      <c r="U95" s="1">
        <f t="shared" si="31"/>
        <v>11083357.36897948</v>
      </c>
      <c r="V95" s="1">
        <f t="shared" si="25"/>
        <v>88547.269723251462</v>
      </c>
      <c r="W95" s="91">
        <f t="shared" si="19"/>
        <v>7.9892100178129161E-3</v>
      </c>
    </row>
    <row r="96" spans="1:23">
      <c r="A96" s="7">
        <f>Dataset!A96</f>
        <v>43770</v>
      </c>
      <c r="B96">
        <f>Dataset!B96</f>
        <v>2019</v>
      </c>
      <c r="C96">
        <f>Dataset!C96</f>
        <v>11</v>
      </c>
      <c r="D96">
        <f>Dataset!L96</f>
        <v>11425926.788960053</v>
      </c>
      <c r="E96">
        <f>Dataset!AC96</f>
        <v>463.2</v>
      </c>
      <c r="F96">
        <f>Dataset!AB96</f>
        <v>0</v>
      </c>
      <c r="G96" s="8">
        <f>Dataset!AR96</f>
        <v>30</v>
      </c>
      <c r="H96" s="100">
        <f>Dataset!BL96</f>
        <v>0</v>
      </c>
      <c r="I96" s="100">
        <f>Dataset!BF96</f>
        <v>0</v>
      </c>
      <c r="J96" s="100">
        <f>Dataset!BM96</f>
        <v>0</v>
      </c>
      <c r="K96" s="100">
        <f>Dataset!AM96</f>
        <v>752393.2</v>
      </c>
      <c r="M96" s="8">
        <f t="shared" si="22"/>
        <v>-3148450.1933706598</v>
      </c>
      <c r="N96" s="1">
        <f t="shared" si="23"/>
        <v>761431.25412539591</v>
      </c>
      <c r="O96" s="1">
        <f t="shared" si="24"/>
        <v>0</v>
      </c>
      <c r="P96" s="1">
        <f t="shared" si="26"/>
        <v>7345532.2135693505</v>
      </c>
      <c r="Q96" s="1">
        <f t="shared" si="27"/>
        <v>0</v>
      </c>
      <c r="R96" s="1">
        <f t="shared" si="28"/>
        <v>0</v>
      </c>
      <c r="S96" s="1">
        <f t="shared" si="29"/>
        <v>0</v>
      </c>
      <c r="T96" s="1">
        <f t="shared" si="30"/>
        <v>6306511.2193466704</v>
      </c>
      <c r="U96" s="1">
        <f t="shared" si="31"/>
        <v>11265024.493670758</v>
      </c>
      <c r="V96" s="1">
        <f t="shared" si="25"/>
        <v>-160902.29528929479</v>
      </c>
      <c r="W96" s="91">
        <f t="shared" si="19"/>
        <v>1.4283350682432833E-2</v>
      </c>
    </row>
    <row r="97" spans="1:23">
      <c r="A97" s="7">
        <f>Dataset!A97</f>
        <v>43800</v>
      </c>
      <c r="B97">
        <f>Dataset!B97</f>
        <v>2019</v>
      </c>
      <c r="C97">
        <f>Dataset!C97</f>
        <v>12</v>
      </c>
      <c r="D97">
        <f>Dataset!L97</f>
        <v>10940368.208733564</v>
      </c>
      <c r="E97">
        <f>Dataset!AC97</f>
        <v>521.1</v>
      </c>
      <c r="F97">
        <f>Dataset!AB97</f>
        <v>0</v>
      </c>
      <c r="G97" s="8">
        <f>Dataset!AR97</f>
        <v>31</v>
      </c>
      <c r="H97" s="100">
        <f>Dataset!BL97</f>
        <v>0</v>
      </c>
      <c r="I97" s="100">
        <f>Dataset!BF97</f>
        <v>1</v>
      </c>
      <c r="J97" s="100">
        <f>Dataset!BM97</f>
        <v>0</v>
      </c>
      <c r="K97" s="100">
        <f>Dataset!AM97</f>
        <v>752393.2</v>
      </c>
      <c r="M97" s="8">
        <f t="shared" si="22"/>
        <v>-3148450.1933706598</v>
      </c>
      <c r="N97" s="1">
        <f t="shared" si="23"/>
        <v>856610.16089107038</v>
      </c>
      <c r="O97" s="1">
        <f t="shared" si="24"/>
        <v>0</v>
      </c>
      <c r="P97" s="1">
        <f t="shared" si="26"/>
        <v>7590383.2873549955</v>
      </c>
      <c r="Q97" s="1">
        <f t="shared" si="27"/>
        <v>0</v>
      </c>
      <c r="R97" s="1">
        <f t="shared" si="28"/>
        <v>-571798.679479543</v>
      </c>
      <c r="S97" s="1">
        <f t="shared" si="29"/>
        <v>0</v>
      </c>
      <c r="T97" s="1">
        <f t="shared" si="30"/>
        <v>6306511.2193466704</v>
      </c>
      <c r="U97" s="1">
        <f t="shared" si="31"/>
        <v>11033255.794742534</v>
      </c>
      <c r="V97" s="1">
        <f t="shared" si="25"/>
        <v>92887.586008969694</v>
      </c>
      <c r="W97" s="91">
        <f t="shared" si="19"/>
        <v>8.4188736069394522E-3</v>
      </c>
    </row>
    <row r="98" spans="1:23">
      <c r="A98" s="7">
        <f>Dataset!A98</f>
        <v>43831</v>
      </c>
      <c r="B98">
        <f>Dataset!B98</f>
        <v>2020</v>
      </c>
      <c r="C98">
        <f>Dataset!C98</f>
        <v>1</v>
      </c>
      <c r="D98">
        <f>Dataset!L98</f>
        <v>11445865.90152505</v>
      </c>
      <c r="E98">
        <f>Dataset!AC98</f>
        <v>551.79999999999995</v>
      </c>
      <c r="F98">
        <f>Dataset!AB98</f>
        <v>0</v>
      </c>
      <c r="G98" s="8">
        <f>Dataset!AR98</f>
        <v>31</v>
      </c>
      <c r="H98" s="100">
        <f>Dataset!BL98</f>
        <v>0</v>
      </c>
      <c r="I98" s="100">
        <f>Dataset!BF98</f>
        <v>0</v>
      </c>
      <c r="J98" s="100">
        <f>Dataset!BM98</f>
        <v>0</v>
      </c>
      <c r="K98" s="100">
        <f>Dataset!AM98</f>
        <v>716151.8</v>
      </c>
      <c r="M98" s="8">
        <f t="shared" ref="M98:M133" si="32">$AB$9</f>
        <v>-3148450.1933706598</v>
      </c>
      <c r="N98" s="1">
        <f t="shared" ref="N98:N117" si="33">E98*$AB$10</f>
        <v>907076.35152502893</v>
      </c>
      <c r="O98" s="1">
        <f t="shared" ref="O98:O117" si="34">F98*$AB$11</f>
        <v>0</v>
      </c>
      <c r="P98" s="1">
        <f t="shared" si="26"/>
        <v>7590383.2873549955</v>
      </c>
      <c r="Q98" s="1">
        <f t="shared" si="27"/>
        <v>0</v>
      </c>
      <c r="R98" s="1">
        <f t="shared" si="28"/>
        <v>0</v>
      </c>
      <c r="S98" s="1">
        <f t="shared" si="29"/>
        <v>0</v>
      </c>
      <c r="T98" s="1">
        <f t="shared" si="30"/>
        <v>6002738.1447032131</v>
      </c>
      <c r="U98" s="1">
        <f t="shared" si="31"/>
        <v>11351747.590212578</v>
      </c>
      <c r="V98" s="1">
        <f t="shared" ref="V98:V117" si="35">U98-D98</f>
        <v>-94118.311312472448</v>
      </c>
      <c r="W98" s="91">
        <f t="shared" si="19"/>
        <v>8.2910856292841475E-3</v>
      </c>
    </row>
    <row r="99" spans="1:23">
      <c r="A99" s="7">
        <f>Dataset!A99</f>
        <v>43862</v>
      </c>
      <c r="B99">
        <f>Dataset!B99</f>
        <v>2020</v>
      </c>
      <c r="C99">
        <f>Dataset!C99</f>
        <v>2</v>
      </c>
      <c r="D99">
        <f>Dataset!L99</f>
        <v>11045406.32920384</v>
      </c>
      <c r="E99">
        <f>Dataset!AC99</f>
        <v>563.70000000000005</v>
      </c>
      <c r="F99">
        <f>Dataset!AB99</f>
        <v>0</v>
      </c>
      <c r="G99" s="8">
        <f>Dataset!AR99</f>
        <v>29</v>
      </c>
      <c r="H99" s="100">
        <f>Dataset!BL99</f>
        <v>0</v>
      </c>
      <c r="I99" s="100">
        <f>Dataset!BF99</f>
        <v>0</v>
      </c>
      <c r="J99" s="100">
        <f>Dataset!BM99</f>
        <v>0</v>
      </c>
      <c r="K99" s="100">
        <f>Dataset!AM99</f>
        <v>716151.8</v>
      </c>
      <c r="M99" s="8">
        <f t="shared" si="32"/>
        <v>-3148450.1933706598</v>
      </c>
      <c r="N99" s="1">
        <f t="shared" si="33"/>
        <v>926638.16483265476</v>
      </c>
      <c r="O99" s="1">
        <f t="shared" si="34"/>
        <v>0</v>
      </c>
      <c r="P99" s="1">
        <f t="shared" si="26"/>
        <v>7100681.1397837056</v>
      </c>
      <c r="Q99" s="1">
        <f t="shared" si="27"/>
        <v>0</v>
      </c>
      <c r="R99" s="1">
        <f t="shared" si="28"/>
        <v>0</v>
      </c>
      <c r="S99" s="1">
        <f t="shared" si="29"/>
        <v>0</v>
      </c>
      <c r="T99" s="1">
        <f t="shared" si="30"/>
        <v>6002738.1447032131</v>
      </c>
      <c r="U99" s="1">
        <f t="shared" si="31"/>
        <v>10881607.255948914</v>
      </c>
      <c r="V99" s="1">
        <f t="shared" si="35"/>
        <v>-163799.07325492613</v>
      </c>
      <c r="W99" s="91">
        <f t="shared" si="19"/>
        <v>1.5052838188529373E-2</v>
      </c>
    </row>
    <row r="100" spans="1:23">
      <c r="A100" s="7">
        <f>Dataset!A100</f>
        <v>43891</v>
      </c>
      <c r="B100">
        <f>Dataset!B100</f>
        <v>2020</v>
      </c>
      <c r="C100">
        <f>Dataset!C100</f>
        <v>3</v>
      </c>
      <c r="D100">
        <f>Dataset!L100</f>
        <v>10552288.107463375</v>
      </c>
      <c r="E100">
        <f>Dataset!AC100</f>
        <v>424.1</v>
      </c>
      <c r="F100">
        <f>Dataset!AB100</f>
        <v>0</v>
      </c>
      <c r="G100" s="8">
        <f>Dataset!AR100</f>
        <v>31</v>
      </c>
      <c r="H100" s="100">
        <f>Dataset!BL100</f>
        <v>0.5</v>
      </c>
      <c r="I100" s="100">
        <f>Dataset!BF100</f>
        <v>0</v>
      </c>
      <c r="J100" s="100">
        <f>Dataset!BM100</f>
        <v>0</v>
      </c>
      <c r="K100" s="100">
        <f>Dataset!AM100</f>
        <v>716151.8</v>
      </c>
      <c r="M100" s="8">
        <f t="shared" si="32"/>
        <v>-3148450.1933706598</v>
      </c>
      <c r="N100" s="1">
        <f t="shared" si="33"/>
        <v>697156.7246860544</v>
      </c>
      <c r="O100" s="1">
        <f t="shared" si="34"/>
        <v>0</v>
      </c>
      <c r="P100" s="1">
        <f t="shared" si="26"/>
        <v>7590383.2873549955</v>
      </c>
      <c r="Q100" s="1">
        <f t="shared" si="27"/>
        <v>-1281022.02025372</v>
      </c>
      <c r="R100" s="1">
        <f t="shared" si="28"/>
        <v>0</v>
      </c>
      <c r="S100" s="1">
        <f t="shared" si="29"/>
        <v>0</v>
      </c>
      <c r="T100" s="1">
        <f t="shared" si="30"/>
        <v>6002738.1447032131</v>
      </c>
      <c r="U100" s="1">
        <f t="shared" si="31"/>
        <v>9860805.9431198835</v>
      </c>
      <c r="V100" s="1">
        <f t="shared" si="35"/>
        <v>-691482.1643434912</v>
      </c>
      <c r="W100" s="91">
        <f t="shared" si="19"/>
        <v>7.0124305085423028E-2</v>
      </c>
    </row>
    <row r="101" spans="1:23">
      <c r="A101" s="7">
        <f>Dataset!A101</f>
        <v>43922</v>
      </c>
      <c r="B101">
        <f>Dataset!B101</f>
        <v>2020</v>
      </c>
      <c r="C101">
        <f>Dataset!C101</f>
        <v>4</v>
      </c>
      <c r="D101">
        <f>Dataset!L101</f>
        <v>7673641.7246768596</v>
      </c>
      <c r="E101">
        <f>Dataset!AC101</f>
        <v>338.6</v>
      </c>
      <c r="F101">
        <f>Dataset!AB101</f>
        <v>0</v>
      </c>
      <c r="G101" s="8">
        <f>Dataset!AR101</f>
        <v>30</v>
      </c>
      <c r="H101" s="100">
        <f>Dataset!BL101</f>
        <v>1</v>
      </c>
      <c r="I101" s="100">
        <f>Dataset!BF101</f>
        <v>0</v>
      </c>
      <c r="J101" s="100">
        <f>Dataset!BM101</f>
        <v>0</v>
      </c>
      <c r="K101" s="100">
        <f>Dataset!AM101</f>
        <v>716151.8</v>
      </c>
      <c r="M101" s="8">
        <f t="shared" si="32"/>
        <v>-3148450.1933706598</v>
      </c>
      <c r="N101" s="1">
        <f t="shared" si="33"/>
        <v>556607.56184555066</v>
      </c>
      <c r="O101" s="1">
        <f t="shared" si="34"/>
        <v>0</v>
      </c>
      <c r="P101" s="1">
        <f t="shared" si="26"/>
        <v>7345532.2135693505</v>
      </c>
      <c r="Q101" s="1">
        <f t="shared" si="27"/>
        <v>-2562044.04050744</v>
      </c>
      <c r="R101" s="1">
        <f t="shared" si="28"/>
        <v>0</v>
      </c>
      <c r="S101" s="1">
        <f t="shared" si="29"/>
        <v>0</v>
      </c>
      <c r="T101" s="1">
        <f t="shared" si="30"/>
        <v>6002738.1447032131</v>
      </c>
      <c r="U101" s="1">
        <f t="shared" si="31"/>
        <v>8194383.6862400156</v>
      </c>
      <c r="V101" s="1">
        <f t="shared" si="35"/>
        <v>520741.96156315599</v>
      </c>
      <c r="W101" s="91">
        <f t="shared" si="19"/>
        <v>6.3548642765847582E-2</v>
      </c>
    </row>
    <row r="102" spans="1:23">
      <c r="A102" s="7">
        <f>Dataset!A102</f>
        <v>43952</v>
      </c>
      <c r="B102">
        <f>Dataset!B102</f>
        <v>2020</v>
      </c>
      <c r="C102">
        <f>Dataset!C102</f>
        <v>5</v>
      </c>
      <c r="D102">
        <f>Dataset!L102</f>
        <v>8486801.760934066</v>
      </c>
      <c r="E102">
        <f>Dataset!AC102</f>
        <v>198.3</v>
      </c>
      <c r="F102">
        <f>Dataset!AB102</f>
        <v>19.399999999999999</v>
      </c>
      <c r="G102" s="8">
        <f>Dataset!AR102</f>
        <v>31</v>
      </c>
      <c r="H102" s="100">
        <f>Dataset!BL102</f>
        <v>1</v>
      </c>
      <c r="I102" s="100">
        <f>Dataset!BF102</f>
        <v>0</v>
      </c>
      <c r="J102" s="100">
        <f>Dataset!BM102</f>
        <v>0</v>
      </c>
      <c r="K102" s="100">
        <f>Dataset!AM102</f>
        <v>716151.8</v>
      </c>
      <c r="M102" s="8">
        <f t="shared" si="32"/>
        <v>-3148450.1933706598</v>
      </c>
      <c r="N102" s="1">
        <f t="shared" si="33"/>
        <v>325975.42679850175</v>
      </c>
      <c r="O102" s="1">
        <f t="shared" si="34"/>
        <v>93464.9781482088</v>
      </c>
      <c r="P102" s="1">
        <f t="shared" si="26"/>
        <v>7590383.2873549955</v>
      </c>
      <c r="Q102" s="1">
        <f t="shared" si="27"/>
        <v>-2562044.04050744</v>
      </c>
      <c r="R102" s="1">
        <f t="shared" si="28"/>
        <v>0</v>
      </c>
      <c r="S102" s="1">
        <f t="shared" si="29"/>
        <v>0</v>
      </c>
      <c r="T102" s="1">
        <f t="shared" si="30"/>
        <v>6002738.1447032131</v>
      </c>
      <c r="U102" s="1">
        <f t="shared" si="31"/>
        <v>8302067.6031268202</v>
      </c>
      <c r="V102" s="1">
        <f t="shared" si="35"/>
        <v>-184734.15780724585</v>
      </c>
      <c r="W102" s="91">
        <f t="shared" si="19"/>
        <v>2.2251584380940135E-2</v>
      </c>
    </row>
    <row r="103" spans="1:23">
      <c r="A103" s="7">
        <f>Dataset!A103</f>
        <v>43983</v>
      </c>
      <c r="B103">
        <f>Dataset!B103</f>
        <v>2020</v>
      </c>
      <c r="C103">
        <f>Dataset!C103</f>
        <v>6</v>
      </c>
      <c r="D103">
        <f>Dataset!L103</f>
        <v>9728759.0373805277</v>
      </c>
      <c r="E103">
        <f>Dataset!AC103</f>
        <v>29.7</v>
      </c>
      <c r="F103">
        <f>Dataset!AB103</f>
        <v>45.2</v>
      </c>
      <c r="G103" s="8">
        <f>Dataset!AR103</f>
        <v>30</v>
      </c>
      <c r="H103" s="100">
        <f>Dataset!BL103</f>
        <v>0.5</v>
      </c>
      <c r="I103" s="100">
        <f>Dataset!BF103</f>
        <v>0</v>
      </c>
      <c r="J103" s="100">
        <f>Dataset!BM103</f>
        <v>0</v>
      </c>
      <c r="K103" s="100">
        <f>Dataset!AM103</f>
        <v>716151.8</v>
      </c>
      <c r="M103" s="8">
        <f t="shared" si="32"/>
        <v>-3148450.1933706598</v>
      </c>
      <c r="N103" s="1">
        <f t="shared" si="33"/>
        <v>48822.340776174999</v>
      </c>
      <c r="O103" s="1">
        <f t="shared" si="34"/>
        <v>217763.76352056899</v>
      </c>
      <c r="P103" s="1">
        <f t="shared" si="26"/>
        <v>7345532.2135693505</v>
      </c>
      <c r="Q103" s="1">
        <f t="shared" si="27"/>
        <v>-1281022.02025372</v>
      </c>
      <c r="R103" s="1">
        <f t="shared" si="28"/>
        <v>0</v>
      </c>
      <c r="S103" s="1">
        <f t="shared" si="29"/>
        <v>0</v>
      </c>
      <c r="T103" s="1">
        <f t="shared" si="30"/>
        <v>6002738.1447032131</v>
      </c>
      <c r="U103" s="1">
        <f t="shared" si="31"/>
        <v>9185384.248944927</v>
      </c>
      <c r="V103" s="1">
        <f t="shared" si="35"/>
        <v>-543374.7884356007</v>
      </c>
      <c r="W103" s="91">
        <f t="shared" si="19"/>
        <v>5.9156457009189908E-2</v>
      </c>
    </row>
    <row r="104" spans="1:23">
      <c r="A104" s="7">
        <f>Dataset!A104</f>
        <v>44013</v>
      </c>
      <c r="B104">
        <f>Dataset!B104</f>
        <v>2020</v>
      </c>
      <c r="C104">
        <f>Dataset!C104</f>
        <v>7</v>
      </c>
      <c r="D104">
        <f>Dataset!L104</f>
        <v>11057667.660557464</v>
      </c>
      <c r="E104">
        <f>Dataset!AC104</f>
        <v>0</v>
      </c>
      <c r="F104">
        <f>Dataset!AB104</f>
        <v>139.4</v>
      </c>
      <c r="G104" s="8">
        <f>Dataset!AR104</f>
        <v>31</v>
      </c>
      <c r="H104" s="100">
        <f>Dataset!BL104</f>
        <v>0</v>
      </c>
      <c r="I104" s="100">
        <f>Dataset!BF104</f>
        <v>0</v>
      </c>
      <c r="J104" s="100">
        <f>Dataset!BM104</f>
        <v>0</v>
      </c>
      <c r="K104" s="100">
        <f>Dataset!AM104</f>
        <v>716151.8</v>
      </c>
      <c r="M104" s="8">
        <f t="shared" si="32"/>
        <v>-3148450.1933706598</v>
      </c>
      <c r="N104" s="1">
        <f t="shared" si="33"/>
        <v>0</v>
      </c>
      <c r="O104" s="1">
        <f t="shared" si="34"/>
        <v>671598.86360104685</v>
      </c>
      <c r="P104" s="1">
        <f t="shared" si="26"/>
        <v>7590383.2873549955</v>
      </c>
      <c r="Q104" s="1">
        <f t="shared" si="27"/>
        <v>0</v>
      </c>
      <c r="R104" s="1">
        <f t="shared" si="28"/>
        <v>0</v>
      </c>
      <c r="S104" s="1">
        <f t="shared" si="29"/>
        <v>0</v>
      </c>
      <c r="T104" s="1">
        <f t="shared" si="30"/>
        <v>6002738.1447032131</v>
      </c>
      <c r="U104" s="1">
        <f t="shared" si="31"/>
        <v>11116270.102288596</v>
      </c>
      <c r="V104" s="1">
        <f t="shared" si="35"/>
        <v>58602.441731132567</v>
      </c>
      <c r="W104" s="91">
        <f t="shared" si="19"/>
        <v>5.271772023519616E-3</v>
      </c>
    </row>
    <row r="105" spans="1:23">
      <c r="A105" s="7">
        <f>Dataset!A105</f>
        <v>44044</v>
      </c>
      <c r="B105">
        <f>Dataset!B105</f>
        <v>2020</v>
      </c>
      <c r="C105">
        <f>Dataset!C105</f>
        <v>8</v>
      </c>
      <c r="D105">
        <f>Dataset!L105</f>
        <v>10827539.665122569</v>
      </c>
      <c r="E105">
        <f>Dataset!AC105</f>
        <v>0.7</v>
      </c>
      <c r="F105">
        <f>Dataset!AB105</f>
        <v>81.3</v>
      </c>
      <c r="G105" s="8">
        <f>Dataset!AR105</f>
        <v>31</v>
      </c>
      <c r="H105" s="100">
        <f>Dataset!BL105</f>
        <v>0</v>
      </c>
      <c r="I105" s="100">
        <f>Dataset!BF105</f>
        <v>0</v>
      </c>
      <c r="J105" s="100">
        <f>Dataset!BM105</f>
        <v>0</v>
      </c>
      <c r="K105" s="100">
        <f>Dataset!AM105</f>
        <v>716151.8</v>
      </c>
      <c r="M105" s="8">
        <f t="shared" si="32"/>
        <v>-3148450.1933706598</v>
      </c>
      <c r="N105" s="1">
        <f t="shared" si="33"/>
        <v>1150.6949004485689</v>
      </c>
      <c r="O105" s="1">
        <f t="shared" si="34"/>
        <v>391685.7073942977</v>
      </c>
      <c r="P105" s="1">
        <f t="shared" si="26"/>
        <v>7590383.2873549955</v>
      </c>
      <c r="Q105" s="1">
        <f t="shared" si="27"/>
        <v>0</v>
      </c>
      <c r="R105" s="1">
        <f t="shared" si="28"/>
        <v>0</v>
      </c>
      <c r="S105" s="1">
        <f t="shared" si="29"/>
        <v>0</v>
      </c>
      <c r="T105" s="1">
        <f t="shared" si="30"/>
        <v>6002738.1447032131</v>
      </c>
      <c r="U105" s="1">
        <f t="shared" si="31"/>
        <v>10837507.640982294</v>
      </c>
      <c r="V105" s="1">
        <f t="shared" si="35"/>
        <v>9967.9758597258478</v>
      </c>
      <c r="W105" s="91">
        <f t="shared" si="19"/>
        <v>9.1976644353464708E-4</v>
      </c>
    </row>
    <row r="106" spans="1:23">
      <c r="A106" s="7">
        <f>Dataset!A106</f>
        <v>44075</v>
      </c>
      <c r="B106">
        <f>Dataset!B106</f>
        <v>2020</v>
      </c>
      <c r="C106">
        <f>Dataset!C106</f>
        <v>9</v>
      </c>
      <c r="D106">
        <f>Dataset!L106</f>
        <v>10281994.178883392</v>
      </c>
      <c r="E106">
        <f>Dataset!AC106</f>
        <v>47.2</v>
      </c>
      <c r="F106">
        <f>Dataset!AB106</f>
        <v>23</v>
      </c>
      <c r="G106" s="8">
        <f>Dataset!AR106</f>
        <v>30</v>
      </c>
      <c r="H106" s="100">
        <f>Dataset!BL106</f>
        <v>0</v>
      </c>
      <c r="I106" s="100">
        <f>Dataset!BF106</f>
        <v>0</v>
      </c>
      <c r="J106" s="100">
        <f>Dataset!BM106</f>
        <v>0</v>
      </c>
      <c r="K106" s="100">
        <f>Dataset!AM106</f>
        <v>716151.8</v>
      </c>
      <c r="M106" s="8">
        <f t="shared" si="32"/>
        <v>-3148450.1933706598</v>
      </c>
      <c r="N106" s="1">
        <f t="shared" si="33"/>
        <v>77589.713287389226</v>
      </c>
      <c r="O106" s="1">
        <f t="shared" si="34"/>
        <v>110808.99471179394</v>
      </c>
      <c r="P106" s="1">
        <f t="shared" si="26"/>
        <v>7345532.2135693505</v>
      </c>
      <c r="Q106" s="1">
        <f t="shared" si="27"/>
        <v>0</v>
      </c>
      <c r="R106" s="1">
        <f t="shared" si="28"/>
        <v>0</v>
      </c>
      <c r="S106" s="1">
        <f t="shared" si="29"/>
        <v>0</v>
      </c>
      <c r="T106" s="1">
        <f t="shared" si="30"/>
        <v>6002738.1447032131</v>
      </c>
      <c r="U106" s="1">
        <f t="shared" si="31"/>
        <v>10388218.872901088</v>
      </c>
      <c r="V106" s="1">
        <f t="shared" si="35"/>
        <v>106224.69401769526</v>
      </c>
      <c r="W106" s="91">
        <f t="shared" si="19"/>
        <v>1.0225496335545557E-2</v>
      </c>
    </row>
    <row r="107" spans="1:23">
      <c r="A107" s="7">
        <f>Dataset!A107</f>
        <v>44105</v>
      </c>
      <c r="B107">
        <f>Dataset!B107</f>
        <v>2020</v>
      </c>
      <c r="C107">
        <f>Dataset!C107</f>
        <v>10</v>
      </c>
      <c r="D107">
        <f>Dataset!L107</f>
        <v>10755351.277068432</v>
      </c>
      <c r="E107">
        <f>Dataset!AC107</f>
        <v>218.1</v>
      </c>
      <c r="F107">
        <f>Dataset!AB107</f>
        <v>0</v>
      </c>
      <c r="G107" s="8">
        <f>Dataset!AR107</f>
        <v>31</v>
      </c>
      <c r="H107" s="100">
        <f>Dataset!BL107</f>
        <v>0</v>
      </c>
      <c r="I107" s="100">
        <f>Dataset!BF107</f>
        <v>0</v>
      </c>
      <c r="J107" s="100">
        <f>Dataset!BM107</f>
        <v>0</v>
      </c>
      <c r="K107" s="100">
        <f>Dataset!AM107</f>
        <v>716151.8</v>
      </c>
      <c r="M107" s="8">
        <f t="shared" si="32"/>
        <v>-3148450.1933706598</v>
      </c>
      <c r="N107" s="1">
        <f t="shared" si="33"/>
        <v>358523.65398261842</v>
      </c>
      <c r="O107" s="1">
        <f t="shared" si="34"/>
        <v>0</v>
      </c>
      <c r="P107" s="1">
        <f t="shared" si="26"/>
        <v>7590383.2873549955</v>
      </c>
      <c r="Q107" s="1">
        <f t="shared" si="27"/>
        <v>0</v>
      </c>
      <c r="R107" s="1">
        <f t="shared" si="28"/>
        <v>0</v>
      </c>
      <c r="S107" s="1">
        <f t="shared" si="29"/>
        <v>0</v>
      </c>
      <c r="T107" s="1">
        <f t="shared" si="30"/>
        <v>6002738.1447032131</v>
      </c>
      <c r="U107" s="1">
        <f t="shared" si="31"/>
        <v>10803194.892670168</v>
      </c>
      <c r="V107" s="1">
        <f t="shared" si="35"/>
        <v>47843.61560173519</v>
      </c>
      <c r="W107" s="91">
        <f t="shared" si="19"/>
        <v>4.4286543080136864E-3</v>
      </c>
    </row>
    <row r="108" spans="1:23">
      <c r="A108" s="7">
        <f>Dataset!A108</f>
        <v>44136</v>
      </c>
      <c r="B108">
        <f>Dataset!B108</f>
        <v>2020</v>
      </c>
      <c r="C108">
        <f>Dataset!C108</f>
        <v>11</v>
      </c>
      <c r="D108">
        <f>Dataset!L108</f>
        <v>10843983.6726791</v>
      </c>
      <c r="E108">
        <f>Dataset!AC108</f>
        <v>259.89999999999998</v>
      </c>
      <c r="F108">
        <f>Dataset!AB108</f>
        <v>5.4</v>
      </c>
      <c r="G108" s="8">
        <f>Dataset!AR108</f>
        <v>30</v>
      </c>
      <c r="H108" s="100">
        <f>Dataset!BL108</f>
        <v>0</v>
      </c>
      <c r="I108" s="100">
        <f>Dataset!BF108</f>
        <v>0</v>
      </c>
      <c r="J108" s="100">
        <f>Dataset!BM108</f>
        <v>0</v>
      </c>
      <c r="K108" s="100">
        <f>Dataset!AM108</f>
        <v>716151.8</v>
      </c>
      <c r="M108" s="8">
        <f t="shared" si="32"/>
        <v>-3148450.1933706598</v>
      </c>
      <c r="N108" s="1">
        <f t="shared" si="33"/>
        <v>427236.57803797576</v>
      </c>
      <c r="O108" s="1">
        <f t="shared" si="34"/>
        <v>26016.024845377709</v>
      </c>
      <c r="P108" s="1">
        <f t="shared" si="26"/>
        <v>7345532.2135693505</v>
      </c>
      <c r="Q108" s="1">
        <f t="shared" si="27"/>
        <v>0</v>
      </c>
      <c r="R108" s="1">
        <f t="shared" si="28"/>
        <v>0</v>
      </c>
      <c r="S108" s="1">
        <f t="shared" si="29"/>
        <v>0</v>
      </c>
      <c r="T108" s="1">
        <f t="shared" si="30"/>
        <v>6002738.1447032131</v>
      </c>
      <c r="U108" s="1">
        <f t="shared" si="31"/>
        <v>10653072.767785257</v>
      </c>
      <c r="V108" s="1">
        <f t="shared" si="35"/>
        <v>-190910.90489384346</v>
      </c>
      <c r="W108" s="91">
        <f t="shared" si="19"/>
        <v>1.7920736021925558E-2</v>
      </c>
    </row>
    <row r="109" spans="1:23">
      <c r="A109" s="7">
        <f>Dataset!A109</f>
        <v>44166</v>
      </c>
      <c r="B109">
        <f>Dataset!B109</f>
        <v>2020</v>
      </c>
      <c r="C109">
        <f>Dataset!C109</f>
        <v>12</v>
      </c>
      <c r="D109">
        <f>Dataset!L109</f>
        <v>10858827.53470121</v>
      </c>
      <c r="E109">
        <f>Dataset!AC109</f>
        <v>506.6</v>
      </c>
      <c r="F109">
        <f>Dataset!AB109</f>
        <v>0</v>
      </c>
      <c r="G109" s="8">
        <f>Dataset!AR109</f>
        <v>31</v>
      </c>
      <c r="H109" s="100">
        <f>Dataset!BL109</f>
        <v>0</v>
      </c>
      <c r="I109" s="100">
        <f>Dataset!BF109</f>
        <v>1</v>
      </c>
      <c r="J109" s="100">
        <f>Dataset!BM109</f>
        <v>0</v>
      </c>
      <c r="K109" s="100">
        <f>Dataset!AM109</f>
        <v>716151.8</v>
      </c>
      <c r="M109" s="8">
        <f t="shared" si="32"/>
        <v>-3148450.1933706598</v>
      </c>
      <c r="N109" s="1">
        <f t="shared" si="33"/>
        <v>832774.3379532072</v>
      </c>
      <c r="O109" s="1">
        <f t="shared" si="34"/>
        <v>0</v>
      </c>
      <c r="P109" s="1">
        <f t="shared" si="26"/>
        <v>7590383.2873549955</v>
      </c>
      <c r="Q109" s="1">
        <f t="shared" si="27"/>
        <v>0</v>
      </c>
      <c r="R109" s="1">
        <f t="shared" si="28"/>
        <v>-571798.679479543</v>
      </c>
      <c r="S109" s="1">
        <f t="shared" si="29"/>
        <v>0</v>
      </c>
      <c r="T109" s="1">
        <f t="shared" si="30"/>
        <v>6002738.1447032131</v>
      </c>
      <c r="U109" s="1">
        <f t="shared" si="31"/>
        <v>10705646.897161212</v>
      </c>
      <c r="V109" s="1">
        <f t="shared" si="35"/>
        <v>-153180.6375399977</v>
      </c>
      <c r="W109" s="91">
        <f t="shared" si="19"/>
        <v>1.4308396214769254E-2</v>
      </c>
    </row>
    <row r="110" spans="1:23">
      <c r="A110" s="7">
        <f>Dataset!A110</f>
        <v>44197</v>
      </c>
      <c r="B110">
        <f>Dataset!B110</f>
        <v>2021</v>
      </c>
      <c r="C110">
        <f>Dataset!C110</f>
        <v>1</v>
      </c>
      <c r="D110">
        <f>Dataset!L110</f>
        <v>11453323.724993775</v>
      </c>
      <c r="E110">
        <f>Dataset!AC110</f>
        <v>574.70000000000005</v>
      </c>
      <c r="F110">
        <f>Dataset!AB110</f>
        <v>0</v>
      </c>
      <c r="G110" s="8">
        <f>Dataset!AR110</f>
        <v>31</v>
      </c>
      <c r="H110" s="100">
        <f>Dataset!BL110</f>
        <v>0</v>
      </c>
      <c r="I110" s="100">
        <f>Dataset!BF110</f>
        <v>0</v>
      </c>
      <c r="J110" s="100">
        <f>Dataset!BM110</f>
        <v>0</v>
      </c>
      <c r="K110" s="100">
        <f>Dataset!AM110</f>
        <v>752340.8</v>
      </c>
      <c r="M110" s="8">
        <f t="shared" si="32"/>
        <v>-3148450.1933706598</v>
      </c>
      <c r="N110" s="1">
        <f t="shared" si="33"/>
        <v>944720.51326827519</v>
      </c>
      <c r="O110" s="1">
        <f t="shared" si="34"/>
        <v>0</v>
      </c>
      <c r="P110" s="1">
        <f t="shared" si="26"/>
        <v>7590383.2873549955</v>
      </c>
      <c r="Q110" s="1">
        <f t="shared" si="27"/>
        <v>0</v>
      </c>
      <c r="R110" s="1">
        <f t="shared" si="28"/>
        <v>0</v>
      </c>
      <c r="S110" s="1">
        <f t="shared" si="29"/>
        <v>0</v>
      </c>
      <c r="T110" s="1">
        <f t="shared" si="30"/>
        <v>6306072.0059302105</v>
      </c>
      <c r="U110" s="1">
        <f t="shared" si="31"/>
        <v>11692725.61318282</v>
      </c>
      <c r="V110" s="1">
        <f t="shared" si="35"/>
        <v>239401.88818904571</v>
      </c>
      <c r="W110" s="91">
        <f t="shared" si="19"/>
        <v>2.0474429667547742E-2</v>
      </c>
    </row>
    <row r="111" spans="1:23">
      <c r="A111" s="7">
        <f>Dataset!A111</f>
        <v>44228</v>
      </c>
      <c r="B111">
        <f>Dataset!B111</f>
        <v>2021</v>
      </c>
      <c r="C111">
        <f>Dataset!C111</f>
        <v>2</v>
      </c>
      <c r="D111">
        <f>Dataset!L111</f>
        <v>10780310.197336202</v>
      </c>
      <c r="E111">
        <f>Dataset!AC111</f>
        <v>583.6</v>
      </c>
      <c r="F111">
        <f>Dataset!AB111</f>
        <v>0</v>
      </c>
      <c r="G111" s="8">
        <f>Dataset!AR111</f>
        <v>28</v>
      </c>
      <c r="H111" s="100">
        <f>Dataset!BL111</f>
        <v>0</v>
      </c>
      <c r="I111" s="100">
        <f>Dataset!BF111</f>
        <v>0</v>
      </c>
      <c r="J111" s="100">
        <f>Dataset!BM111</f>
        <v>0</v>
      </c>
      <c r="K111" s="100">
        <f>Dataset!AM111</f>
        <v>752340.8</v>
      </c>
      <c r="M111" s="8">
        <f t="shared" si="32"/>
        <v>-3148450.1933706598</v>
      </c>
      <c r="N111" s="1">
        <f t="shared" si="33"/>
        <v>959350.77700254985</v>
      </c>
      <c r="O111" s="1">
        <f t="shared" si="34"/>
        <v>0</v>
      </c>
      <c r="P111" s="1">
        <f t="shared" si="26"/>
        <v>6855830.0659980606</v>
      </c>
      <c r="Q111" s="1">
        <f t="shared" si="27"/>
        <v>0</v>
      </c>
      <c r="R111" s="1">
        <f t="shared" si="28"/>
        <v>0</v>
      </c>
      <c r="S111" s="1">
        <f t="shared" si="29"/>
        <v>0</v>
      </c>
      <c r="T111" s="1">
        <f t="shared" si="30"/>
        <v>6306072.0059302105</v>
      </c>
      <c r="U111" s="1">
        <f t="shared" si="31"/>
        <v>10972802.655560162</v>
      </c>
      <c r="V111" s="1">
        <f t="shared" si="35"/>
        <v>192492.45822395943</v>
      </c>
      <c r="W111" s="91">
        <f t="shared" si="19"/>
        <v>1.7542688433061289E-2</v>
      </c>
    </row>
    <row r="112" spans="1:23">
      <c r="A112" s="7">
        <f>Dataset!A112</f>
        <v>44256</v>
      </c>
      <c r="B112">
        <f>Dataset!B112</f>
        <v>2021</v>
      </c>
      <c r="C112">
        <f>Dataset!C112</f>
        <v>3</v>
      </c>
      <c r="D112">
        <f>Dataset!L112</f>
        <v>11309667.661438448</v>
      </c>
      <c r="E112">
        <f>Dataset!AC112</f>
        <v>398.9</v>
      </c>
      <c r="F112">
        <f>Dataset!AB112</f>
        <v>0</v>
      </c>
      <c r="G112" s="8">
        <f>Dataset!AR112</f>
        <v>31</v>
      </c>
      <c r="H112" s="100">
        <f>Dataset!BL112</f>
        <v>0</v>
      </c>
      <c r="I112" s="100">
        <f>Dataset!BF112</f>
        <v>0</v>
      </c>
      <c r="J112" s="100">
        <f>Dataset!BM112</f>
        <v>0</v>
      </c>
      <c r="K112" s="100">
        <f>Dataset!AM112</f>
        <v>752340.8</v>
      </c>
      <c r="M112" s="8">
        <f t="shared" si="32"/>
        <v>-3148450.1933706598</v>
      </c>
      <c r="N112" s="1">
        <f t="shared" si="33"/>
        <v>655731.70826990588</v>
      </c>
      <c r="O112" s="1">
        <f t="shared" si="34"/>
        <v>0</v>
      </c>
      <c r="P112" s="1">
        <f t="shared" si="26"/>
        <v>7590383.2873549955</v>
      </c>
      <c r="Q112" s="1">
        <f t="shared" si="27"/>
        <v>0</v>
      </c>
      <c r="R112" s="1">
        <f t="shared" si="28"/>
        <v>0</v>
      </c>
      <c r="S112" s="1">
        <f t="shared" si="29"/>
        <v>0</v>
      </c>
      <c r="T112" s="1">
        <f t="shared" si="30"/>
        <v>6306072.0059302105</v>
      </c>
      <c r="U112" s="1">
        <f t="shared" si="31"/>
        <v>11403736.808184452</v>
      </c>
      <c r="V112" s="1">
        <f t="shared" si="35"/>
        <v>94069.146746004</v>
      </c>
      <c r="W112" s="91">
        <f t="shared" si="19"/>
        <v>8.2489756058286654E-3</v>
      </c>
    </row>
    <row r="113" spans="1:23">
      <c r="A113" s="7">
        <f>Dataset!A113</f>
        <v>44287</v>
      </c>
      <c r="B113">
        <f>Dataset!B113</f>
        <v>2021</v>
      </c>
      <c r="C113">
        <f>Dataset!C113</f>
        <v>4</v>
      </c>
      <c r="D113">
        <f>Dataset!L113</f>
        <v>10243495.193654044</v>
      </c>
      <c r="E113">
        <f>Dataset!AC113</f>
        <v>258.60000000000002</v>
      </c>
      <c r="F113">
        <f>Dataset!AB113</f>
        <v>0.3</v>
      </c>
      <c r="G113" s="8">
        <f>Dataset!AR113</f>
        <v>30</v>
      </c>
      <c r="H113" s="100">
        <f>Dataset!BL113</f>
        <v>0</v>
      </c>
      <c r="I113" s="100">
        <f>Dataset!BF113</f>
        <v>0</v>
      </c>
      <c r="J113" s="100">
        <f>Dataset!BM113</f>
        <v>0</v>
      </c>
      <c r="K113" s="100">
        <f>Dataset!AM113</f>
        <v>752340.8</v>
      </c>
      <c r="M113" s="8">
        <f t="shared" si="32"/>
        <v>-3148450.1933706598</v>
      </c>
      <c r="N113" s="1">
        <f t="shared" si="33"/>
        <v>425099.57322285709</v>
      </c>
      <c r="O113" s="1">
        <f t="shared" si="34"/>
        <v>1445.3347136320949</v>
      </c>
      <c r="P113" s="1">
        <f t="shared" si="26"/>
        <v>7345532.2135693505</v>
      </c>
      <c r="Q113" s="1">
        <f t="shared" si="27"/>
        <v>0</v>
      </c>
      <c r="R113" s="1">
        <f t="shared" si="28"/>
        <v>0</v>
      </c>
      <c r="S113" s="1">
        <f t="shared" si="29"/>
        <v>0</v>
      </c>
      <c r="T113" s="1">
        <f t="shared" si="30"/>
        <v>6306072.0059302105</v>
      </c>
      <c r="U113" s="1">
        <f t="shared" si="31"/>
        <v>10929698.93406539</v>
      </c>
      <c r="V113" s="1">
        <f t="shared" si="35"/>
        <v>686203.74041134678</v>
      </c>
      <c r="W113" s="91">
        <f t="shared" si="19"/>
        <v>6.2783407351926737E-2</v>
      </c>
    </row>
    <row r="114" spans="1:23">
      <c r="A114" s="7">
        <f>Dataset!A114</f>
        <v>44317</v>
      </c>
      <c r="B114">
        <f>Dataset!B114</f>
        <v>2021</v>
      </c>
      <c r="C114">
        <f>Dataset!C114</f>
        <v>5</v>
      </c>
      <c r="D114">
        <f>Dataset!L114</f>
        <v>10144678.190297356</v>
      </c>
      <c r="E114">
        <f>Dataset!AC114</f>
        <v>154.19999999999999</v>
      </c>
      <c r="F114">
        <f>Dataset!AB114</f>
        <v>16</v>
      </c>
      <c r="G114" s="8">
        <f>Dataset!AR114</f>
        <v>31</v>
      </c>
      <c r="H114" s="100">
        <f>Dataset!BL114</f>
        <v>0</v>
      </c>
      <c r="I114" s="100">
        <f>Dataset!BF114</f>
        <v>0</v>
      </c>
      <c r="J114" s="100">
        <f>Dataset!BM114</f>
        <v>0</v>
      </c>
      <c r="K114" s="100">
        <f>Dataset!AM114</f>
        <v>752340.8</v>
      </c>
      <c r="M114" s="8">
        <f t="shared" si="32"/>
        <v>-3148450.1933706598</v>
      </c>
      <c r="N114" s="1">
        <f t="shared" si="33"/>
        <v>253481.64807024188</v>
      </c>
      <c r="O114" s="1">
        <f t="shared" si="34"/>
        <v>77084.518060378396</v>
      </c>
      <c r="P114" s="1">
        <f t="shared" si="26"/>
        <v>7590383.2873549955</v>
      </c>
      <c r="Q114" s="1">
        <f t="shared" si="27"/>
        <v>0</v>
      </c>
      <c r="R114" s="1">
        <f t="shared" si="28"/>
        <v>0</v>
      </c>
      <c r="S114" s="1">
        <f t="shared" si="29"/>
        <v>0</v>
      </c>
      <c r="T114" s="1">
        <f t="shared" si="30"/>
        <v>6306072.0059302105</v>
      </c>
      <c r="U114" s="1">
        <f t="shared" si="31"/>
        <v>11078571.266045166</v>
      </c>
      <c r="V114" s="1">
        <f t="shared" si="35"/>
        <v>933893.0757478103</v>
      </c>
      <c r="W114" s="91">
        <f t="shared" si="19"/>
        <v>8.4297248564001157E-2</v>
      </c>
    </row>
    <row r="115" spans="1:23">
      <c r="A115" s="7">
        <f>Dataset!A115</f>
        <v>44348</v>
      </c>
      <c r="B115">
        <f>Dataset!B115</f>
        <v>2021</v>
      </c>
      <c r="C115">
        <f>Dataset!C115</f>
        <v>6</v>
      </c>
      <c r="D115">
        <f>Dataset!L115</f>
        <v>10688678.802195119</v>
      </c>
      <c r="E115">
        <f>Dataset!AC115</f>
        <v>7.3</v>
      </c>
      <c r="F115">
        <f>Dataset!AB115</f>
        <v>83</v>
      </c>
      <c r="G115" s="8">
        <f>Dataset!AR115</f>
        <v>30</v>
      </c>
      <c r="H115" s="100">
        <f>Dataset!BL115</f>
        <v>0</v>
      </c>
      <c r="I115" s="100">
        <f>Dataset!BF115</f>
        <v>0</v>
      </c>
      <c r="J115" s="100">
        <f>Dataset!BM115</f>
        <v>0</v>
      </c>
      <c r="K115" s="100">
        <f>Dataset!AM115</f>
        <v>752340.8</v>
      </c>
      <c r="M115" s="8">
        <f t="shared" si="32"/>
        <v>-3148450.1933706598</v>
      </c>
      <c r="N115" s="1">
        <f t="shared" si="33"/>
        <v>12000.103961820791</v>
      </c>
      <c r="O115" s="1">
        <f t="shared" si="34"/>
        <v>399875.93743821292</v>
      </c>
      <c r="P115" s="1">
        <f t="shared" si="26"/>
        <v>7345532.2135693505</v>
      </c>
      <c r="Q115" s="1">
        <f t="shared" si="27"/>
        <v>0</v>
      </c>
      <c r="R115" s="1">
        <f t="shared" si="28"/>
        <v>0</v>
      </c>
      <c r="S115" s="1">
        <f t="shared" si="29"/>
        <v>0</v>
      </c>
      <c r="T115" s="1">
        <f t="shared" si="30"/>
        <v>6306072.0059302105</v>
      </c>
      <c r="U115" s="1">
        <f t="shared" si="31"/>
        <v>10915030.067528933</v>
      </c>
      <c r="V115" s="1">
        <f t="shared" si="35"/>
        <v>226351.26533381455</v>
      </c>
      <c r="W115" s="91">
        <f t="shared" si="19"/>
        <v>2.0737575978575246E-2</v>
      </c>
    </row>
    <row r="116" spans="1:23">
      <c r="A116" s="7">
        <f>Dataset!A116</f>
        <v>44378</v>
      </c>
      <c r="B116">
        <f>Dataset!B116</f>
        <v>2021</v>
      </c>
      <c r="C116">
        <f>Dataset!C116</f>
        <v>7</v>
      </c>
      <c r="D116">
        <f>Dataset!L116</f>
        <v>10522292.833011899</v>
      </c>
      <c r="E116">
        <f>Dataset!AC116</f>
        <v>2.2999999999999998</v>
      </c>
      <c r="F116">
        <f>Dataset!AB116</f>
        <v>63.2</v>
      </c>
      <c r="G116" s="8">
        <f>Dataset!AR116</f>
        <v>31</v>
      </c>
      <c r="H116" s="100">
        <f>Dataset!BL116</f>
        <v>0</v>
      </c>
      <c r="I116" s="100">
        <f>Dataset!BF116</f>
        <v>0</v>
      </c>
      <c r="J116" s="100">
        <f>Dataset!BM116</f>
        <v>0</v>
      </c>
      <c r="K116" s="100">
        <f>Dataset!AM116</f>
        <v>752340.8</v>
      </c>
      <c r="M116" s="8">
        <f t="shared" si="32"/>
        <v>-3148450.1933706598</v>
      </c>
      <c r="N116" s="1">
        <f t="shared" si="33"/>
        <v>3780.8546729024406</v>
      </c>
      <c r="O116" s="1">
        <f t="shared" si="34"/>
        <v>304483.84633849468</v>
      </c>
      <c r="P116" s="1">
        <f t="shared" si="26"/>
        <v>7590383.2873549955</v>
      </c>
      <c r="Q116" s="1">
        <f t="shared" si="27"/>
        <v>0</v>
      </c>
      <c r="R116" s="1">
        <f t="shared" si="28"/>
        <v>0</v>
      </c>
      <c r="S116" s="1">
        <f t="shared" si="29"/>
        <v>0</v>
      </c>
      <c r="T116" s="1">
        <f t="shared" si="30"/>
        <v>6306072.0059302105</v>
      </c>
      <c r="U116" s="1">
        <f t="shared" si="31"/>
        <v>11056269.800925944</v>
      </c>
      <c r="V116" s="1">
        <f t="shared" si="35"/>
        <v>533976.96791404486</v>
      </c>
      <c r="W116" s="91">
        <f t="shared" si="19"/>
        <v>4.8296304045449864E-2</v>
      </c>
    </row>
    <row r="117" spans="1:23">
      <c r="A117" s="7">
        <f>Dataset!A117</f>
        <v>44409</v>
      </c>
      <c r="B117">
        <f>Dataset!B117</f>
        <v>2021</v>
      </c>
      <c r="C117">
        <f>Dataset!C117</f>
        <v>8</v>
      </c>
      <c r="D117">
        <f>Dataset!L117</f>
        <v>11673056.325333107</v>
      </c>
      <c r="E117">
        <f>Dataset!AC117</f>
        <v>0.2</v>
      </c>
      <c r="F117">
        <f>Dataset!AB117</f>
        <v>131.19999999999999</v>
      </c>
      <c r="G117" s="8">
        <f>Dataset!AR117</f>
        <v>31</v>
      </c>
      <c r="H117" s="100">
        <f>Dataset!BL117</f>
        <v>0</v>
      </c>
      <c r="I117" s="100">
        <f>Dataset!BF117</f>
        <v>0</v>
      </c>
      <c r="J117" s="100">
        <f>Dataset!BM117</f>
        <v>0</v>
      </c>
      <c r="K117" s="100">
        <f>Dataset!AM117</f>
        <v>752340.8</v>
      </c>
      <c r="M117" s="8">
        <f t="shared" si="32"/>
        <v>-3148450.1933706598</v>
      </c>
      <c r="N117" s="1">
        <f t="shared" si="33"/>
        <v>328.76997155673399</v>
      </c>
      <c r="O117" s="1">
        <f t="shared" si="34"/>
        <v>632093.04809510277</v>
      </c>
      <c r="P117" s="1">
        <f t="shared" si="26"/>
        <v>7590383.2873549955</v>
      </c>
      <c r="Q117" s="1">
        <f t="shared" si="27"/>
        <v>0</v>
      </c>
      <c r="R117" s="1">
        <f t="shared" si="28"/>
        <v>0</v>
      </c>
      <c r="S117" s="1">
        <f t="shared" si="29"/>
        <v>0</v>
      </c>
      <c r="T117" s="1">
        <f t="shared" si="30"/>
        <v>6306072.0059302105</v>
      </c>
      <c r="U117" s="1">
        <f t="shared" si="31"/>
        <v>11380426.917981207</v>
      </c>
      <c r="V117" s="1">
        <f t="shared" si="35"/>
        <v>-292629.40735189989</v>
      </c>
      <c r="W117" s="91">
        <f t="shared" si="19"/>
        <v>2.5713394537909821E-2</v>
      </c>
    </row>
    <row r="118" spans="1:23">
      <c r="A118" s="7">
        <f>Dataset!A118</f>
        <v>44440</v>
      </c>
      <c r="B118">
        <f>Dataset!B118</f>
        <v>2021</v>
      </c>
      <c r="C118">
        <f>Dataset!C118</f>
        <v>9</v>
      </c>
      <c r="D118">
        <f>Dataset!L118</f>
        <v>10332948.042390529</v>
      </c>
      <c r="E118">
        <f>Dataset!AC118</f>
        <v>21.9</v>
      </c>
      <c r="F118">
        <f>Dataset!AB118</f>
        <v>18.899999999999999</v>
      </c>
      <c r="G118" s="8">
        <f>Dataset!AR118</f>
        <v>30</v>
      </c>
      <c r="H118" s="100">
        <f>Dataset!BL118</f>
        <v>0</v>
      </c>
      <c r="I118" s="100">
        <f>Dataset!BF118</f>
        <v>0</v>
      </c>
      <c r="J118" s="100">
        <f>Dataset!BM118</f>
        <v>0</v>
      </c>
      <c r="K118" s="100">
        <f>Dataset!AM118</f>
        <v>752340.8</v>
      </c>
      <c r="M118" s="8">
        <f t="shared" si="32"/>
        <v>-3148450.1933706598</v>
      </c>
      <c r="N118" s="1">
        <f t="shared" ref="N118:N121" si="36">E118*$AB$10</f>
        <v>36000.311885462368</v>
      </c>
      <c r="O118" s="1">
        <f t="shared" ref="O118:O121" si="37">F118*$AB$11</f>
        <v>91056.086958821979</v>
      </c>
      <c r="P118" s="1">
        <f t="shared" ref="P118:P121" si="38">G118*$AB$12</f>
        <v>7345532.2135693505</v>
      </c>
      <c r="Q118" s="1">
        <f t="shared" ref="Q118:Q121" si="39">H118*$AB$13</f>
        <v>0</v>
      </c>
      <c r="R118" s="1">
        <f t="shared" ref="R118:R121" si="40">I118*$AB$14</f>
        <v>0</v>
      </c>
      <c r="S118" s="1">
        <f t="shared" si="29"/>
        <v>0</v>
      </c>
      <c r="T118" s="1">
        <f t="shared" si="30"/>
        <v>6306072.0059302105</v>
      </c>
      <c r="U118" s="1">
        <f t="shared" si="31"/>
        <v>10630210.424973186</v>
      </c>
      <c r="V118" s="1">
        <f t="shared" ref="V118:V121" si="41">U118-D118</f>
        <v>297262.38258265704</v>
      </c>
      <c r="W118" s="91">
        <f t="shared" ref="W118:W121" si="42">ABS(V118/U118)</f>
        <v>2.7963922697551574E-2</v>
      </c>
    </row>
    <row r="119" spans="1:23">
      <c r="A119" s="7">
        <f>Dataset!A119</f>
        <v>44470</v>
      </c>
      <c r="B119">
        <f>Dataset!B119</f>
        <v>2021</v>
      </c>
      <c r="C119">
        <f>Dataset!C119</f>
        <v>10</v>
      </c>
      <c r="D119">
        <f>Dataset!L119</f>
        <v>11068373.846905306</v>
      </c>
      <c r="E119">
        <f>Dataset!AC119</f>
        <v>96.4</v>
      </c>
      <c r="F119">
        <f>Dataset!AB119</f>
        <v>14.2</v>
      </c>
      <c r="G119" s="8">
        <f>Dataset!AR119</f>
        <v>31</v>
      </c>
      <c r="H119" s="100">
        <f>Dataset!BL119</f>
        <v>0</v>
      </c>
      <c r="I119" s="100">
        <f>Dataset!BF119</f>
        <v>0</v>
      </c>
      <c r="J119" s="100">
        <f>Dataset!BM119</f>
        <v>0</v>
      </c>
      <c r="K119" s="100">
        <f>Dataset!AM119</f>
        <v>752340.8</v>
      </c>
      <c r="M119" s="8">
        <f t="shared" si="32"/>
        <v>-3148450.1933706598</v>
      </c>
      <c r="N119" s="1">
        <f t="shared" si="36"/>
        <v>158467.1262903458</v>
      </c>
      <c r="O119" s="1">
        <f t="shared" si="37"/>
        <v>68412.509778585823</v>
      </c>
      <c r="P119" s="1">
        <f t="shared" si="38"/>
        <v>7590383.2873549955</v>
      </c>
      <c r="Q119" s="1">
        <f t="shared" si="39"/>
        <v>0</v>
      </c>
      <c r="R119" s="1">
        <f t="shared" si="40"/>
        <v>0</v>
      </c>
      <c r="S119" s="1">
        <f t="shared" si="29"/>
        <v>0</v>
      </c>
      <c r="T119" s="1">
        <f t="shared" si="30"/>
        <v>6306072.0059302105</v>
      </c>
      <c r="U119" s="1">
        <f t="shared" si="31"/>
        <v>10974884.735983476</v>
      </c>
      <c r="V119" s="1">
        <f t="shared" si="41"/>
        <v>-93489.110921829939</v>
      </c>
      <c r="W119" s="91">
        <f t="shared" si="42"/>
        <v>8.5184594800623431E-3</v>
      </c>
    </row>
    <row r="120" spans="1:23">
      <c r="A120" s="7">
        <f>Dataset!A120</f>
        <v>44501</v>
      </c>
      <c r="B120">
        <f>Dataset!B120</f>
        <v>2021</v>
      </c>
      <c r="C120">
        <f>Dataset!C120</f>
        <v>11</v>
      </c>
      <c r="D120">
        <f>Dataset!L120</f>
        <v>11033994.453547485</v>
      </c>
      <c r="E120">
        <f>Dataset!AC120</f>
        <v>352.5</v>
      </c>
      <c r="F120">
        <f>Dataset!AB120</f>
        <v>0</v>
      </c>
      <c r="G120" s="8">
        <f>Dataset!AR120</f>
        <v>30</v>
      </c>
      <c r="H120" s="100">
        <f>Dataset!BL120</f>
        <v>0</v>
      </c>
      <c r="I120" s="100">
        <f>Dataset!BF120</f>
        <v>0</v>
      </c>
      <c r="J120" s="100">
        <f>Dataset!BM120</f>
        <v>0</v>
      </c>
      <c r="K120" s="100">
        <f>Dataset!AM120</f>
        <v>752340.8</v>
      </c>
      <c r="M120" s="8">
        <f t="shared" si="32"/>
        <v>-3148450.1933706598</v>
      </c>
      <c r="N120" s="1">
        <f t="shared" si="36"/>
        <v>579457.07486874366</v>
      </c>
      <c r="O120" s="1">
        <f t="shared" si="37"/>
        <v>0</v>
      </c>
      <c r="P120" s="1">
        <f t="shared" si="38"/>
        <v>7345532.2135693505</v>
      </c>
      <c r="Q120" s="1">
        <f t="shared" si="39"/>
        <v>0</v>
      </c>
      <c r="R120" s="1">
        <f t="shared" si="40"/>
        <v>0</v>
      </c>
      <c r="S120" s="1">
        <f t="shared" si="29"/>
        <v>0</v>
      </c>
      <c r="T120" s="1">
        <f t="shared" si="30"/>
        <v>6306072.0059302105</v>
      </c>
      <c r="U120" s="1">
        <f t="shared" si="31"/>
        <v>11082611.100997645</v>
      </c>
      <c r="V120" s="1">
        <f t="shared" si="41"/>
        <v>48616.647450160235</v>
      </c>
      <c r="W120" s="91">
        <f t="shared" si="42"/>
        <v>4.3867502889985751E-3</v>
      </c>
    </row>
    <row r="121" spans="1:23">
      <c r="A121" s="7">
        <f>Dataset!A121</f>
        <v>44531</v>
      </c>
      <c r="B121">
        <f>Dataset!B121</f>
        <v>2021</v>
      </c>
      <c r="C121">
        <f>Dataset!C121</f>
        <v>12</v>
      </c>
      <c r="D121">
        <f>Dataset!L121</f>
        <v>10863554.220225811</v>
      </c>
      <c r="E121">
        <f>Dataset!AC121</f>
        <v>464.3</v>
      </c>
      <c r="F121">
        <f>Dataset!AB121</f>
        <v>0</v>
      </c>
      <c r="G121" s="8">
        <f>Dataset!AR121</f>
        <v>31</v>
      </c>
      <c r="H121" s="100">
        <f>Dataset!BL121</f>
        <v>0</v>
      </c>
      <c r="I121" s="100">
        <f>Dataset!BF121</f>
        <v>1</v>
      </c>
      <c r="J121" s="100">
        <f>Dataset!BM121</f>
        <v>0</v>
      </c>
      <c r="K121" s="100">
        <f>Dataset!AM121</f>
        <v>752340.8</v>
      </c>
      <c r="M121" s="8">
        <f t="shared" si="32"/>
        <v>-3148450.1933706598</v>
      </c>
      <c r="N121" s="1">
        <f t="shared" si="36"/>
        <v>763239.48896895791</v>
      </c>
      <c r="O121" s="1">
        <f t="shared" si="37"/>
        <v>0</v>
      </c>
      <c r="P121" s="1">
        <f t="shared" si="38"/>
        <v>7590383.2873549955</v>
      </c>
      <c r="Q121" s="1">
        <f t="shared" si="39"/>
        <v>0</v>
      </c>
      <c r="R121" s="1">
        <f t="shared" si="40"/>
        <v>-571798.679479543</v>
      </c>
      <c r="S121" s="1">
        <f t="shared" si="29"/>
        <v>0</v>
      </c>
      <c r="T121" s="1">
        <f t="shared" si="30"/>
        <v>6306072.0059302105</v>
      </c>
      <c r="U121" s="1">
        <f t="shared" si="31"/>
        <v>10939445.909403961</v>
      </c>
      <c r="V121" s="1">
        <f t="shared" si="41"/>
        <v>75891.689178150147</v>
      </c>
      <c r="W121" s="91">
        <f t="shared" si="42"/>
        <v>6.937434473981062E-3</v>
      </c>
    </row>
    <row r="122" spans="1:23">
      <c r="A122" s="7">
        <f>Dataset!A122</f>
        <v>44562</v>
      </c>
      <c r="B122">
        <f>Dataset!B122</f>
        <v>2022</v>
      </c>
      <c r="C122">
        <f>Dataset!C122</f>
        <v>1</v>
      </c>
      <c r="D122">
        <f>Dataset!L122</f>
        <v>11557038.593661122</v>
      </c>
      <c r="E122">
        <f>Dataset!AC122</f>
        <v>765</v>
      </c>
      <c r="F122">
        <f>Dataset!AB122</f>
        <v>0</v>
      </c>
      <c r="G122" s="8">
        <f>Dataset!AR122</f>
        <v>31</v>
      </c>
      <c r="H122" s="100">
        <f>Dataset!BL122</f>
        <v>0</v>
      </c>
      <c r="I122" s="100">
        <f>Dataset!BF122</f>
        <v>0</v>
      </c>
      <c r="J122" s="100">
        <f>Dataset!BM122</f>
        <v>0</v>
      </c>
      <c r="K122" s="100">
        <f>Dataset!AM122</f>
        <v>779145</v>
      </c>
      <c r="M122" s="8">
        <f t="shared" si="32"/>
        <v>-3148450.1933706598</v>
      </c>
      <c r="N122" s="1">
        <f t="shared" ref="N122:N129" si="43">E122*$AB$10</f>
        <v>1257545.1412045076</v>
      </c>
      <c r="O122" s="1">
        <f t="shared" ref="O122:O129" si="44">F122*$AB$11</f>
        <v>0</v>
      </c>
      <c r="P122" s="1">
        <f t="shared" ref="P122:P129" si="45">G122*$AB$12</f>
        <v>7590383.2873549955</v>
      </c>
      <c r="Q122" s="1">
        <f t="shared" ref="Q122:Q129" si="46">H122*$AB$13</f>
        <v>0</v>
      </c>
      <c r="R122" s="1">
        <f t="shared" ref="R122:R129" si="47">I122*$AB$14</f>
        <v>0</v>
      </c>
      <c r="S122" s="1">
        <f t="shared" ref="S122:S129" si="48">J122*$AB$15</f>
        <v>0</v>
      </c>
      <c r="T122" s="1">
        <f t="shared" ref="T122:T129" si="49">K122*$AB$16</f>
        <v>6530743.0795465214</v>
      </c>
      <c r="U122" s="1">
        <f t="shared" ref="U122:U129" si="50">SUM(M122:T122)</f>
        <v>12230221.314735364</v>
      </c>
      <c r="V122" s="1">
        <f t="shared" ref="V122:V129" si="51">U122-D122</f>
        <v>673182.72107424214</v>
      </c>
      <c r="W122" s="91">
        <f t="shared" ref="W122:W129" si="52">ABS(V122/U122)</f>
        <v>5.5042562497472546E-2</v>
      </c>
    </row>
    <row r="123" spans="1:23">
      <c r="A123" s="7">
        <f>Dataset!A123</f>
        <v>44593</v>
      </c>
      <c r="B123">
        <f>Dataset!B123</f>
        <v>2022</v>
      </c>
      <c r="C123">
        <f>Dataset!C123</f>
        <v>2</v>
      </c>
      <c r="D123">
        <f>Dataset!L123</f>
        <v>10839326.862401882</v>
      </c>
      <c r="E123">
        <f>Dataset!AC123</f>
        <v>586.1</v>
      </c>
      <c r="F123">
        <f>Dataset!AB123</f>
        <v>0</v>
      </c>
      <c r="G123" s="8">
        <f>Dataset!AR123</f>
        <v>28</v>
      </c>
      <c r="H123" s="100">
        <f>Dataset!BL123</f>
        <v>0</v>
      </c>
      <c r="I123" s="100">
        <f>Dataset!BF123</f>
        <v>0</v>
      </c>
      <c r="J123" s="100">
        <f>Dataset!BM123</f>
        <v>0</v>
      </c>
      <c r="K123" s="100">
        <f>Dataset!AM123</f>
        <v>779145</v>
      </c>
      <c r="M123" s="8">
        <f t="shared" si="32"/>
        <v>-3148450.1933706598</v>
      </c>
      <c r="N123" s="1">
        <f t="shared" si="43"/>
        <v>963460.40164700896</v>
      </c>
      <c r="O123" s="1">
        <f t="shared" si="44"/>
        <v>0</v>
      </c>
      <c r="P123" s="1">
        <f t="shared" si="45"/>
        <v>6855830.0659980606</v>
      </c>
      <c r="Q123" s="1">
        <f t="shared" si="46"/>
        <v>0</v>
      </c>
      <c r="R123" s="1">
        <f t="shared" si="47"/>
        <v>0</v>
      </c>
      <c r="S123" s="1">
        <f t="shared" si="48"/>
        <v>0</v>
      </c>
      <c r="T123" s="1">
        <f t="shared" si="49"/>
        <v>6530743.0795465214</v>
      </c>
      <c r="U123" s="1">
        <f t="shared" si="50"/>
        <v>11201583.353820931</v>
      </c>
      <c r="V123" s="1">
        <f t="shared" si="51"/>
        <v>362256.49141904898</v>
      </c>
      <c r="W123" s="91">
        <f t="shared" si="52"/>
        <v>3.2339757691083999E-2</v>
      </c>
    </row>
    <row r="124" spans="1:23">
      <c r="A124" s="7">
        <f>Dataset!A124</f>
        <v>44621</v>
      </c>
      <c r="B124">
        <f>Dataset!B124</f>
        <v>2022</v>
      </c>
      <c r="C124">
        <f>Dataset!C124</f>
        <v>3</v>
      </c>
      <c r="D124">
        <f>Dataset!L124</f>
        <v>11637877.236663328</v>
      </c>
      <c r="E124">
        <f>Dataset!AC124</f>
        <v>477.9</v>
      </c>
      <c r="F124">
        <f>Dataset!AB124</f>
        <v>0</v>
      </c>
      <c r="G124" s="8">
        <f>Dataset!AR124</f>
        <v>31</v>
      </c>
      <c r="H124" s="100">
        <f>Dataset!BL124</f>
        <v>0</v>
      </c>
      <c r="I124" s="100">
        <f>Dataset!BF124</f>
        <v>0</v>
      </c>
      <c r="J124" s="100">
        <f>Dataset!BM124</f>
        <v>0</v>
      </c>
      <c r="K124" s="100">
        <f>Dataset!AM124</f>
        <v>779145</v>
      </c>
      <c r="M124" s="8">
        <f t="shared" si="32"/>
        <v>-3148450.1933706598</v>
      </c>
      <c r="N124" s="1">
        <f t="shared" si="43"/>
        <v>785595.84703481582</v>
      </c>
      <c r="O124" s="1">
        <f t="shared" si="44"/>
        <v>0</v>
      </c>
      <c r="P124" s="1">
        <f t="shared" si="45"/>
        <v>7590383.2873549955</v>
      </c>
      <c r="Q124" s="1">
        <f t="shared" si="46"/>
        <v>0</v>
      </c>
      <c r="R124" s="1">
        <f t="shared" si="47"/>
        <v>0</v>
      </c>
      <c r="S124" s="1">
        <f t="shared" si="48"/>
        <v>0</v>
      </c>
      <c r="T124" s="1">
        <f t="shared" si="49"/>
        <v>6530743.0795465214</v>
      </c>
      <c r="U124" s="1">
        <f t="shared" si="50"/>
        <v>11758272.020565674</v>
      </c>
      <c r="V124" s="1">
        <f t="shared" si="51"/>
        <v>120394.78390234523</v>
      </c>
      <c r="W124" s="91">
        <f t="shared" si="52"/>
        <v>1.0239156203545052E-2</v>
      </c>
    </row>
    <row r="125" spans="1:23">
      <c r="A125" s="7">
        <f>Dataset!A125</f>
        <v>44652</v>
      </c>
      <c r="B125">
        <f>Dataset!B125</f>
        <v>2022</v>
      </c>
      <c r="C125">
        <f>Dataset!C125</f>
        <v>4</v>
      </c>
      <c r="D125">
        <f>Dataset!L125</f>
        <v>10493469.859046936</v>
      </c>
      <c r="E125">
        <f>Dataset!AC125</f>
        <v>313.8</v>
      </c>
      <c r="F125">
        <f>Dataset!AB125</f>
        <v>0</v>
      </c>
      <c r="G125" s="8">
        <f>Dataset!AR125</f>
        <v>30</v>
      </c>
      <c r="H125" s="100">
        <f>Dataset!BL125</f>
        <v>0</v>
      </c>
      <c r="I125" s="100">
        <f>Dataset!BF125</f>
        <v>0</v>
      </c>
      <c r="J125" s="100">
        <f>Dataset!BM125</f>
        <v>0</v>
      </c>
      <c r="K125" s="100">
        <f>Dataset!AM125</f>
        <v>779145</v>
      </c>
      <c r="M125" s="8">
        <f t="shared" si="32"/>
        <v>-3148450.1933706598</v>
      </c>
      <c r="N125" s="1">
        <f t="shared" si="43"/>
        <v>515840.08537251566</v>
      </c>
      <c r="O125" s="1">
        <f t="shared" si="44"/>
        <v>0</v>
      </c>
      <c r="P125" s="1">
        <f t="shared" si="45"/>
        <v>7345532.2135693505</v>
      </c>
      <c r="Q125" s="1">
        <f t="shared" si="46"/>
        <v>0</v>
      </c>
      <c r="R125" s="1">
        <f t="shared" si="47"/>
        <v>0</v>
      </c>
      <c r="S125" s="1">
        <f t="shared" si="48"/>
        <v>0</v>
      </c>
      <c r="T125" s="1">
        <f t="shared" si="49"/>
        <v>6530743.0795465214</v>
      </c>
      <c r="U125" s="1">
        <f t="shared" si="50"/>
        <v>11243665.185117729</v>
      </c>
      <c r="V125" s="1">
        <f t="shared" si="51"/>
        <v>750195.32607079297</v>
      </c>
      <c r="W125" s="91">
        <f t="shared" si="52"/>
        <v>6.67215995602361E-2</v>
      </c>
    </row>
    <row r="126" spans="1:23">
      <c r="A126" s="7">
        <f>Dataset!A126</f>
        <v>44682</v>
      </c>
      <c r="B126">
        <f>Dataset!B126</f>
        <v>2022</v>
      </c>
      <c r="C126">
        <f>Dataset!C126</f>
        <v>5</v>
      </c>
      <c r="D126">
        <f>Dataset!L126</f>
        <v>10919908.611988723</v>
      </c>
      <c r="E126">
        <f>Dataset!AC126</f>
        <v>103</v>
      </c>
      <c r="F126">
        <f>Dataset!AB126</f>
        <v>29.9</v>
      </c>
      <c r="G126" s="8">
        <f>Dataset!AR126</f>
        <v>31</v>
      </c>
      <c r="H126" s="100">
        <f>Dataset!BL126</f>
        <v>0</v>
      </c>
      <c r="I126" s="100">
        <f>Dataset!BF126</f>
        <v>0</v>
      </c>
      <c r="J126" s="100">
        <f>Dataset!BM126</f>
        <v>0</v>
      </c>
      <c r="K126" s="100">
        <f>Dataset!AM126</f>
        <v>779145</v>
      </c>
      <c r="M126" s="8">
        <f t="shared" si="32"/>
        <v>-3148450.1933706598</v>
      </c>
      <c r="N126" s="1">
        <f t="shared" si="43"/>
        <v>169316.53535171799</v>
      </c>
      <c r="O126" s="1">
        <f t="shared" si="44"/>
        <v>144051.69312533212</v>
      </c>
      <c r="P126" s="1">
        <f t="shared" si="45"/>
        <v>7590383.2873549955</v>
      </c>
      <c r="Q126" s="1">
        <f t="shared" si="46"/>
        <v>0</v>
      </c>
      <c r="R126" s="1">
        <f t="shared" si="47"/>
        <v>0</v>
      </c>
      <c r="S126" s="1">
        <f t="shared" si="48"/>
        <v>0</v>
      </c>
      <c r="T126" s="1">
        <f t="shared" si="49"/>
        <v>6530743.0795465214</v>
      </c>
      <c r="U126" s="1">
        <f t="shared" si="50"/>
        <v>11286044.402007908</v>
      </c>
      <c r="V126" s="1">
        <f t="shared" si="51"/>
        <v>366135.79001918435</v>
      </c>
      <c r="W126" s="91">
        <f t="shared" si="52"/>
        <v>3.2441462834759439E-2</v>
      </c>
    </row>
    <row r="127" spans="1:23">
      <c r="A127" s="7">
        <f>Dataset!A127</f>
        <v>44713</v>
      </c>
      <c r="B127">
        <f>Dataset!B127</f>
        <v>2022</v>
      </c>
      <c r="C127">
        <f>Dataset!C127</f>
        <v>6</v>
      </c>
      <c r="D127">
        <f>Dataset!L127</f>
        <v>10942170.179956395</v>
      </c>
      <c r="E127">
        <f>Dataset!AC127</f>
        <v>19.600000000000001</v>
      </c>
      <c r="F127">
        <f>Dataset!AB127</f>
        <v>28.3</v>
      </c>
      <c r="G127" s="8">
        <f>Dataset!AR127</f>
        <v>30</v>
      </c>
      <c r="H127" s="100">
        <f>Dataset!BL127</f>
        <v>0</v>
      </c>
      <c r="I127" s="100">
        <f>Dataset!BF127</f>
        <v>0</v>
      </c>
      <c r="J127" s="100">
        <f>Dataset!BM127</f>
        <v>0</v>
      </c>
      <c r="K127" s="100">
        <f>Dataset!AM127</f>
        <v>779145</v>
      </c>
      <c r="M127" s="8">
        <f t="shared" si="32"/>
        <v>-3148450.1933706598</v>
      </c>
      <c r="N127" s="1">
        <f t="shared" si="43"/>
        <v>32219.457212559933</v>
      </c>
      <c r="O127" s="1">
        <f t="shared" si="44"/>
        <v>136343.24131929429</v>
      </c>
      <c r="P127" s="1">
        <f t="shared" si="45"/>
        <v>7345532.2135693505</v>
      </c>
      <c r="Q127" s="1">
        <f t="shared" si="46"/>
        <v>0</v>
      </c>
      <c r="R127" s="1">
        <f t="shared" si="47"/>
        <v>0</v>
      </c>
      <c r="S127" s="1">
        <f t="shared" si="48"/>
        <v>0</v>
      </c>
      <c r="T127" s="1">
        <f t="shared" si="49"/>
        <v>6530743.0795465214</v>
      </c>
      <c r="U127" s="1">
        <f t="shared" si="50"/>
        <v>10896387.798277065</v>
      </c>
      <c r="V127" s="1">
        <f t="shared" si="51"/>
        <v>-45782.381679330021</v>
      </c>
      <c r="W127" s="91">
        <f t="shared" si="52"/>
        <v>4.2016108940771289E-3</v>
      </c>
    </row>
    <row r="128" spans="1:23">
      <c r="A128" s="7">
        <f>Dataset!A128</f>
        <v>44743</v>
      </c>
      <c r="B128">
        <f>Dataset!B128</f>
        <v>2022</v>
      </c>
      <c r="C128">
        <f>Dataset!C128</f>
        <v>7</v>
      </c>
      <c r="D128">
        <f>Dataset!L128</f>
        <v>11023104.564715192</v>
      </c>
      <c r="E128">
        <f>Dataset!AC128</f>
        <v>0</v>
      </c>
      <c r="F128">
        <f>Dataset!AB128</f>
        <v>74.599999999999994</v>
      </c>
      <c r="G128" s="8">
        <f>Dataset!AR128</f>
        <v>31</v>
      </c>
      <c r="H128" s="100">
        <f>Dataset!BL128</f>
        <v>0</v>
      </c>
      <c r="I128" s="100">
        <f>Dataset!BF128</f>
        <v>0</v>
      </c>
      <c r="J128" s="100">
        <f>Dataset!BM128</f>
        <v>0</v>
      </c>
      <c r="K128" s="100">
        <f>Dataset!AM128</f>
        <v>779145</v>
      </c>
      <c r="M128" s="8">
        <f t="shared" si="32"/>
        <v>-3148450.1933706598</v>
      </c>
      <c r="N128" s="1">
        <f t="shared" si="43"/>
        <v>0</v>
      </c>
      <c r="O128" s="1">
        <f t="shared" si="44"/>
        <v>359406.56545651425</v>
      </c>
      <c r="P128" s="1">
        <f t="shared" si="45"/>
        <v>7590383.2873549955</v>
      </c>
      <c r="Q128" s="1">
        <f t="shared" si="46"/>
        <v>0</v>
      </c>
      <c r="R128" s="1">
        <f t="shared" si="47"/>
        <v>0</v>
      </c>
      <c r="S128" s="1">
        <f t="shared" si="48"/>
        <v>0</v>
      </c>
      <c r="T128" s="1">
        <f t="shared" si="49"/>
        <v>6530743.0795465214</v>
      </c>
      <c r="U128" s="1">
        <f t="shared" si="50"/>
        <v>11332082.738987371</v>
      </c>
      <c r="V128" s="1">
        <f t="shared" si="51"/>
        <v>308978.1742721796</v>
      </c>
      <c r="W128" s="91">
        <f t="shared" si="52"/>
        <v>2.7265788768834009E-2</v>
      </c>
    </row>
    <row r="129" spans="1:23">
      <c r="A129" s="7">
        <f>Dataset!A129</f>
        <v>44774</v>
      </c>
      <c r="B129">
        <f>Dataset!B129</f>
        <v>2022</v>
      </c>
      <c r="C129">
        <f>Dataset!C129</f>
        <v>8</v>
      </c>
      <c r="D129">
        <f>Dataset!L129</f>
        <v>11383949.005192462</v>
      </c>
      <c r="E129">
        <f>Dataset!AC129</f>
        <v>0</v>
      </c>
      <c r="F129">
        <f>Dataset!AB129</f>
        <v>86</v>
      </c>
      <c r="G129" s="8">
        <f>Dataset!AR129</f>
        <v>31</v>
      </c>
      <c r="H129" s="100">
        <f>Dataset!BL129</f>
        <v>0</v>
      </c>
      <c r="I129" s="100">
        <f>Dataset!BF129</f>
        <v>0</v>
      </c>
      <c r="J129" s="100">
        <f>Dataset!BM129</f>
        <v>0</v>
      </c>
      <c r="K129" s="100">
        <f>Dataset!AM129</f>
        <v>779145</v>
      </c>
      <c r="M129" s="8">
        <f t="shared" si="32"/>
        <v>-3148450.1933706598</v>
      </c>
      <c r="N129" s="1">
        <f t="shared" si="43"/>
        <v>0</v>
      </c>
      <c r="O129" s="1">
        <f t="shared" si="44"/>
        <v>414329.28457453387</v>
      </c>
      <c r="P129" s="1">
        <f t="shared" si="45"/>
        <v>7590383.2873549955</v>
      </c>
      <c r="Q129" s="1">
        <f t="shared" si="46"/>
        <v>0</v>
      </c>
      <c r="R129" s="1">
        <f t="shared" si="47"/>
        <v>0</v>
      </c>
      <c r="S129" s="1">
        <f t="shared" si="48"/>
        <v>0</v>
      </c>
      <c r="T129" s="1">
        <f t="shared" si="49"/>
        <v>6530743.0795465214</v>
      </c>
      <c r="U129" s="1">
        <f t="shared" si="50"/>
        <v>11387005.458105391</v>
      </c>
      <c r="V129" s="1">
        <f t="shared" si="51"/>
        <v>3056.4529129285365</v>
      </c>
      <c r="W129" s="91">
        <f t="shared" si="52"/>
        <v>2.6841586439680867E-4</v>
      </c>
    </row>
    <row r="130" spans="1:23">
      <c r="A130" s="7">
        <f>Dataset!A130</f>
        <v>44805</v>
      </c>
      <c r="B130">
        <f>Dataset!B130</f>
        <v>2022</v>
      </c>
      <c r="C130">
        <f>Dataset!C130</f>
        <v>9</v>
      </c>
      <c r="D130">
        <f>Dataset!L130</f>
        <v>11028718.730794076</v>
      </c>
      <c r="E130">
        <f>Dataset!AC130</f>
        <v>37.5</v>
      </c>
      <c r="F130">
        <f>Dataset!AB130</f>
        <v>37.9</v>
      </c>
      <c r="G130" s="8">
        <f>Dataset!AR130</f>
        <v>30</v>
      </c>
      <c r="H130" s="100">
        <f>Dataset!BL130</f>
        <v>0</v>
      </c>
      <c r="I130" s="100">
        <f>Dataset!BF130</f>
        <v>0</v>
      </c>
      <c r="J130" s="100">
        <f>Dataset!BM130</f>
        <v>0</v>
      </c>
      <c r="K130" s="100">
        <f>Dataset!AM130</f>
        <v>779145</v>
      </c>
      <c r="M130" s="8">
        <f t="shared" si="32"/>
        <v>-3148450.1933706598</v>
      </c>
      <c r="N130" s="1">
        <f t="shared" ref="N130:N133" si="53">E130*$AB$10</f>
        <v>61644.369666887622</v>
      </c>
      <c r="O130" s="1">
        <f t="shared" ref="O130:O133" si="54">F130*$AB$11</f>
        <v>182593.95215552131</v>
      </c>
      <c r="P130" s="1">
        <f t="shared" ref="P130:P133" si="55">G130*$AB$12</f>
        <v>7345532.2135693505</v>
      </c>
      <c r="Q130" s="1">
        <f t="shared" ref="Q130:Q133" si="56">H130*$AB$13</f>
        <v>0</v>
      </c>
      <c r="R130" s="1">
        <f t="shared" ref="R130:R133" si="57">I130*$AB$14</f>
        <v>0</v>
      </c>
      <c r="S130" s="1">
        <f t="shared" ref="S130:S133" si="58">J130*$AB$15</f>
        <v>0</v>
      </c>
      <c r="T130" s="1">
        <f t="shared" ref="T130:T133" si="59">K130*$AB$16</f>
        <v>6530743.0795465214</v>
      </c>
      <c r="U130" s="1">
        <f t="shared" ref="U130:U133" si="60">SUM(M130:T130)</f>
        <v>10972063.421567621</v>
      </c>
      <c r="V130" s="1">
        <f t="shared" ref="V130:V133" si="61">U130-D130</f>
        <v>-56655.309226455167</v>
      </c>
      <c r="W130" s="91">
        <f t="shared" ref="W130:W133" si="62">ABS(V130/U130)</f>
        <v>5.1635965861342613E-3</v>
      </c>
    </row>
    <row r="131" spans="1:23">
      <c r="A131" s="7">
        <f>Dataset!A131</f>
        <v>44835</v>
      </c>
      <c r="B131">
        <f>Dataset!B131</f>
        <v>2022</v>
      </c>
      <c r="C131">
        <f>Dataset!C131</f>
        <v>10</v>
      </c>
      <c r="D131">
        <f>Dataset!L131</f>
        <v>11045647.160293452</v>
      </c>
      <c r="E131">
        <f>Dataset!AC131</f>
        <v>181.2</v>
      </c>
      <c r="F131">
        <f>Dataset!AB131</f>
        <v>1.4</v>
      </c>
      <c r="G131" s="8">
        <f>Dataset!AR131</f>
        <v>31</v>
      </c>
      <c r="H131" s="100">
        <f>Dataset!BL131</f>
        <v>0</v>
      </c>
      <c r="I131" s="100">
        <f>Dataset!BF131</f>
        <v>0</v>
      </c>
      <c r="J131" s="100">
        <f>Dataset!BM131</f>
        <v>0</v>
      </c>
      <c r="K131" s="100">
        <f>Dataset!AM131</f>
        <v>779145</v>
      </c>
      <c r="M131" s="8">
        <f t="shared" si="32"/>
        <v>-3148450.1933706598</v>
      </c>
      <c r="N131" s="1">
        <f t="shared" si="53"/>
        <v>297865.59423040098</v>
      </c>
      <c r="O131" s="1">
        <f t="shared" si="54"/>
        <v>6744.8953302831096</v>
      </c>
      <c r="P131" s="1">
        <f t="shared" si="55"/>
        <v>7590383.2873549955</v>
      </c>
      <c r="Q131" s="1">
        <f t="shared" si="56"/>
        <v>0</v>
      </c>
      <c r="R131" s="1">
        <f t="shared" si="57"/>
        <v>0</v>
      </c>
      <c r="S131" s="1">
        <f t="shared" si="58"/>
        <v>0</v>
      </c>
      <c r="T131" s="1">
        <f t="shared" si="59"/>
        <v>6530743.0795465214</v>
      </c>
      <c r="U131" s="1">
        <f t="shared" si="60"/>
        <v>11277286.66309154</v>
      </c>
      <c r="V131" s="1">
        <f t="shared" si="61"/>
        <v>231639.50279808789</v>
      </c>
      <c r="W131" s="91">
        <f t="shared" si="62"/>
        <v>2.0540357775616441E-2</v>
      </c>
    </row>
    <row r="132" spans="1:23">
      <c r="A132" s="7">
        <f>Dataset!A132</f>
        <v>44866</v>
      </c>
      <c r="B132">
        <f>Dataset!B132</f>
        <v>2022</v>
      </c>
      <c r="C132">
        <f>Dataset!C132</f>
        <v>11</v>
      </c>
      <c r="D132">
        <f>Dataset!L132</f>
        <v>11177210.074787648</v>
      </c>
      <c r="E132">
        <f>Dataset!AC132</f>
        <v>311</v>
      </c>
      <c r="F132">
        <f>Dataset!AB132</f>
        <v>5.0999999999999996</v>
      </c>
      <c r="G132" s="8">
        <f>Dataset!AR132</f>
        <v>30</v>
      </c>
      <c r="H132" s="100">
        <f>Dataset!BL132</f>
        <v>0</v>
      </c>
      <c r="I132" s="100">
        <f>Dataset!BF132</f>
        <v>0</v>
      </c>
      <c r="J132" s="100">
        <f>Dataset!BM132</f>
        <v>0</v>
      </c>
      <c r="K132" s="100">
        <f>Dataset!AM132</f>
        <v>779145</v>
      </c>
      <c r="M132" s="8">
        <f t="shared" si="32"/>
        <v>-3148450.1933706598</v>
      </c>
      <c r="N132" s="1">
        <f t="shared" si="53"/>
        <v>511237.30577072134</v>
      </c>
      <c r="O132" s="1">
        <f t="shared" si="54"/>
        <v>24570.69013174561</v>
      </c>
      <c r="P132" s="1">
        <f t="shared" si="55"/>
        <v>7345532.2135693505</v>
      </c>
      <c r="Q132" s="1">
        <f t="shared" si="56"/>
        <v>0</v>
      </c>
      <c r="R132" s="1">
        <f t="shared" si="57"/>
        <v>0</v>
      </c>
      <c r="S132" s="1">
        <f t="shared" si="58"/>
        <v>0</v>
      </c>
      <c r="T132" s="1">
        <f t="shared" si="59"/>
        <v>6530743.0795465214</v>
      </c>
      <c r="U132" s="1">
        <f t="shared" si="60"/>
        <v>11263633.095647678</v>
      </c>
      <c r="V132" s="1">
        <f t="shared" si="61"/>
        <v>86423.020860029384</v>
      </c>
      <c r="W132" s="91">
        <f t="shared" si="62"/>
        <v>7.6727482266289067E-3</v>
      </c>
    </row>
    <row r="133" spans="1:23">
      <c r="A133" s="7">
        <f>Dataset!A133</f>
        <v>44896</v>
      </c>
      <c r="B133">
        <f>Dataset!B133</f>
        <v>2022</v>
      </c>
      <c r="C133">
        <f>Dataset!C133</f>
        <v>12</v>
      </c>
      <c r="D133">
        <f>Dataset!L133</f>
        <v>11012323.389235752</v>
      </c>
      <c r="E133">
        <f>Dataset!AC133</f>
        <v>505.7</v>
      </c>
      <c r="F133">
        <f>Dataset!AB133</f>
        <v>0</v>
      </c>
      <c r="G133" s="8">
        <f>Dataset!AR133</f>
        <v>31</v>
      </c>
      <c r="H133" s="100">
        <f>Dataset!BL133</f>
        <v>0</v>
      </c>
      <c r="I133" s="100">
        <f>Dataset!BF133</f>
        <v>1</v>
      </c>
      <c r="J133" s="100">
        <f>Dataset!BM133</f>
        <v>0</v>
      </c>
      <c r="K133" s="100">
        <f>Dataset!AM133</f>
        <v>779145</v>
      </c>
      <c r="M133" s="8">
        <f t="shared" si="32"/>
        <v>-3148450.1933706598</v>
      </c>
      <c r="N133" s="1">
        <f t="shared" si="53"/>
        <v>831294.8730812018</v>
      </c>
      <c r="O133" s="1">
        <f t="shared" si="54"/>
        <v>0</v>
      </c>
      <c r="P133" s="1">
        <f t="shared" si="55"/>
        <v>7590383.2873549955</v>
      </c>
      <c r="Q133" s="1">
        <f t="shared" si="56"/>
        <v>0</v>
      </c>
      <c r="R133" s="1">
        <f t="shared" si="57"/>
        <v>-571798.679479543</v>
      </c>
      <c r="S133" s="1">
        <f t="shared" si="58"/>
        <v>0</v>
      </c>
      <c r="T133" s="1">
        <f t="shared" si="59"/>
        <v>6530743.0795465214</v>
      </c>
      <c r="U133" s="1">
        <f t="shared" si="60"/>
        <v>11232172.367132515</v>
      </c>
      <c r="V133" s="1">
        <f t="shared" si="61"/>
        <v>219848.97789676301</v>
      </c>
      <c r="W133" s="91">
        <f t="shared" si="62"/>
        <v>1.9573148515783394E-2</v>
      </c>
    </row>
    <row r="134" spans="1:23">
      <c r="W134" s="91">
        <f>AVERAGE(W2:W133)</f>
        <v>2.9366932156093737E-2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D01F-4356-4B5C-B361-B182546BEC47}">
  <sheetPr>
    <tabColor theme="4" tint="0.79998168889431442"/>
  </sheetPr>
  <dimension ref="A1:AO122"/>
  <sheetViews>
    <sheetView topLeftCell="R7" workbookViewId="0">
      <selection activeCell="U98" sqref="U98"/>
    </sheetView>
  </sheetViews>
  <sheetFormatPr defaultRowHeight="12.75"/>
  <cols>
    <col min="4" max="4" width="14" bestFit="1" customWidth="1"/>
    <col min="5" max="9" width="9.28515625" bestFit="1" customWidth="1"/>
    <col min="10" max="10" width="9.28515625" customWidth="1"/>
    <col min="11" max="11" width="11.28515625" customWidth="1"/>
    <col min="13" max="13" width="12.85546875" bestFit="1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11.85546875" bestFit="1" customWidth="1"/>
    <col min="18" max="21" width="11.85546875" customWidth="1"/>
    <col min="22" max="22" width="13.42578125" bestFit="1" customWidth="1"/>
    <col min="23" max="23" width="10.85546875" bestFit="1" customWidth="1"/>
    <col min="24" max="24" width="8.42578125" bestFit="1" customWidth="1"/>
    <col min="29" max="29" width="12.140625" customWidth="1"/>
    <col min="30" max="30" width="13.42578125" customWidth="1"/>
    <col min="31" max="31" width="12.5703125" bestFit="1" customWidth="1"/>
    <col min="32" max="32" width="12" bestFit="1" customWidth="1"/>
    <col min="33" max="33" width="10.28515625" bestFit="1" customWidth="1"/>
    <col min="34" max="37" width="10.85546875" bestFit="1" customWidth="1"/>
    <col min="38" max="38" width="10.28515625" bestFit="1" customWidth="1"/>
    <col min="39" max="40" width="10.85546875" bestFit="1" customWidth="1"/>
    <col min="41" max="41" width="12.85546875" customWidth="1"/>
  </cols>
  <sheetData>
    <row r="1" spans="1:32">
      <c r="A1" t="str">
        <f>Dataset!A1</f>
        <v>Date</v>
      </c>
      <c r="B1" t="str">
        <f>Dataset!B1</f>
        <v>Year</v>
      </c>
      <c r="C1" t="str">
        <f>Dataset!C1</f>
        <v>Month</v>
      </c>
      <c r="D1" t="str">
        <f>Dataset!L1</f>
        <v>GSgt50kWh_NoCDM</v>
      </c>
      <c r="E1" t="str">
        <f>Dataset!AC1</f>
        <v>HDD16</v>
      </c>
      <c r="F1" t="str">
        <f>Dataset!AB1</f>
        <v>CDD18</v>
      </c>
      <c r="G1" t="str">
        <f>Dataset!AR1</f>
        <v>MonthDays</v>
      </c>
      <c r="H1" s="100" t="str">
        <f>Dataset!BL1</f>
        <v>COVID2020</v>
      </c>
      <c r="I1" s="100" t="str">
        <f>Dataset!BF1</f>
        <v>Dec</v>
      </c>
      <c r="J1" s="100" t="str">
        <f>Dataset!BM1</f>
        <v>D_2012</v>
      </c>
      <c r="K1" s="100" t="str">
        <f>Dataset!AM1</f>
        <v>OntarioGDP</v>
      </c>
      <c r="L1" s="100"/>
      <c r="M1" t="str">
        <f>AB9</f>
        <v>const</v>
      </c>
      <c r="N1" t="str">
        <f t="shared" ref="N1:T1" si="0">E1</f>
        <v>HDD16</v>
      </c>
      <c r="O1" t="str">
        <f t="shared" si="0"/>
        <v>CDD18</v>
      </c>
      <c r="P1" t="str">
        <f t="shared" si="0"/>
        <v>MonthDays</v>
      </c>
      <c r="Q1" t="str">
        <f t="shared" si="0"/>
        <v>COVID2020</v>
      </c>
      <c r="R1" s="100" t="str">
        <f t="shared" si="0"/>
        <v>Dec</v>
      </c>
      <c r="S1" s="100" t="str">
        <f t="shared" si="0"/>
        <v>D_2012</v>
      </c>
      <c r="T1" s="100" t="str">
        <f t="shared" si="0"/>
        <v>OntarioGDP</v>
      </c>
      <c r="U1" s="100" t="str">
        <f>Dataset!S1</f>
        <v>GSgt50Cust</v>
      </c>
      <c r="V1" s="36" t="s">
        <v>138</v>
      </c>
      <c r="W1" s="36" t="s">
        <v>139</v>
      </c>
      <c r="X1" s="36" t="s">
        <v>140</v>
      </c>
    </row>
    <row r="2" spans="1:32">
      <c r="A2" s="7">
        <f>Dataset!A2</f>
        <v>40909</v>
      </c>
      <c r="B2">
        <f>Dataset!B2</f>
        <v>2012</v>
      </c>
      <c r="C2">
        <f>Dataset!C2</f>
        <v>1</v>
      </c>
      <c r="D2" s="8">
        <f>Dataset!L2</f>
        <v>13028469.689601466</v>
      </c>
      <c r="E2">
        <f>Dataset!AC2</f>
        <v>571.70000000000005</v>
      </c>
      <c r="F2">
        <f>Dataset!AB2</f>
        <v>0</v>
      </c>
      <c r="G2" s="8">
        <f>Dataset!AR2</f>
        <v>31</v>
      </c>
      <c r="H2" s="100">
        <f>Dataset!BL2</f>
        <v>0</v>
      </c>
      <c r="I2" s="100">
        <f>Dataset!BF2</f>
        <v>0</v>
      </c>
      <c r="J2" s="100">
        <f>Dataset!BM2</f>
        <v>1</v>
      </c>
      <c r="K2" s="100">
        <f>Dataset!AM2</f>
        <v>634944.30000000005</v>
      </c>
      <c r="L2" s="100"/>
      <c r="M2" s="8">
        <f t="shared" ref="M2:M33" si="1">$AC$9</f>
        <v>-2628.34316708592</v>
      </c>
      <c r="N2" s="1">
        <f t="shared" ref="N2:N33" si="2">E2*$AC$10</f>
        <v>7305.8369490500036</v>
      </c>
      <c r="O2" s="1">
        <f t="shared" ref="O2:O33" si="3">F2*$AC$11</f>
        <v>0</v>
      </c>
      <c r="P2" s="1">
        <f>G2*$AC$12</f>
        <v>62577.240514952769</v>
      </c>
      <c r="Q2" s="1">
        <f>H2*$AC$13</f>
        <v>0</v>
      </c>
      <c r="R2" s="1">
        <f>I2*$AC$14</f>
        <v>0</v>
      </c>
      <c r="S2" s="1">
        <f>J2*$AC$15</f>
        <v>21276.410802802198</v>
      </c>
      <c r="T2" s="1">
        <f>K2*$AC$16</f>
        <v>21622.695921102284</v>
      </c>
      <c r="U2" s="100">
        <f>Dataset!S2</f>
        <v>116</v>
      </c>
      <c r="V2" s="1">
        <f>SUM(M2:T2)*U2</f>
        <v>12777845.558415275</v>
      </c>
      <c r="W2" s="1">
        <f t="shared" ref="W2:W33" si="4">V2-D2</f>
        <v>-250624.13118619099</v>
      </c>
      <c r="X2" s="91">
        <f>ABS(W2/V2)</f>
        <v>1.9613958397011157E-2</v>
      </c>
    </row>
    <row r="3" spans="1:32">
      <c r="A3" s="7">
        <f>Dataset!A3</f>
        <v>40940</v>
      </c>
      <c r="B3">
        <f>Dataset!B3</f>
        <v>2012</v>
      </c>
      <c r="C3">
        <f>Dataset!C3</f>
        <v>2</v>
      </c>
      <c r="D3" s="8">
        <f>Dataset!L3</f>
        <v>12549495.03305329</v>
      </c>
      <c r="E3">
        <f>Dataset!AC3</f>
        <v>493.6</v>
      </c>
      <c r="F3">
        <f>Dataset!AB3</f>
        <v>0</v>
      </c>
      <c r="G3" s="8">
        <f>Dataset!AR3</f>
        <v>29</v>
      </c>
      <c r="H3" s="100">
        <f>Dataset!BL3</f>
        <v>0</v>
      </c>
      <c r="I3" s="100">
        <f>Dataset!BF3</f>
        <v>0</v>
      </c>
      <c r="J3" s="100">
        <f>Dataset!BM3</f>
        <v>1</v>
      </c>
      <c r="K3" s="100">
        <f>Dataset!AM3</f>
        <v>634944.30000000005</v>
      </c>
      <c r="L3" s="100"/>
      <c r="M3" s="8">
        <f t="shared" si="1"/>
        <v>-2628.34316708592</v>
      </c>
      <c r="N3" s="1">
        <f t="shared" si="2"/>
        <v>6307.7857583541745</v>
      </c>
      <c r="O3" s="1">
        <f t="shared" si="3"/>
        <v>0</v>
      </c>
      <c r="P3" s="1">
        <f t="shared" ref="P3:P66" si="5">G3*$AC$12</f>
        <v>58539.999191407427</v>
      </c>
      <c r="Q3" s="1">
        <f t="shared" ref="Q3:Q66" si="6">H3*$AC$13</f>
        <v>0</v>
      </c>
      <c r="R3" s="1">
        <f t="shared" ref="R3:R66" si="7">I3*$AC$14</f>
        <v>0</v>
      </c>
      <c r="S3" s="1">
        <f t="shared" ref="S3:S66" si="8">J3*$AC$15</f>
        <v>21276.410802802198</v>
      </c>
      <c r="T3" s="1">
        <f t="shared" ref="T3:T66" si="9">K3*$AC$16</f>
        <v>21622.695921102284</v>
      </c>
      <c r="U3" s="100">
        <f>Dataset!S3</f>
        <v>114</v>
      </c>
      <c r="V3" s="1">
        <f t="shared" ref="V3:V66" si="10">SUM(M3:T3)*U3</f>
        <v>11983514.52975014</v>
      </c>
      <c r="W3" s="1">
        <f t="shared" si="4"/>
        <v>-565980.50330314972</v>
      </c>
      <c r="X3" s="91">
        <f t="shared" ref="X3:X66" si="11">ABS(W3/V3)</f>
        <v>4.7229925903461194E-2</v>
      </c>
    </row>
    <row r="4" spans="1:32">
      <c r="A4" s="7">
        <f>Dataset!A4</f>
        <v>40969</v>
      </c>
      <c r="B4">
        <f>Dataset!B4</f>
        <v>2012</v>
      </c>
      <c r="C4">
        <f>Dataset!C4</f>
        <v>3</v>
      </c>
      <c r="D4" s="8">
        <f>Dataset!L4</f>
        <v>12553135.643534489</v>
      </c>
      <c r="E4">
        <f>Dataset!AC4</f>
        <v>304.39999999999998</v>
      </c>
      <c r="F4">
        <f>Dataset!AB4</f>
        <v>2.8</v>
      </c>
      <c r="G4" s="8">
        <f>Dataset!AR4</f>
        <v>31</v>
      </c>
      <c r="H4" s="100">
        <f>Dataset!BL4</f>
        <v>0</v>
      </c>
      <c r="I4" s="100">
        <f>Dataset!BF4</f>
        <v>0</v>
      </c>
      <c r="J4" s="100">
        <f>Dataset!BM4</f>
        <v>1</v>
      </c>
      <c r="K4" s="100">
        <f>Dataset!AM4</f>
        <v>634944.30000000005</v>
      </c>
      <c r="M4" s="8">
        <f t="shared" si="1"/>
        <v>-2628.34316708592</v>
      </c>
      <c r="N4" s="1">
        <f t="shared" si="2"/>
        <v>3889.9716062459693</v>
      </c>
      <c r="O4" s="1">
        <f t="shared" si="3"/>
        <v>83.218916566477716</v>
      </c>
      <c r="P4" s="1">
        <f t="shared" si="5"/>
        <v>62577.240514952769</v>
      </c>
      <c r="Q4" s="1">
        <f t="shared" si="6"/>
        <v>0</v>
      </c>
      <c r="R4" s="1">
        <f t="shared" si="7"/>
        <v>0</v>
      </c>
      <c r="S4" s="1">
        <f t="shared" si="8"/>
        <v>21276.410802802198</v>
      </c>
      <c r="T4" s="1">
        <f t="shared" si="9"/>
        <v>21622.695921102284</v>
      </c>
      <c r="U4" s="100">
        <f>Dataset!S4</f>
        <v>116</v>
      </c>
      <c r="V4" s="1">
        <f t="shared" si="10"/>
        <v>12391258.572971717</v>
      </c>
      <c r="W4" s="1">
        <f t="shared" si="4"/>
        <v>-161877.07056277245</v>
      </c>
      <c r="X4" s="91">
        <f t="shared" si="11"/>
        <v>1.3063811848448136E-2</v>
      </c>
      <c r="AB4" t="s">
        <v>249</v>
      </c>
    </row>
    <row r="5" spans="1:32">
      <c r="A5" s="7">
        <f>Dataset!A5</f>
        <v>41000</v>
      </c>
      <c r="B5">
        <f>Dataset!B5</f>
        <v>2012</v>
      </c>
      <c r="C5">
        <f>Dataset!C5</f>
        <v>4</v>
      </c>
      <c r="D5" s="8">
        <f>Dataset!L5</f>
        <v>11619067.604390627</v>
      </c>
      <c r="E5">
        <f>Dataset!AC5</f>
        <v>318.7</v>
      </c>
      <c r="F5">
        <f>Dataset!AB5</f>
        <v>0</v>
      </c>
      <c r="G5" s="8">
        <f>Dataset!AR5</f>
        <v>30</v>
      </c>
      <c r="H5" s="100">
        <f>Dataset!BL5</f>
        <v>0</v>
      </c>
      <c r="I5" s="100">
        <f>Dataset!BF5</f>
        <v>0</v>
      </c>
      <c r="J5" s="100">
        <f>Dataset!BM5</f>
        <v>1</v>
      </c>
      <c r="K5" s="100">
        <f>Dataset!AM5</f>
        <v>634944.30000000005</v>
      </c>
      <c r="M5" s="8">
        <f t="shared" si="1"/>
        <v>-2628.34316708592</v>
      </c>
      <c r="N5" s="1">
        <f t="shared" si="2"/>
        <v>4072.713373556473</v>
      </c>
      <c r="O5" s="1">
        <f t="shared" si="3"/>
        <v>0</v>
      </c>
      <c r="P5" s="1">
        <f t="shared" si="5"/>
        <v>60558.619853180098</v>
      </c>
      <c r="Q5" s="1">
        <f t="shared" si="6"/>
        <v>0</v>
      </c>
      <c r="R5" s="1">
        <f t="shared" si="7"/>
        <v>0</v>
      </c>
      <c r="S5" s="1">
        <f t="shared" si="8"/>
        <v>21276.410802802198</v>
      </c>
      <c r="T5" s="1">
        <f t="shared" si="9"/>
        <v>21622.695921102284</v>
      </c>
      <c r="U5" s="100">
        <f>Dataset!S5</f>
        <v>115</v>
      </c>
      <c r="V5" s="1">
        <f t="shared" si="10"/>
        <v>12063741.130108841</v>
      </c>
      <c r="W5" s="1">
        <f t="shared" si="4"/>
        <v>444673.52571821399</v>
      </c>
      <c r="X5" s="91">
        <f t="shared" si="11"/>
        <v>3.686033386512183E-2</v>
      </c>
      <c r="AB5" t="s">
        <v>195</v>
      </c>
    </row>
    <row r="6" spans="1:32">
      <c r="A6" s="7">
        <f>Dataset!A6</f>
        <v>41030</v>
      </c>
      <c r="B6">
        <f>Dataset!B6</f>
        <v>2012</v>
      </c>
      <c r="C6">
        <f>Dataset!C6</f>
        <v>5</v>
      </c>
      <c r="D6" s="8">
        <f>Dataset!L6</f>
        <v>12288524.703281093</v>
      </c>
      <c r="E6">
        <f>Dataset!AC6</f>
        <v>89.2</v>
      </c>
      <c r="F6">
        <f>Dataset!AB6</f>
        <v>24.4</v>
      </c>
      <c r="G6" s="8">
        <f>Dataset!AR6</f>
        <v>31</v>
      </c>
      <c r="H6" s="100">
        <f>Dataset!BL6</f>
        <v>0</v>
      </c>
      <c r="I6" s="100">
        <f>Dataset!BF6</f>
        <v>0</v>
      </c>
      <c r="J6" s="100">
        <f>Dataset!BM6</f>
        <v>1</v>
      </c>
      <c r="K6" s="100">
        <f>Dataset!AM6</f>
        <v>634944.30000000005</v>
      </c>
      <c r="M6" s="8">
        <f t="shared" si="1"/>
        <v>-2628.34316708592</v>
      </c>
      <c r="N6" s="1">
        <f t="shared" si="2"/>
        <v>1139.8996953913945</v>
      </c>
      <c r="O6" s="1">
        <f t="shared" si="3"/>
        <v>725.1934157935915</v>
      </c>
      <c r="P6" s="1">
        <f t="shared" si="5"/>
        <v>62577.240514952769</v>
      </c>
      <c r="Q6" s="1">
        <f t="shared" si="6"/>
        <v>0</v>
      </c>
      <c r="R6" s="1">
        <f t="shared" si="7"/>
        <v>0</v>
      </c>
      <c r="S6" s="1">
        <f t="shared" si="8"/>
        <v>21276.410802802198</v>
      </c>
      <c r="T6" s="1">
        <f t="shared" si="9"/>
        <v>21622.695921102284</v>
      </c>
      <c r="U6" s="100">
        <f>Dataset!S6</f>
        <v>115</v>
      </c>
      <c r="V6" s="1">
        <f t="shared" si="10"/>
        <v>12042006.176039977</v>
      </c>
      <c r="W6" s="1">
        <f t="shared" si="4"/>
        <v>-246518.52724111639</v>
      </c>
      <c r="X6" s="91">
        <f t="shared" si="11"/>
        <v>2.0471549643581416E-2</v>
      </c>
      <c r="AB6" t="s">
        <v>252</v>
      </c>
    </row>
    <row r="7" spans="1:32">
      <c r="A7" s="7">
        <f>Dataset!A7</f>
        <v>41061</v>
      </c>
      <c r="B7">
        <f>Dataset!B7</f>
        <v>2012</v>
      </c>
      <c r="C7">
        <f>Dataset!C7</f>
        <v>6</v>
      </c>
      <c r="D7" s="8">
        <f>Dataset!L7</f>
        <v>12347535.242569415</v>
      </c>
      <c r="E7">
        <f>Dataset!AC7</f>
        <v>21.6</v>
      </c>
      <c r="F7">
        <f>Dataset!AB7</f>
        <v>77.8</v>
      </c>
      <c r="G7" s="8">
        <f>Dataset!AR7</f>
        <v>30</v>
      </c>
      <c r="H7" s="100">
        <f>Dataset!BL7</f>
        <v>0</v>
      </c>
      <c r="I7" s="100">
        <f>Dataset!BF7</f>
        <v>0</v>
      </c>
      <c r="J7" s="100">
        <f>Dataset!BM7</f>
        <v>1</v>
      </c>
      <c r="K7" s="100">
        <f>Dataset!AM7</f>
        <v>634944.30000000005</v>
      </c>
      <c r="M7" s="8">
        <f t="shared" si="1"/>
        <v>-2628.34316708592</v>
      </c>
      <c r="N7" s="1">
        <f t="shared" si="2"/>
        <v>276.02952265083098</v>
      </c>
      <c r="O7" s="1">
        <f t="shared" si="3"/>
        <v>2312.2970388828453</v>
      </c>
      <c r="P7" s="1">
        <f t="shared" si="5"/>
        <v>60558.619853180098</v>
      </c>
      <c r="Q7" s="1">
        <f t="shared" si="6"/>
        <v>0</v>
      </c>
      <c r="R7" s="1">
        <f t="shared" si="7"/>
        <v>0</v>
      </c>
      <c r="S7" s="1">
        <f t="shared" si="8"/>
        <v>21276.410802802198</v>
      </c>
      <c r="T7" s="1">
        <f t="shared" si="9"/>
        <v>21622.695921102284</v>
      </c>
      <c r="U7" s="100">
        <f>Dataset!S7</f>
        <v>114</v>
      </c>
      <c r="V7" s="1">
        <f t="shared" si="10"/>
        <v>11789618.936754687</v>
      </c>
      <c r="W7" s="1">
        <f t="shared" si="4"/>
        <v>-557916.30581472814</v>
      </c>
      <c r="X7" s="91">
        <f t="shared" si="11"/>
        <v>4.7322675042142208E-2</v>
      </c>
    </row>
    <row r="8" spans="1:32">
      <c r="A8" s="7">
        <f>Dataset!A8</f>
        <v>41091</v>
      </c>
      <c r="B8">
        <f>Dataset!B8</f>
        <v>2012</v>
      </c>
      <c r="C8">
        <f>Dataset!C8</f>
        <v>7</v>
      </c>
      <c r="D8" s="8">
        <f>Dataset!L8</f>
        <v>11338223.008228127</v>
      </c>
      <c r="E8">
        <f>Dataset!AC8</f>
        <v>0</v>
      </c>
      <c r="F8">
        <f>Dataset!AB8</f>
        <v>125.7</v>
      </c>
      <c r="G8" s="8">
        <f>Dataset!AR8</f>
        <v>31</v>
      </c>
      <c r="H8" s="100">
        <f>Dataset!BL8</f>
        <v>0</v>
      </c>
      <c r="I8" s="100">
        <f>Dataset!BF8</f>
        <v>0</v>
      </c>
      <c r="J8" s="100">
        <f>Dataset!BM8</f>
        <v>1</v>
      </c>
      <c r="K8" s="100">
        <f>Dataset!AM8</f>
        <v>634944.30000000005</v>
      </c>
      <c r="M8" s="8">
        <f t="shared" si="1"/>
        <v>-2628.34316708592</v>
      </c>
      <c r="N8" s="1">
        <f t="shared" si="2"/>
        <v>0</v>
      </c>
      <c r="O8" s="1">
        <f t="shared" si="3"/>
        <v>3735.9349330022324</v>
      </c>
      <c r="P8" s="1">
        <f t="shared" si="5"/>
        <v>62577.240514952769</v>
      </c>
      <c r="Q8" s="1">
        <f t="shared" si="6"/>
        <v>0</v>
      </c>
      <c r="R8" s="1">
        <f t="shared" si="7"/>
        <v>0</v>
      </c>
      <c r="S8" s="1">
        <f t="shared" si="8"/>
        <v>21276.410802802198</v>
      </c>
      <c r="T8" s="1">
        <f t="shared" si="9"/>
        <v>21622.695921102284</v>
      </c>
      <c r="U8" s="100">
        <f>Dataset!S8</f>
        <v>113</v>
      </c>
      <c r="V8" s="1">
        <f t="shared" si="10"/>
        <v>12043985.107539413</v>
      </c>
      <c r="W8" s="1">
        <f t="shared" si="4"/>
        <v>705762.09931128658</v>
      </c>
      <c r="X8" s="91">
        <f t="shared" si="11"/>
        <v>5.8598719029425456E-2</v>
      </c>
      <c r="AC8" t="s">
        <v>120</v>
      </c>
      <c r="AD8" t="s">
        <v>121</v>
      </c>
      <c r="AE8" t="s">
        <v>122</v>
      </c>
      <c r="AF8" t="s">
        <v>123</v>
      </c>
    </row>
    <row r="9" spans="1:32">
      <c r="A9" s="7">
        <f>Dataset!A9</f>
        <v>41122</v>
      </c>
      <c r="B9">
        <f>Dataset!B9</f>
        <v>2012</v>
      </c>
      <c r="C9">
        <f>Dataset!C9</f>
        <v>8</v>
      </c>
      <c r="D9" s="8">
        <f>Dataset!L9</f>
        <v>10258982.614362882</v>
      </c>
      <c r="E9">
        <f>Dataset!AC9</f>
        <v>0</v>
      </c>
      <c r="F9">
        <f>Dataset!AB9</f>
        <v>89.7</v>
      </c>
      <c r="G9" s="8">
        <f>Dataset!AR9</f>
        <v>31</v>
      </c>
      <c r="H9" s="100">
        <f>Dataset!BL9</f>
        <v>0</v>
      </c>
      <c r="I9" s="100">
        <f>Dataset!BF9</f>
        <v>0</v>
      </c>
      <c r="J9" s="100">
        <f>Dataset!BM9</f>
        <v>0</v>
      </c>
      <c r="K9" s="100">
        <f>Dataset!AM9</f>
        <v>634944.30000000005</v>
      </c>
      <c r="M9" s="8">
        <f t="shared" si="1"/>
        <v>-2628.34316708592</v>
      </c>
      <c r="N9" s="1">
        <f t="shared" si="2"/>
        <v>0</v>
      </c>
      <c r="O9" s="1">
        <f t="shared" si="3"/>
        <v>2665.9774342903756</v>
      </c>
      <c r="P9" s="1">
        <f t="shared" si="5"/>
        <v>62577.240514952769</v>
      </c>
      <c r="Q9" s="1">
        <f t="shared" si="6"/>
        <v>0</v>
      </c>
      <c r="R9" s="1">
        <f t="shared" si="7"/>
        <v>0</v>
      </c>
      <c r="S9" s="1">
        <f t="shared" si="8"/>
        <v>0</v>
      </c>
      <c r="T9" s="1">
        <f t="shared" si="9"/>
        <v>21622.695921102284</v>
      </c>
      <c r="U9" s="100">
        <f>Dataset!S9</f>
        <v>115</v>
      </c>
      <c r="V9" s="1">
        <f t="shared" si="10"/>
        <v>9687320.6308748443</v>
      </c>
      <c r="W9" s="1">
        <f t="shared" si="4"/>
        <v>-571661.98348803818</v>
      </c>
      <c r="X9" s="91">
        <f t="shared" si="11"/>
        <v>5.9011361889485886E-2</v>
      </c>
      <c r="AB9" t="s">
        <v>124</v>
      </c>
      <c r="AC9" s="8">
        <v>-2628.34316708592</v>
      </c>
      <c r="AD9">
        <v>14218.252237836001</v>
      </c>
      <c r="AE9">
        <v>-0.18485697982566901</v>
      </c>
      <c r="AF9">
        <v>0.85367553895759096</v>
      </c>
    </row>
    <row r="10" spans="1:32">
      <c r="A10" s="7">
        <f>Dataset!A10</f>
        <v>41153</v>
      </c>
      <c r="B10">
        <f>Dataset!B10</f>
        <v>2012</v>
      </c>
      <c r="C10">
        <f>Dataset!C10</f>
        <v>9</v>
      </c>
      <c r="D10" s="8">
        <f>Dataset!L10</f>
        <v>9533281.1343470141</v>
      </c>
      <c r="E10">
        <f>Dataset!AC10</f>
        <v>53.8</v>
      </c>
      <c r="F10">
        <f>Dataset!AB10</f>
        <v>24.4</v>
      </c>
      <c r="G10" s="8">
        <f>Dataset!AR10</f>
        <v>30</v>
      </c>
      <c r="H10" s="100">
        <f>Dataset!BL10</f>
        <v>0</v>
      </c>
      <c r="I10" s="100">
        <f>Dataset!BF10</f>
        <v>0</v>
      </c>
      <c r="J10" s="100">
        <f>Dataset!BM10</f>
        <v>0</v>
      </c>
      <c r="K10" s="100">
        <f>Dataset!AM10</f>
        <v>634944.30000000005</v>
      </c>
      <c r="M10" s="8">
        <f t="shared" si="1"/>
        <v>-2628.34316708592</v>
      </c>
      <c r="N10" s="1">
        <f t="shared" si="2"/>
        <v>687.51797771364375</v>
      </c>
      <c r="O10" s="1">
        <f t="shared" si="3"/>
        <v>725.1934157935915</v>
      </c>
      <c r="P10" s="1">
        <f t="shared" si="5"/>
        <v>60558.619853180098</v>
      </c>
      <c r="Q10" s="1">
        <f t="shared" si="6"/>
        <v>0</v>
      </c>
      <c r="R10" s="1">
        <f t="shared" si="7"/>
        <v>0</v>
      </c>
      <c r="S10" s="1">
        <f t="shared" si="8"/>
        <v>0</v>
      </c>
      <c r="T10" s="1">
        <f t="shared" si="9"/>
        <v>21622.695921102284</v>
      </c>
      <c r="U10" s="100">
        <f>Dataset!S10</f>
        <v>116</v>
      </c>
      <c r="V10" s="1">
        <f t="shared" si="10"/>
        <v>9392019.3440816291</v>
      </c>
      <c r="W10" s="1">
        <f t="shared" si="4"/>
        <v>-141261.79026538506</v>
      </c>
      <c r="X10" s="91">
        <f t="shared" si="11"/>
        <v>1.5040619603749117E-2</v>
      </c>
      <c r="AB10" t="s">
        <v>28</v>
      </c>
      <c r="AC10" s="8">
        <v>12.7791445671681</v>
      </c>
      <c r="AD10">
        <v>2.21613986024576</v>
      </c>
      <c r="AE10">
        <v>5.7663980493320404</v>
      </c>
      <c r="AF10" s="90">
        <v>7.2775325307212804E-8</v>
      </c>
    </row>
    <row r="11" spans="1:32">
      <c r="A11" s="7">
        <f>Dataset!A11</f>
        <v>41183</v>
      </c>
      <c r="B11">
        <f>Dataset!B11</f>
        <v>2012</v>
      </c>
      <c r="C11">
        <f>Dataset!C11</f>
        <v>10</v>
      </c>
      <c r="D11" s="8">
        <f>Dataset!L11</f>
        <v>10106751.698481917</v>
      </c>
      <c r="E11">
        <f>Dataset!AC11</f>
        <v>179.6</v>
      </c>
      <c r="F11">
        <f>Dataset!AB11</f>
        <v>1.5</v>
      </c>
      <c r="G11" s="8">
        <f>Dataset!AR11</f>
        <v>31</v>
      </c>
      <c r="H11" s="100">
        <f>Dataset!BL11</f>
        <v>0</v>
      </c>
      <c r="I11" s="100">
        <f>Dataset!BF11</f>
        <v>0</v>
      </c>
      <c r="J11" s="100">
        <f>Dataset!BM11</f>
        <v>0</v>
      </c>
      <c r="K11" s="100">
        <f>Dataset!AM11</f>
        <v>634944.30000000005</v>
      </c>
      <c r="M11" s="8">
        <f t="shared" si="1"/>
        <v>-2628.34316708592</v>
      </c>
      <c r="N11" s="1">
        <f t="shared" si="2"/>
        <v>2295.1343642633906</v>
      </c>
      <c r="O11" s="1">
        <f t="shared" si="3"/>
        <v>44.581562446327354</v>
      </c>
      <c r="P11" s="1">
        <f t="shared" si="5"/>
        <v>62577.240514952769</v>
      </c>
      <c r="Q11" s="1">
        <f t="shared" si="6"/>
        <v>0</v>
      </c>
      <c r="R11" s="1">
        <f t="shared" si="7"/>
        <v>0</v>
      </c>
      <c r="S11" s="1">
        <f t="shared" si="8"/>
        <v>0</v>
      </c>
      <c r="T11" s="1">
        <f t="shared" si="9"/>
        <v>21622.695921102284</v>
      </c>
      <c r="U11" s="100">
        <f>Dataset!S11</f>
        <v>114</v>
      </c>
      <c r="V11" s="1">
        <f t="shared" si="10"/>
        <v>9565889.2483073901</v>
      </c>
      <c r="W11" s="1">
        <f t="shared" si="4"/>
        <v>-540862.45017452724</v>
      </c>
      <c r="X11" s="91">
        <f t="shared" si="11"/>
        <v>5.6540739301390995E-2</v>
      </c>
      <c r="AB11" t="s">
        <v>27</v>
      </c>
      <c r="AC11" s="8">
        <v>29.721041630884901</v>
      </c>
      <c r="AD11">
        <v>13.234313534343899</v>
      </c>
      <c r="AE11">
        <v>2.24575619685577</v>
      </c>
      <c r="AF11" s="90">
        <v>2.6681987300500001E-2</v>
      </c>
    </row>
    <row r="12" spans="1:32">
      <c r="A12" s="7">
        <f>Dataset!A12</f>
        <v>41214</v>
      </c>
      <c r="B12">
        <f>Dataset!B12</f>
        <v>2012</v>
      </c>
      <c r="C12">
        <f>Dataset!C12</f>
        <v>11</v>
      </c>
      <c r="D12" s="8">
        <f>Dataset!L12</f>
        <v>9917339.5889235586</v>
      </c>
      <c r="E12">
        <f>Dataset!AC12</f>
        <v>386</v>
      </c>
      <c r="F12">
        <f>Dataset!AB12</f>
        <v>0</v>
      </c>
      <c r="G12" s="8">
        <f>Dataset!AR12</f>
        <v>30</v>
      </c>
      <c r="H12" s="100">
        <f>Dataset!BL12</f>
        <v>0</v>
      </c>
      <c r="I12" s="100">
        <f>Dataset!BF12</f>
        <v>0</v>
      </c>
      <c r="J12" s="100">
        <f>Dataset!BM12</f>
        <v>0</v>
      </c>
      <c r="K12" s="100">
        <f>Dataset!AM12</f>
        <v>634944.30000000005</v>
      </c>
      <c r="M12" s="8">
        <f t="shared" si="1"/>
        <v>-2628.34316708592</v>
      </c>
      <c r="N12" s="1">
        <f t="shared" si="2"/>
        <v>4932.7498029268863</v>
      </c>
      <c r="O12" s="1">
        <f t="shared" si="3"/>
        <v>0</v>
      </c>
      <c r="P12" s="1">
        <f t="shared" si="5"/>
        <v>60558.619853180098</v>
      </c>
      <c r="Q12" s="1">
        <f t="shared" si="6"/>
        <v>0</v>
      </c>
      <c r="R12" s="1">
        <f t="shared" si="7"/>
        <v>0</v>
      </c>
      <c r="S12" s="1">
        <f t="shared" si="8"/>
        <v>0</v>
      </c>
      <c r="T12" s="1">
        <f t="shared" si="9"/>
        <v>21622.695921102284</v>
      </c>
      <c r="U12" s="100">
        <f>Dataset!S12</f>
        <v>114</v>
      </c>
      <c r="V12" s="1">
        <f t="shared" si="10"/>
        <v>9631372.3547540624</v>
      </c>
      <c r="W12" s="1">
        <f t="shared" si="4"/>
        <v>-285967.23416949622</v>
      </c>
      <c r="X12" s="91">
        <f t="shared" si="11"/>
        <v>2.9691224016309813E-2</v>
      </c>
      <c r="AB12" t="s">
        <v>74</v>
      </c>
      <c r="AC12" s="8">
        <v>2018.62066177267</v>
      </c>
      <c r="AD12">
        <v>360.43438755870301</v>
      </c>
      <c r="AE12">
        <v>5.6005218465563402</v>
      </c>
      <c r="AF12" s="90">
        <v>1.5449596472068701E-7</v>
      </c>
    </row>
    <row r="13" spans="1:32">
      <c r="A13" s="7">
        <f>Dataset!A13</f>
        <v>41244</v>
      </c>
      <c r="B13">
        <f>Dataset!B13</f>
        <v>2012</v>
      </c>
      <c r="C13">
        <f>Dataset!C13</f>
        <v>12</v>
      </c>
      <c r="D13" s="8">
        <f>Dataset!L13</f>
        <v>9958867.7395599764</v>
      </c>
      <c r="E13">
        <f>Dataset!AC13</f>
        <v>481.4</v>
      </c>
      <c r="F13">
        <f>Dataset!AB13</f>
        <v>0</v>
      </c>
      <c r="G13" s="8">
        <f>Dataset!AR13</f>
        <v>31</v>
      </c>
      <c r="H13" s="100">
        <f>Dataset!BL13</f>
        <v>0</v>
      </c>
      <c r="I13" s="100">
        <f>Dataset!BF13</f>
        <v>1</v>
      </c>
      <c r="J13" s="100">
        <f>Dataset!BM13</f>
        <v>0</v>
      </c>
      <c r="K13" s="100">
        <f>Dataset!AM13</f>
        <v>634944.30000000005</v>
      </c>
      <c r="M13" s="8">
        <f t="shared" si="1"/>
        <v>-2628.34316708592</v>
      </c>
      <c r="N13" s="1">
        <f t="shared" si="2"/>
        <v>6151.880194634723</v>
      </c>
      <c r="O13" s="1">
        <f t="shared" si="3"/>
        <v>0</v>
      </c>
      <c r="P13" s="1">
        <f t="shared" si="5"/>
        <v>62577.240514952769</v>
      </c>
      <c r="Q13" s="1">
        <f t="shared" si="6"/>
        <v>0</v>
      </c>
      <c r="R13" s="1">
        <f t="shared" si="7"/>
        <v>-4631.3542612973397</v>
      </c>
      <c r="S13" s="1">
        <f t="shared" si="8"/>
        <v>0</v>
      </c>
      <c r="T13" s="1">
        <f t="shared" si="9"/>
        <v>21622.695921102284</v>
      </c>
      <c r="U13" s="100">
        <f>Dataset!S13</f>
        <v>116</v>
      </c>
      <c r="V13" s="1">
        <f t="shared" si="10"/>
        <v>9638685.827467557</v>
      </c>
      <c r="W13" s="1">
        <f t="shared" si="4"/>
        <v>-320181.91209241934</v>
      </c>
      <c r="X13" s="91">
        <f t="shared" si="11"/>
        <v>3.3218419795361574E-2</v>
      </c>
      <c r="AB13" t="s">
        <v>193</v>
      </c>
      <c r="AC13" s="8">
        <v>-22448.886137193102</v>
      </c>
      <c r="AD13">
        <v>2919.7694943716501</v>
      </c>
      <c r="AE13">
        <v>-7.6885816433341896</v>
      </c>
      <c r="AF13" s="90">
        <v>6.1999972772677999E-12</v>
      </c>
    </row>
    <row r="14" spans="1:32">
      <c r="A14" s="7">
        <f>Dataset!A14</f>
        <v>41275</v>
      </c>
      <c r="B14">
        <f>Dataset!B14</f>
        <v>2013</v>
      </c>
      <c r="C14">
        <f>Dataset!C14</f>
        <v>1</v>
      </c>
      <c r="D14" s="8">
        <f>Dataset!L14</f>
        <v>10692657.034107799</v>
      </c>
      <c r="E14">
        <f>Dataset!AC14</f>
        <v>576.9</v>
      </c>
      <c r="F14">
        <f>Dataset!AB14</f>
        <v>0</v>
      </c>
      <c r="G14" s="8">
        <f>Dataset!AR14</f>
        <v>31</v>
      </c>
      <c r="H14" s="100">
        <f>Dataset!BL14</f>
        <v>0</v>
      </c>
      <c r="I14" s="100">
        <f>Dataset!BF14</f>
        <v>0</v>
      </c>
      <c r="J14" s="100">
        <f>Dataset!BM14</f>
        <v>0</v>
      </c>
      <c r="K14" s="100">
        <f>Dataset!AM14</f>
        <v>643937</v>
      </c>
      <c r="M14" s="8">
        <f t="shared" si="1"/>
        <v>-2628.34316708592</v>
      </c>
      <c r="N14" s="1">
        <f t="shared" si="2"/>
        <v>7372.2885007992763</v>
      </c>
      <c r="O14" s="1">
        <f t="shared" si="3"/>
        <v>0</v>
      </c>
      <c r="P14" s="1">
        <f t="shared" si="5"/>
        <v>62577.240514952769</v>
      </c>
      <c r="Q14" s="1">
        <f t="shared" si="6"/>
        <v>0</v>
      </c>
      <c r="R14" s="1">
        <f t="shared" si="7"/>
        <v>0</v>
      </c>
      <c r="S14" s="1">
        <f t="shared" si="8"/>
        <v>0</v>
      </c>
      <c r="T14" s="1">
        <f t="shared" si="9"/>
        <v>21928.937614444039</v>
      </c>
      <c r="U14" s="100">
        <f>Dataset!S14</f>
        <v>114</v>
      </c>
      <c r="V14" s="1">
        <f t="shared" si="10"/>
        <v>10174514.074794557</v>
      </c>
      <c r="W14" s="1">
        <f t="shared" si="4"/>
        <v>-518142.95931324176</v>
      </c>
      <c r="X14" s="91">
        <f t="shared" si="11"/>
        <v>5.0925573005677335E-2</v>
      </c>
      <c r="AB14" t="s">
        <v>49</v>
      </c>
      <c r="AC14" s="8">
        <v>-4631.3542612973397</v>
      </c>
      <c r="AD14">
        <v>1170.62287374165</v>
      </c>
      <c r="AE14">
        <v>-3.95631621864195</v>
      </c>
      <c r="AF14" s="90">
        <v>1.33874504921235E-4</v>
      </c>
    </row>
    <row r="15" spans="1:32">
      <c r="A15" s="7">
        <f>Dataset!A15</f>
        <v>41306</v>
      </c>
      <c r="B15">
        <f>Dataset!B15</f>
        <v>2013</v>
      </c>
      <c r="C15">
        <f>Dataset!C15</f>
        <v>2</v>
      </c>
      <c r="D15" s="8">
        <f>Dataset!L15</f>
        <v>10166752.947911724</v>
      </c>
      <c r="E15">
        <f>Dataset!AC15</f>
        <v>591.79999999999995</v>
      </c>
      <c r="F15">
        <f>Dataset!AB15</f>
        <v>0</v>
      </c>
      <c r="G15" s="8">
        <f>Dataset!AR15</f>
        <v>28</v>
      </c>
      <c r="H15" s="100">
        <f>Dataset!BL15</f>
        <v>0</v>
      </c>
      <c r="I15" s="100">
        <f>Dataset!BF15</f>
        <v>0</v>
      </c>
      <c r="J15" s="100">
        <f>Dataset!BM15</f>
        <v>0</v>
      </c>
      <c r="K15" s="100">
        <f>Dataset!AM15</f>
        <v>643937</v>
      </c>
      <c r="M15" s="8">
        <f t="shared" si="1"/>
        <v>-2628.34316708592</v>
      </c>
      <c r="N15" s="1">
        <f t="shared" si="2"/>
        <v>7562.6977548500809</v>
      </c>
      <c r="O15" s="1">
        <f t="shared" si="3"/>
        <v>0</v>
      </c>
      <c r="P15" s="1">
        <f t="shared" si="5"/>
        <v>56521.378529634763</v>
      </c>
      <c r="Q15" s="1">
        <f t="shared" si="6"/>
        <v>0</v>
      </c>
      <c r="R15" s="1">
        <f t="shared" si="7"/>
        <v>0</v>
      </c>
      <c r="S15" s="1">
        <f t="shared" si="8"/>
        <v>0</v>
      </c>
      <c r="T15" s="1">
        <f t="shared" si="9"/>
        <v>21928.937614444039</v>
      </c>
      <c r="U15" s="100">
        <f>Dataset!S15</f>
        <v>113</v>
      </c>
      <c r="V15" s="1">
        <f t="shared" si="10"/>
        <v>9422467.7926982529</v>
      </c>
      <c r="W15" s="1">
        <f t="shared" si="4"/>
        <v>-744285.1552134715</v>
      </c>
      <c r="X15" s="91">
        <f t="shared" si="11"/>
        <v>7.899046954453269E-2</v>
      </c>
      <c r="AB15" t="s">
        <v>251</v>
      </c>
      <c r="AC15" s="8">
        <v>21276.410802802198</v>
      </c>
      <c r="AD15">
        <v>1990.0202741058399</v>
      </c>
      <c r="AE15">
        <v>10.6915547945169</v>
      </c>
      <c r="AF15" s="90">
        <v>8.2013431370538801E-19</v>
      </c>
    </row>
    <row r="16" spans="1:32">
      <c r="A16" s="7">
        <f>Dataset!A16</f>
        <v>41334</v>
      </c>
      <c r="B16">
        <f>Dataset!B16</f>
        <v>2013</v>
      </c>
      <c r="C16">
        <f>Dataset!C16</f>
        <v>3</v>
      </c>
      <c r="D16" s="8">
        <f>Dataset!L16</f>
        <v>10789213.093708768</v>
      </c>
      <c r="E16">
        <f>Dataset!AC16</f>
        <v>520.20000000000005</v>
      </c>
      <c r="F16">
        <f>Dataset!AB16</f>
        <v>0</v>
      </c>
      <c r="G16" s="8">
        <f>Dataset!AR16</f>
        <v>31</v>
      </c>
      <c r="H16" s="100">
        <f>Dataset!BL16</f>
        <v>0</v>
      </c>
      <c r="I16" s="100">
        <f>Dataset!BF16</f>
        <v>0</v>
      </c>
      <c r="J16" s="100">
        <f>Dataset!BM16</f>
        <v>0</v>
      </c>
      <c r="K16" s="100">
        <f>Dataset!AM16</f>
        <v>643937</v>
      </c>
      <c r="M16" s="8">
        <f t="shared" si="1"/>
        <v>-2628.34316708592</v>
      </c>
      <c r="N16" s="1">
        <f t="shared" si="2"/>
        <v>6647.7110038408464</v>
      </c>
      <c r="O16" s="1">
        <f t="shared" si="3"/>
        <v>0</v>
      </c>
      <c r="P16" s="1">
        <f t="shared" si="5"/>
        <v>62577.240514952769</v>
      </c>
      <c r="Q16" s="1">
        <f t="shared" si="6"/>
        <v>0</v>
      </c>
      <c r="R16" s="1">
        <f t="shared" si="7"/>
        <v>0</v>
      </c>
      <c r="S16" s="1">
        <f t="shared" si="8"/>
        <v>0</v>
      </c>
      <c r="T16" s="1">
        <f t="shared" si="9"/>
        <v>21928.937614444039</v>
      </c>
      <c r="U16" s="100">
        <f>Dataset!S16</f>
        <v>118</v>
      </c>
      <c r="V16" s="1">
        <f t="shared" si="10"/>
        <v>10446014.424005903</v>
      </c>
      <c r="W16" s="1">
        <f t="shared" si="4"/>
        <v>-343198.66970286518</v>
      </c>
      <c r="X16" s="91">
        <f t="shared" si="11"/>
        <v>3.2854508501746184E-2</v>
      </c>
      <c r="AB16" t="s">
        <v>61</v>
      </c>
      <c r="AC16" s="8">
        <v>3.4054476780250302E-2</v>
      </c>
      <c r="AD16">
        <v>1.28808812715422E-2</v>
      </c>
      <c r="AE16">
        <v>2.6438002231638502</v>
      </c>
      <c r="AF16">
        <v>9.3737411531385692E-3</v>
      </c>
    </row>
    <row r="17" spans="1:31">
      <c r="A17" s="7">
        <f>Dataset!A17</f>
        <v>41365</v>
      </c>
      <c r="B17">
        <f>Dataset!B17</f>
        <v>2013</v>
      </c>
      <c r="C17">
        <f>Dataset!C17</f>
        <v>4</v>
      </c>
      <c r="D17" s="8">
        <f>Dataset!L17</f>
        <v>9903437.9647538438</v>
      </c>
      <c r="E17">
        <f>Dataset!AC17</f>
        <v>309.39999999999998</v>
      </c>
      <c r="F17">
        <f>Dataset!AB17</f>
        <v>0</v>
      </c>
      <c r="G17" s="8">
        <f>Dataset!AR17</f>
        <v>30</v>
      </c>
      <c r="H17" s="100">
        <f>Dataset!BL17</f>
        <v>0</v>
      </c>
      <c r="I17" s="100">
        <f>Dataset!BF17</f>
        <v>0</v>
      </c>
      <c r="J17" s="100">
        <f>Dataset!BM17</f>
        <v>0</v>
      </c>
      <c r="K17" s="100">
        <f>Dataset!AM17</f>
        <v>643937</v>
      </c>
      <c r="M17" s="8">
        <f t="shared" si="1"/>
        <v>-2628.34316708592</v>
      </c>
      <c r="N17" s="1">
        <f t="shared" si="2"/>
        <v>3953.8673290818097</v>
      </c>
      <c r="O17" s="1">
        <f t="shared" si="3"/>
        <v>0</v>
      </c>
      <c r="P17" s="1">
        <f t="shared" si="5"/>
        <v>60558.619853180098</v>
      </c>
      <c r="Q17" s="1">
        <f t="shared" si="6"/>
        <v>0</v>
      </c>
      <c r="R17" s="1">
        <f t="shared" si="7"/>
        <v>0</v>
      </c>
      <c r="S17" s="1">
        <f t="shared" si="8"/>
        <v>0</v>
      </c>
      <c r="T17" s="1">
        <f t="shared" si="9"/>
        <v>21928.937614444039</v>
      </c>
      <c r="U17" s="100">
        <f>Dataset!S17</f>
        <v>117</v>
      </c>
      <c r="V17" s="1">
        <f t="shared" si="10"/>
        <v>9806130.5506655425</v>
      </c>
      <c r="W17" s="1">
        <f t="shared" si="4"/>
        <v>-97307.414088301361</v>
      </c>
      <c r="X17" s="91">
        <f t="shared" si="11"/>
        <v>9.9231203975452993E-3</v>
      </c>
      <c r="AC17" s="8"/>
    </row>
    <row r="18" spans="1:31">
      <c r="A18" s="7">
        <f>Dataset!A18</f>
        <v>41395</v>
      </c>
      <c r="B18">
        <f>Dataset!B18</f>
        <v>2013</v>
      </c>
      <c r="C18">
        <f>Dataset!C18</f>
        <v>5</v>
      </c>
      <c r="D18" s="8">
        <f>Dataset!L18</f>
        <v>9646901.7420816738</v>
      </c>
      <c r="E18">
        <f>Dataset!AC18</f>
        <v>120.1</v>
      </c>
      <c r="F18">
        <f>Dataset!AB18</f>
        <v>15.7</v>
      </c>
      <c r="G18" s="8">
        <f>Dataset!AR18</f>
        <v>31</v>
      </c>
      <c r="H18" s="100">
        <f>Dataset!BL18</f>
        <v>0</v>
      </c>
      <c r="I18" s="100">
        <f>Dataset!BF18</f>
        <v>0</v>
      </c>
      <c r="J18" s="100">
        <f>Dataset!BM18</f>
        <v>0</v>
      </c>
      <c r="K18" s="100">
        <f>Dataset!AM18</f>
        <v>643937</v>
      </c>
      <c r="M18" s="8">
        <f t="shared" si="1"/>
        <v>-2628.34316708592</v>
      </c>
      <c r="N18" s="1">
        <f t="shared" si="2"/>
        <v>1534.7752625168887</v>
      </c>
      <c r="O18" s="1">
        <f t="shared" si="3"/>
        <v>466.62035360489295</v>
      </c>
      <c r="P18" s="1">
        <f t="shared" si="5"/>
        <v>62577.240514952769</v>
      </c>
      <c r="Q18" s="1">
        <f t="shared" si="6"/>
        <v>0</v>
      </c>
      <c r="R18" s="1">
        <f t="shared" si="7"/>
        <v>0</v>
      </c>
      <c r="S18" s="1">
        <f t="shared" si="8"/>
        <v>0</v>
      </c>
      <c r="T18" s="1">
        <f t="shared" si="9"/>
        <v>21928.937614444039</v>
      </c>
      <c r="U18" s="100">
        <f>Dataset!S18</f>
        <v>117</v>
      </c>
      <c r="V18" s="1">
        <f t="shared" si="10"/>
        <v>9813869.9776766226</v>
      </c>
      <c r="W18" s="1">
        <f t="shared" si="4"/>
        <v>166968.23559494875</v>
      </c>
      <c r="X18" s="91">
        <f t="shared" si="11"/>
        <v>1.7013495794701523E-2</v>
      </c>
      <c r="AB18" t="s">
        <v>128</v>
      </c>
    </row>
    <row r="19" spans="1:31">
      <c r="A19" s="7">
        <f>Dataset!A19</f>
        <v>41426</v>
      </c>
      <c r="B19">
        <f>Dataset!B19</f>
        <v>2013</v>
      </c>
      <c r="C19">
        <f>Dataset!C19</f>
        <v>6</v>
      </c>
      <c r="D19" s="8">
        <f>Dataset!L19</f>
        <v>9701178.3267219234</v>
      </c>
      <c r="E19">
        <f>Dataset!AC19</f>
        <v>39.4</v>
      </c>
      <c r="F19">
        <f>Dataset!AB19</f>
        <v>41</v>
      </c>
      <c r="G19" s="8">
        <f>Dataset!AR19</f>
        <v>30</v>
      </c>
      <c r="H19" s="100">
        <f>Dataset!BL19</f>
        <v>0</v>
      </c>
      <c r="I19" s="100">
        <f>Dataset!BF19</f>
        <v>0</v>
      </c>
      <c r="J19" s="100">
        <f>Dataset!BM19</f>
        <v>0</v>
      </c>
      <c r="K19" s="100">
        <f>Dataset!AM19</f>
        <v>643937</v>
      </c>
      <c r="M19" s="8">
        <f t="shared" si="1"/>
        <v>-2628.34316708592</v>
      </c>
      <c r="N19" s="1">
        <f t="shared" si="2"/>
        <v>503.49829594642313</v>
      </c>
      <c r="O19" s="1">
        <f t="shared" si="3"/>
        <v>1218.5627068662809</v>
      </c>
      <c r="P19" s="1">
        <f t="shared" si="5"/>
        <v>60558.619853180098</v>
      </c>
      <c r="Q19" s="1">
        <f t="shared" si="6"/>
        <v>0</v>
      </c>
      <c r="R19" s="1">
        <f t="shared" si="7"/>
        <v>0</v>
      </c>
      <c r="S19" s="1">
        <f t="shared" si="8"/>
        <v>0</v>
      </c>
      <c r="T19" s="1">
        <f t="shared" si="9"/>
        <v>21928.937614444039</v>
      </c>
      <c r="U19" s="100">
        <f>Dataset!S19</f>
        <v>117</v>
      </c>
      <c r="V19" s="1">
        <f t="shared" si="10"/>
        <v>9545009.2104920577</v>
      </c>
      <c r="W19" s="1">
        <f t="shared" si="4"/>
        <v>-156169.1162298657</v>
      </c>
      <c r="X19" s="91">
        <f t="shared" si="11"/>
        <v>1.6361337405332372E-2</v>
      </c>
      <c r="AB19" t="s">
        <v>129</v>
      </c>
      <c r="AC19">
        <v>86985.025667157199</v>
      </c>
      <c r="AD19" t="s">
        <v>130</v>
      </c>
      <c r="AE19">
        <v>7412.7340242046002</v>
      </c>
    </row>
    <row r="20" spans="1:31">
      <c r="A20" s="7">
        <f>Dataset!A20</f>
        <v>41456</v>
      </c>
      <c r="B20">
        <f>Dataset!B20</f>
        <v>2013</v>
      </c>
      <c r="C20">
        <f>Dataset!C20</f>
        <v>7</v>
      </c>
      <c r="D20" s="8">
        <f>Dataset!L20</f>
        <v>9800609.7680537496</v>
      </c>
      <c r="E20">
        <f>Dataset!AC20</f>
        <v>0.2</v>
      </c>
      <c r="F20">
        <f>Dataset!AB20</f>
        <v>98</v>
      </c>
      <c r="G20" s="8">
        <f>Dataset!AR20</f>
        <v>31</v>
      </c>
      <c r="H20" s="100">
        <f>Dataset!BL20</f>
        <v>0</v>
      </c>
      <c r="I20" s="100">
        <f>Dataset!BF20</f>
        <v>0</v>
      </c>
      <c r="J20" s="100">
        <f>Dataset!BM20</f>
        <v>0</v>
      </c>
      <c r="K20" s="100">
        <f>Dataset!AM20</f>
        <v>643937</v>
      </c>
      <c r="M20" s="8">
        <f t="shared" si="1"/>
        <v>-2628.34316708592</v>
      </c>
      <c r="N20" s="1">
        <f t="shared" si="2"/>
        <v>2.5558289134336203</v>
      </c>
      <c r="O20" s="1">
        <f t="shared" si="3"/>
        <v>2912.6620798267204</v>
      </c>
      <c r="P20" s="1">
        <f t="shared" si="5"/>
        <v>62577.240514952769</v>
      </c>
      <c r="Q20" s="1">
        <f t="shared" si="6"/>
        <v>0</v>
      </c>
      <c r="R20" s="1">
        <f t="shared" si="7"/>
        <v>0</v>
      </c>
      <c r="S20" s="1">
        <f t="shared" si="8"/>
        <v>0</v>
      </c>
      <c r="T20" s="1">
        <f t="shared" si="9"/>
        <v>21928.937614444039</v>
      </c>
      <c r="U20" s="100">
        <f>Dataset!S20</f>
        <v>118</v>
      </c>
      <c r="V20" s="1">
        <f t="shared" si="10"/>
        <v>10005580.238784023</v>
      </c>
      <c r="W20" s="1">
        <f t="shared" si="4"/>
        <v>204970.47073027305</v>
      </c>
      <c r="X20" s="91">
        <f t="shared" si="11"/>
        <v>2.0485615610352958E-2</v>
      </c>
      <c r="AB20" t="s">
        <v>131</v>
      </c>
      <c r="AC20">
        <v>1427858887.40607</v>
      </c>
      <c r="AD20" t="s">
        <v>132</v>
      </c>
      <c r="AE20" s="90">
        <v>3570.5377838815298</v>
      </c>
    </row>
    <row r="21" spans="1:31">
      <c r="A21" s="7">
        <f>Dataset!A21</f>
        <v>41487</v>
      </c>
      <c r="B21">
        <f>Dataset!B21</f>
        <v>2013</v>
      </c>
      <c r="C21">
        <f>Dataset!C21</f>
        <v>8</v>
      </c>
      <c r="D21" s="8">
        <f>Dataset!L21</f>
        <v>9744716.6250400878</v>
      </c>
      <c r="E21">
        <f>Dataset!AC21</f>
        <v>1.8</v>
      </c>
      <c r="F21">
        <f>Dataset!AB21</f>
        <v>63.9</v>
      </c>
      <c r="G21" s="8">
        <f>Dataset!AR21</f>
        <v>31</v>
      </c>
      <c r="H21" s="100">
        <f>Dataset!BL21</f>
        <v>0</v>
      </c>
      <c r="I21" s="100">
        <f>Dataset!BF21</f>
        <v>0</v>
      </c>
      <c r="J21" s="100">
        <f>Dataset!BM21</f>
        <v>0</v>
      </c>
      <c r="K21" s="100">
        <f>Dataset!AM21</f>
        <v>643937</v>
      </c>
      <c r="M21" s="8">
        <f t="shared" si="1"/>
        <v>-2628.34316708592</v>
      </c>
      <c r="N21" s="1">
        <f t="shared" si="2"/>
        <v>23.002460220902581</v>
      </c>
      <c r="O21" s="1">
        <f t="shared" si="3"/>
        <v>1899.1745602135452</v>
      </c>
      <c r="P21" s="1">
        <f t="shared" si="5"/>
        <v>62577.240514952769</v>
      </c>
      <c r="Q21" s="1">
        <f t="shared" si="6"/>
        <v>0</v>
      </c>
      <c r="R21" s="1">
        <f t="shared" si="7"/>
        <v>0</v>
      </c>
      <c r="S21" s="1">
        <f t="shared" si="8"/>
        <v>0</v>
      </c>
      <c r="T21" s="1">
        <f t="shared" si="9"/>
        <v>21928.937614444039</v>
      </c>
      <c r="U21" s="100">
        <f>Dataset!S21</f>
        <v>107</v>
      </c>
      <c r="V21" s="1">
        <f t="shared" si="10"/>
        <v>8966601.2821537517</v>
      </c>
      <c r="W21" s="1">
        <f t="shared" si="4"/>
        <v>-778115.34288633615</v>
      </c>
      <c r="X21" s="91">
        <f t="shared" si="11"/>
        <v>8.6779295565982281E-2</v>
      </c>
      <c r="AB21" t="s">
        <v>133</v>
      </c>
      <c r="AC21">
        <v>0.78171871235906099</v>
      </c>
      <c r="AD21" t="s">
        <v>134</v>
      </c>
      <c r="AE21" s="90">
        <v>0.76807613188150203</v>
      </c>
    </row>
    <row r="22" spans="1:31">
      <c r="A22" s="7">
        <f>Dataset!A22</f>
        <v>41518</v>
      </c>
      <c r="B22">
        <f>Dataset!B22</f>
        <v>2013</v>
      </c>
      <c r="C22">
        <f>Dataset!C22</f>
        <v>9</v>
      </c>
      <c r="D22" s="8">
        <f>Dataset!L22</f>
        <v>9457538.2541290503</v>
      </c>
      <c r="E22">
        <f>Dataset!AC22</f>
        <v>63.2</v>
      </c>
      <c r="F22">
        <f>Dataset!AB22</f>
        <v>24.1</v>
      </c>
      <c r="G22" s="8">
        <f>Dataset!AR22</f>
        <v>30</v>
      </c>
      <c r="H22" s="100">
        <f>Dataset!BL22</f>
        <v>0</v>
      </c>
      <c r="I22" s="100">
        <f>Dataset!BF22</f>
        <v>0</v>
      </c>
      <c r="J22" s="100">
        <f>Dataset!BM22</f>
        <v>0</v>
      </c>
      <c r="K22" s="100">
        <f>Dataset!AM22</f>
        <v>643937</v>
      </c>
      <c r="M22" s="8">
        <f t="shared" si="1"/>
        <v>-2628.34316708592</v>
      </c>
      <c r="N22" s="1">
        <f t="shared" si="2"/>
        <v>807.64193664502397</v>
      </c>
      <c r="O22" s="1">
        <f t="shared" si="3"/>
        <v>716.27710330432615</v>
      </c>
      <c r="P22" s="1">
        <f t="shared" si="5"/>
        <v>60558.619853180098</v>
      </c>
      <c r="Q22" s="1">
        <f t="shared" si="6"/>
        <v>0</v>
      </c>
      <c r="R22" s="1">
        <f t="shared" si="7"/>
        <v>0</v>
      </c>
      <c r="S22" s="1">
        <f t="shared" si="8"/>
        <v>0</v>
      </c>
      <c r="T22" s="1">
        <f t="shared" si="9"/>
        <v>21928.937614444039</v>
      </c>
      <c r="U22" s="100">
        <f>Dataset!S22</f>
        <v>124</v>
      </c>
      <c r="V22" s="1">
        <f t="shared" si="10"/>
        <v>10091508.534220459</v>
      </c>
      <c r="W22" s="1">
        <f t="shared" si="4"/>
        <v>633970.28009140864</v>
      </c>
      <c r="X22" s="91">
        <f t="shared" si="11"/>
        <v>6.2822151707210644E-2</v>
      </c>
      <c r="AB22" t="s">
        <v>250</v>
      </c>
      <c r="AC22">
        <v>53.548865988694999</v>
      </c>
      <c r="AD22" t="s">
        <v>135</v>
      </c>
      <c r="AE22" s="90">
        <v>7.3545669960789694E-33</v>
      </c>
    </row>
    <row r="23" spans="1:31">
      <c r="A23" s="7">
        <f>Dataset!A23</f>
        <v>41548</v>
      </c>
      <c r="B23">
        <f>Dataset!B23</f>
        <v>2013</v>
      </c>
      <c r="C23">
        <f>Dataset!C23</f>
        <v>10</v>
      </c>
      <c r="D23" s="8">
        <f>Dataset!L23</f>
        <v>9497829.763316147</v>
      </c>
      <c r="E23">
        <f>Dataset!AC23</f>
        <v>175.4</v>
      </c>
      <c r="F23">
        <f>Dataset!AB23</f>
        <v>0.1</v>
      </c>
      <c r="G23" s="8">
        <f>Dataset!AR23</f>
        <v>31</v>
      </c>
      <c r="H23" s="100">
        <f>Dataset!BL23</f>
        <v>0</v>
      </c>
      <c r="I23" s="100">
        <f>Dataset!BF23</f>
        <v>0</v>
      </c>
      <c r="J23" s="100">
        <f>Dataset!BM23</f>
        <v>0</v>
      </c>
      <c r="K23" s="100">
        <f>Dataset!AM23</f>
        <v>643937</v>
      </c>
      <c r="M23" s="8">
        <f t="shared" si="1"/>
        <v>-2628.34316708592</v>
      </c>
      <c r="N23" s="1">
        <f t="shared" si="2"/>
        <v>2241.4619570812847</v>
      </c>
      <c r="O23" s="1">
        <f t="shared" si="3"/>
        <v>2.9721041630884901</v>
      </c>
      <c r="P23" s="1">
        <f t="shared" si="5"/>
        <v>62577.240514952769</v>
      </c>
      <c r="Q23" s="1">
        <f t="shared" si="6"/>
        <v>0</v>
      </c>
      <c r="R23" s="1">
        <f t="shared" si="7"/>
        <v>0</v>
      </c>
      <c r="S23" s="1">
        <f t="shared" si="8"/>
        <v>0</v>
      </c>
      <c r="T23" s="1">
        <f t="shared" si="9"/>
        <v>21928.937614444039</v>
      </c>
      <c r="U23" s="100">
        <f>Dataset!S23</f>
        <v>131.5</v>
      </c>
      <c r="V23" s="1">
        <f t="shared" si="10"/>
        <v>11062078.376597518</v>
      </c>
      <c r="W23" s="1">
        <f t="shared" si="4"/>
        <v>1564248.6132813711</v>
      </c>
      <c r="X23" s="91">
        <f t="shared" si="11"/>
        <v>0.14140639399108143</v>
      </c>
      <c r="AB23" t="s">
        <v>136</v>
      </c>
      <c r="AC23">
        <v>-7.01616816312268E-3</v>
      </c>
      <c r="AD23" t="s">
        <v>137</v>
      </c>
      <c r="AE23" s="90">
        <v>2.0091875043806402</v>
      </c>
    </row>
    <row r="24" spans="1:31">
      <c r="A24" s="7">
        <f>Dataset!A24</f>
        <v>41579</v>
      </c>
      <c r="B24">
        <f>Dataset!B24</f>
        <v>2013</v>
      </c>
      <c r="C24">
        <f>Dataset!C24</f>
        <v>11</v>
      </c>
      <c r="D24" s="8">
        <f>Dataset!L24</f>
        <v>9966500.9934218135</v>
      </c>
      <c r="E24">
        <f>Dataset!AC24</f>
        <v>416.7</v>
      </c>
      <c r="F24">
        <f>Dataset!AB24</f>
        <v>0</v>
      </c>
      <c r="G24" s="8">
        <f>Dataset!AR24</f>
        <v>30</v>
      </c>
      <c r="H24" s="100">
        <f>Dataset!BL24</f>
        <v>0</v>
      </c>
      <c r="I24" s="100">
        <f>Dataset!BF24</f>
        <v>0</v>
      </c>
      <c r="J24" s="100">
        <f>Dataset!BM24</f>
        <v>0</v>
      </c>
      <c r="K24" s="100">
        <f>Dataset!AM24</f>
        <v>643937</v>
      </c>
      <c r="M24" s="8">
        <f t="shared" si="1"/>
        <v>-2628.34316708592</v>
      </c>
      <c r="N24" s="1">
        <f t="shared" si="2"/>
        <v>5325.069541138947</v>
      </c>
      <c r="O24" s="1">
        <f t="shared" si="3"/>
        <v>0</v>
      </c>
      <c r="P24" s="1">
        <f t="shared" si="5"/>
        <v>60558.619853180098</v>
      </c>
      <c r="Q24" s="1">
        <f t="shared" si="6"/>
        <v>0</v>
      </c>
      <c r="R24" s="1">
        <f t="shared" si="7"/>
        <v>0</v>
      </c>
      <c r="S24" s="1">
        <f t="shared" si="8"/>
        <v>0</v>
      </c>
      <c r="T24" s="1">
        <f t="shared" si="9"/>
        <v>21928.937614444039</v>
      </c>
      <c r="U24" s="100">
        <f>Dataset!S24</f>
        <v>139</v>
      </c>
      <c r="V24" s="1">
        <f t="shared" si="10"/>
        <v>11840615.453993125</v>
      </c>
      <c r="W24" s="1">
        <f t="shared" si="4"/>
        <v>1874114.4605713114</v>
      </c>
      <c r="X24" s="91">
        <f t="shared" si="11"/>
        <v>0.15827846684601904</v>
      </c>
    </row>
    <row r="25" spans="1:31">
      <c r="A25" s="7">
        <f>Dataset!A25</f>
        <v>41609</v>
      </c>
      <c r="B25">
        <f>Dataset!B25</f>
        <v>2013</v>
      </c>
      <c r="C25">
        <f>Dataset!C25</f>
        <v>12</v>
      </c>
      <c r="D25" s="8">
        <f>Dataset!L25</f>
        <v>9693221.2935160697</v>
      </c>
      <c r="E25">
        <f>Dataset!AC25</f>
        <v>655.5</v>
      </c>
      <c r="F25">
        <f>Dataset!AB25</f>
        <v>0</v>
      </c>
      <c r="G25" s="8">
        <f>Dataset!AR25</f>
        <v>31</v>
      </c>
      <c r="H25" s="100">
        <f>Dataset!BL25</f>
        <v>0</v>
      </c>
      <c r="I25" s="100">
        <f>Dataset!BF25</f>
        <v>1</v>
      </c>
      <c r="J25" s="100">
        <f>Dataset!BM25</f>
        <v>0</v>
      </c>
      <c r="K25" s="100">
        <f>Dataset!AM25</f>
        <v>643937</v>
      </c>
      <c r="M25" s="8">
        <f t="shared" si="1"/>
        <v>-2628.34316708592</v>
      </c>
      <c r="N25" s="1">
        <f t="shared" si="2"/>
        <v>8376.7292637786886</v>
      </c>
      <c r="O25" s="1">
        <f t="shared" si="3"/>
        <v>0</v>
      </c>
      <c r="P25" s="1">
        <f t="shared" si="5"/>
        <v>62577.240514952769</v>
      </c>
      <c r="Q25" s="1">
        <f t="shared" si="6"/>
        <v>0</v>
      </c>
      <c r="R25" s="1">
        <f t="shared" si="7"/>
        <v>-4631.3542612973397</v>
      </c>
      <c r="S25" s="1">
        <f t="shared" si="8"/>
        <v>0</v>
      </c>
      <c r="T25" s="1">
        <f t="shared" si="9"/>
        <v>21928.937614444039</v>
      </c>
      <c r="U25" s="100">
        <f>Dataset!S25</f>
        <v>118</v>
      </c>
      <c r="V25" s="1">
        <f t="shared" si="10"/>
        <v>10103538.775845485</v>
      </c>
      <c r="W25" s="1">
        <f t="shared" si="4"/>
        <v>410317.48232941516</v>
      </c>
      <c r="X25" s="91">
        <f t="shared" si="11"/>
        <v>4.061126417511858E-2</v>
      </c>
    </row>
    <row r="26" spans="1:31">
      <c r="A26" s="7">
        <f>Dataset!A26</f>
        <v>41640</v>
      </c>
      <c r="B26">
        <f>Dataset!B26</f>
        <v>2014</v>
      </c>
      <c r="C26">
        <f>Dataset!C26</f>
        <v>1</v>
      </c>
      <c r="D26" s="8">
        <f>Dataset!L26</f>
        <v>10829684.906666959</v>
      </c>
      <c r="E26">
        <f>Dataset!AC26</f>
        <v>764.1</v>
      </c>
      <c r="F26">
        <f>Dataset!AB26</f>
        <v>0</v>
      </c>
      <c r="G26" s="8">
        <f>Dataset!AR26</f>
        <v>31</v>
      </c>
      <c r="H26" s="100">
        <f>Dataset!BL26</f>
        <v>0</v>
      </c>
      <c r="I26" s="100">
        <f>Dataset!BF26</f>
        <v>0</v>
      </c>
      <c r="J26" s="100">
        <f>Dataset!BM26</f>
        <v>0</v>
      </c>
      <c r="K26" s="100">
        <f>Dataset!AM26</f>
        <v>659861.19999999995</v>
      </c>
      <c r="M26" s="8">
        <f t="shared" si="1"/>
        <v>-2628.34316708592</v>
      </c>
      <c r="N26" s="1">
        <f t="shared" si="2"/>
        <v>9764.544363773146</v>
      </c>
      <c r="O26" s="1">
        <f t="shared" si="3"/>
        <v>0</v>
      </c>
      <c r="P26" s="1">
        <f t="shared" si="5"/>
        <v>62577.240514952769</v>
      </c>
      <c r="Q26" s="1">
        <f t="shared" si="6"/>
        <v>0</v>
      </c>
      <c r="R26" s="1">
        <f t="shared" si="7"/>
        <v>0</v>
      </c>
      <c r="S26" s="1">
        <f t="shared" si="8"/>
        <v>0</v>
      </c>
      <c r="T26" s="1">
        <f t="shared" si="9"/>
        <v>22471.2279135881</v>
      </c>
      <c r="U26" s="100">
        <f>Dataset!S26</f>
        <v>118</v>
      </c>
      <c r="V26" s="1">
        <f t="shared" si="10"/>
        <v>10877791.015776915</v>
      </c>
      <c r="W26" s="1">
        <f t="shared" si="4"/>
        <v>48106.109109956771</v>
      </c>
      <c r="X26" s="91">
        <f t="shared" si="11"/>
        <v>4.4224152716470372E-3</v>
      </c>
    </row>
    <row r="27" spans="1:31">
      <c r="A27" s="7">
        <f>Dataset!A27</f>
        <v>41671</v>
      </c>
      <c r="B27">
        <f>Dataset!B27</f>
        <v>2014</v>
      </c>
      <c r="C27">
        <f>Dataset!C27</f>
        <v>2</v>
      </c>
      <c r="D27" s="8">
        <f>Dataset!L27</f>
        <v>9803563.8315219805</v>
      </c>
      <c r="E27">
        <f>Dataset!AC27</f>
        <v>684.1</v>
      </c>
      <c r="F27">
        <f>Dataset!AB27</f>
        <v>0</v>
      </c>
      <c r="G27" s="8">
        <f>Dataset!AR27</f>
        <v>28</v>
      </c>
      <c r="H27" s="100">
        <f>Dataset!BL27</f>
        <v>0</v>
      </c>
      <c r="I27" s="100">
        <f>Dataset!BF27</f>
        <v>0</v>
      </c>
      <c r="J27" s="100">
        <f>Dataset!BM27</f>
        <v>0</v>
      </c>
      <c r="K27" s="100">
        <f>Dataset!AM27</f>
        <v>659861.19999999995</v>
      </c>
      <c r="M27" s="8">
        <f t="shared" si="1"/>
        <v>-2628.34316708592</v>
      </c>
      <c r="N27" s="1">
        <f t="shared" si="2"/>
        <v>8742.2127983996979</v>
      </c>
      <c r="O27" s="1">
        <f t="shared" si="3"/>
        <v>0</v>
      </c>
      <c r="P27" s="1">
        <f t="shared" si="5"/>
        <v>56521.378529634763</v>
      </c>
      <c r="Q27" s="1">
        <f t="shared" si="6"/>
        <v>0</v>
      </c>
      <c r="R27" s="1">
        <f t="shared" si="7"/>
        <v>0</v>
      </c>
      <c r="S27" s="1">
        <f t="shared" si="8"/>
        <v>0</v>
      </c>
      <c r="T27" s="1">
        <f t="shared" si="9"/>
        <v>22471.2279135881</v>
      </c>
      <c r="U27" s="100">
        <f>Dataset!S27</f>
        <v>116</v>
      </c>
      <c r="V27" s="1">
        <f t="shared" si="10"/>
        <v>9872351.2246462498</v>
      </c>
      <c r="W27" s="1">
        <f t="shared" si="4"/>
        <v>68787.393124269322</v>
      </c>
      <c r="X27" s="91">
        <f t="shared" si="11"/>
        <v>6.967680905896269E-3</v>
      </c>
    </row>
    <row r="28" spans="1:31">
      <c r="A28" s="7">
        <f>Dataset!A28</f>
        <v>41699</v>
      </c>
      <c r="B28">
        <f>Dataset!B28</f>
        <v>2014</v>
      </c>
      <c r="C28">
        <f>Dataset!C28</f>
        <v>3</v>
      </c>
      <c r="D28" s="8">
        <f>Dataset!L28</f>
        <v>10617032.797877969</v>
      </c>
      <c r="E28">
        <f>Dataset!AC28</f>
        <v>668</v>
      </c>
      <c r="F28">
        <f>Dataset!AB28</f>
        <v>0</v>
      </c>
      <c r="G28" s="8">
        <f>Dataset!AR28</f>
        <v>31</v>
      </c>
      <c r="H28" s="100">
        <f>Dataset!BL28</f>
        <v>0</v>
      </c>
      <c r="I28" s="100">
        <f>Dataset!BF28</f>
        <v>0</v>
      </c>
      <c r="J28" s="100">
        <f>Dataset!BM28</f>
        <v>0</v>
      </c>
      <c r="K28" s="100">
        <f>Dataset!AM28</f>
        <v>659861.19999999995</v>
      </c>
      <c r="M28" s="8">
        <f t="shared" si="1"/>
        <v>-2628.34316708592</v>
      </c>
      <c r="N28" s="1">
        <f t="shared" si="2"/>
        <v>8536.46857086829</v>
      </c>
      <c r="O28" s="1">
        <f t="shared" si="3"/>
        <v>0</v>
      </c>
      <c r="P28" s="1">
        <f t="shared" si="5"/>
        <v>62577.240514952769</v>
      </c>
      <c r="Q28" s="1">
        <f t="shared" si="6"/>
        <v>0</v>
      </c>
      <c r="R28" s="1">
        <f t="shared" si="7"/>
        <v>0</v>
      </c>
      <c r="S28" s="1">
        <f t="shared" si="8"/>
        <v>0</v>
      </c>
      <c r="T28" s="1">
        <f t="shared" si="9"/>
        <v>22471.2279135881</v>
      </c>
      <c r="U28" s="100">
        <f>Dataset!S28</f>
        <v>116</v>
      </c>
      <c r="V28" s="1">
        <f t="shared" si="10"/>
        <v>10550964.884549497</v>
      </c>
      <c r="W28" s="1">
        <f t="shared" si="4"/>
        <v>-66067.913328472525</v>
      </c>
      <c r="X28" s="91">
        <f t="shared" si="11"/>
        <v>6.2617887606867418E-3</v>
      </c>
    </row>
    <row r="29" spans="1:31">
      <c r="A29" s="7">
        <f>Dataset!A29</f>
        <v>41730</v>
      </c>
      <c r="B29">
        <f>Dataset!B29</f>
        <v>2014</v>
      </c>
      <c r="C29">
        <f>Dataset!C29</f>
        <v>4</v>
      </c>
      <c r="D29" s="8">
        <f>Dataset!L29</f>
        <v>9754865.5506930631</v>
      </c>
      <c r="E29">
        <f>Dataset!AC29</f>
        <v>329.7</v>
      </c>
      <c r="F29">
        <f>Dataset!AB29</f>
        <v>0</v>
      </c>
      <c r="G29" s="8">
        <f>Dataset!AR29</f>
        <v>30</v>
      </c>
      <c r="H29" s="100">
        <f>Dataset!BL29</f>
        <v>0</v>
      </c>
      <c r="I29" s="100">
        <f>Dataset!BF29</f>
        <v>0</v>
      </c>
      <c r="J29" s="100">
        <f>Dataset!BM29</f>
        <v>0</v>
      </c>
      <c r="K29" s="100">
        <f>Dataset!AM29</f>
        <v>659861.19999999995</v>
      </c>
      <c r="M29" s="8">
        <f t="shared" si="1"/>
        <v>-2628.34316708592</v>
      </c>
      <c r="N29" s="1">
        <f t="shared" si="2"/>
        <v>4213.2839637953221</v>
      </c>
      <c r="O29" s="1">
        <f t="shared" si="3"/>
        <v>0</v>
      </c>
      <c r="P29" s="1">
        <f t="shared" si="5"/>
        <v>60558.619853180098</v>
      </c>
      <c r="Q29" s="1">
        <f t="shared" si="6"/>
        <v>0</v>
      </c>
      <c r="R29" s="1">
        <f t="shared" si="7"/>
        <v>0</v>
      </c>
      <c r="S29" s="1">
        <f t="shared" si="8"/>
        <v>0</v>
      </c>
      <c r="T29" s="1">
        <f t="shared" si="9"/>
        <v>22471.2279135881</v>
      </c>
      <c r="U29" s="100">
        <f>Dataset!S29</f>
        <v>114</v>
      </c>
      <c r="V29" s="1">
        <f t="shared" si="10"/>
        <v>9646085.8962364476</v>
      </c>
      <c r="W29" s="1">
        <f t="shared" si="4"/>
        <v>-108779.65445661545</v>
      </c>
      <c r="X29" s="91">
        <f t="shared" si="11"/>
        <v>1.1277077109489282E-2</v>
      </c>
    </row>
    <row r="30" spans="1:31">
      <c r="A30" s="7">
        <f>Dataset!A30</f>
        <v>41760</v>
      </c>
      <c r="B30">
        <f>Dataset!B30</f>
        <v>2014</v>
      </c>
      <c r="C30">
        <f>Dataset!C30</f>
        <v>5</v>
      </c>
      <c r="D30" s="8">
        <f>Dataset!L30</f>
        <v>9689042.1030413341</v>
      </c>
      <c r="E30">
        <f>Dataset!AC30</f>
        <v>125.5</v>
      </c>
      <c r="F30">
        <f>Dataset!AB30</f>
        <v>7.2</v>
      </c>
      <c r="G30" s="8">
        <f>Dataset!AR30</f>
        <v>31</v>
      </c>
      <c r="H30" s="100">
        <f>Dataset!BL30</f>
        <v>0</v>
      </c>
      <c r="I30" s="100">
        <f>Dataset!BF30</f>
        <v>0</v>
      </c>
      <c r="J30" s="100">
        <f>Dataset!BM30</f>
        <v>0</v>
      </c>
      <c r="K30" s="100">
        <f>Dataset!AM30</f>
        <v>659861.19999999995</v>
      </c>
      <c r="M30" s="8">
        <f t="shared" si="1"/>
        <v>-2628.34316708592</v>
      </c>
      <c r="N30" s="1">
        <f t="shared" si="2"/>
        <v>1603.7826431795966</v>
      </c>
      <c r="O30" s="1">
        <f t="shared" si="3"/>
        <v>213.9914997423713</v>
      </c>
      <c r="P30" s="1">
        <f t="shared" si="5"/>
        <v>62577.240514952769</v>
      </c>
      <c r="Q30" s="1">
        <f t="shared" si="6"/>
        <v>0</v>
      </c>
      <c r="R30" s="1">
        <f t="shared" si="7"/>
        <v>0</v>
      </c>
      <c r="S30" s="1">
        <f t="shared" si="8"/>
        <v>0</v>
      </c>
      <c r="T30" s="1">
        <f t="shared" si="9"/>
        <v>22471.2279135881</v>
      </c>
      <c r="U30" s="100">
        <f>Dataset!S30</f>
        <v>113</v>
      </c>
      <c r="V30" s="1">
        <f t="shared" si="10"/>
        <v>9518882.6326945927</v>
      </c>
      <c r="W30" s="1">
        <f t="shared" si="4"/>
        <v>-170159.47034674138</v>
      </c>
      <c r="X30" s="91">
        <f t="shared" si="11"/>
        <v>1.7875992058384364E-2</v>
      </c>
    </row>
    <row r="31" spans="1:31">
      <c r="A31" s="7">
        <f>Dataset!A31</f>
        <v>41791</v>
      </c>
      <c r="B31">
        <f>Dataset!B31</f>
        <v>2014</v>
      </c>
      <c r="C31">
        <f>Dataset!C31</f>
        <v>6</v>
      </c>
      <c r="D31" s="8">
        <f>Dataset!L31</f>
        <v>9790616.2826926522</v>
      </c>
      <c r="E31">
        <f>Dataset!AC31</f>
        <v>24.3</v>
      </c>
      <c r="F31">
        <f>Dataset!AB31</f>
        <v>41.5</v>
      </c>
      <c r="G31" s="8">
        <f>Dataset!AR31</f>
        <v>30</v>
      </c>
      <c r="H31" s="100">
        <f>Dataset!BL31</f>
        <v>0</v>
      </c>
      <c r="I31" s="100">
        <f>Dataset!BF31</f>
        <v>0</v>
      </c>
      <c r="J31" s="100">
        <f>Dataset!BM31</f>
        <v>0</v>
      </c>
      <c r="K31" s="100">
        <f>Dataset!AM31</f>
        <v>659861.19999999995</v>
      </c>
      <c r="M31" s="8">
        <f t="shared" si="1"/>
        <v>-2628.34316708592</v>
      </c>
      <c r="N31" s="1">
        <f t="shared" si="2"/>
        <v>310.53321298218481</v>
      </c>
      <c r="O31" s="1">
        <f t="shared" si="3"/>
        <v>1233.4232276817233</v>
      </c>
      <c r="P31" s="1">
        <f t="shared" si="5"/>
        <v>60558.619853180098</v>
      </c>
      <c r="Q31" s="1">
        <f t="shared" si="6"/>
        <v>0</v>
      </c>
      <c r="R31" s="1">
        <f t="shared" si="7"/>
        <v>0</v>
      </c>
      <c r="S31" s="1">
        <f t="shared" si="8"/>
        <v>0</v>
      </c>
      <c r="T31" s="1">
        <f t="shared" si="9"/>
        <v>22471.2279135881</v>
      </c>
      <c r="U31" s="100">
        <f>Dataset!S31</f>
        <v>114</v>
      </c>
      <c r="V31" s="1">
        <f t="shared" si="10"/>
        <v>9341782.5585994646</v>
      </c>
      <c r="W31" s="1">
        <f t="shared" si="4"/>
        <v>-448833.7240931876</v>
      </c>
      <c r="X31" s="91">
        <f t="shared" si="11"/>
        <v>4.8045832931533944E-2</v>
      </c>
    </row>
    <row r="32" spans="1:31">
      <c r="A32" s="7">
        <f>Dataset!A32</f>
        <v>41821</v>
      </c>
      <c r="B32">
        <f>Dataset!B32</f>
        <v>2014</v>
      </c>
      <c r="C32">
        <f>Dataset!C32</f>
        <v>7</v>
      </c>
      <c r="D32" s="8">
        <f>Dataset!L32</f>
        <v>9552500.4181358665</v>
      </c>
      <c r="E32">
        <f>Dataset!AC32</f>
        <v>6.3</v>
      </c>
      <c r="F32">
        <f>Dataset!AB32</f>
        <v>50.3</v>
      </c>
      <c r="G32" s="8">
        <f>Dataset!AR32</f>
        <v>31</v>
      </c>
      <c r="H32" s="100">
        <f>Dataset!BL32</f>
        <v>0</v>
      </c>
      <c r="I32" s="100">
        <f>Dataset!BF32</f>
        <v>0</v>
      </c>
      <c r="J32" s="100">
        <f>Dataset!BM32</f>
        <v>0</v>
      </c>
      <c r="K32" s="100">
        <f>Dataset!AM32</f>
        <v>659861.19999999995</v>
      </c>
      <c r="M32" s="8">
        <f t="shared" si="1"/>
        <v>-2628.34316708592</v>
      </c>
      <c r="N32" s="1">
        <f t="shared" si="2"/>
        <v>80.50861077315902</v>
      </c>
      <c r="O32" s="1">
        <f t="shared" si="3"/>
        <v>1494.9683940335105</v>
      </c>
      <c r="P32" s="1">
        <f t="shared" si="5"/>
        <v>62577.240514952769</v>
      </c>
      <c r="Q32" s="1">
        <f t="shared" si="6"/>
        <v>0</v>
      </c>
      <c r="R32" s="1">
        <f t="shared" si="7"/>
        <v>0</v>
      </c>
      <c r="S32" s="1">
        <f t="shared" si="8"/>
        <v>0</v>
      </c>
      <c r="T32" s="1">
        <f t="shared" si="9"/>
        <v>22471.2279135881</v>
      </c>
      <c r="U32" s="100">
        <f>Dataset!S32</f>
        <v>118</v>
      </c>
      <c r="V32" s="1">
        <f t="shared" si="10"/>
        <v>9911481.0674188714</v>
      </c>
      <c r="W32" s="1">
        <f t="shared" si="4"/>
        <v>358980.64928300492</v>
      </c>
      <c r="X32" s="91">
        <f t="shared" si="11"/>
        <v>3.6218668717740883E-2</v>
      </c>
    </row>
    <row r="33" spans="1:24">
      <c r="A33" s="7">
        <f>Dataset!A33</f>
        <v>41852</v>
      </c>
      <c r="B33">
        <f>Dataset!B33</f>
        <v>2014</v>
      </c>
      <c r="C33">
        <f>Dataset!C33</f>
        <v>8</v>
      </c>
      <c r="D33" s="8">
        <f>Dataset!L33</f>
        <v>9591226.5870101005</v>
      </c>
      <c r="E33">
        <f>Dataset!AC33</f>
        <v>7.6</v>
      </c>
      <c r="F33">
        <f>Dataset!AB33</f>
        <v>45.9</v>
      </c>
      <c r="G33" s="8">
        <f>Dataset!AR33</f>
        <v>31</v>
      </c>
      <c r="H33" s="100">
        <f>Dataset!BL33</f>
        <v>0</v>
      </c>
      <c r="I33" s="100">
        <f>Dataset!BF33</f>
        <v>0</v>
      </c>
      <c r="J33" s="100">
        <f>Dataset!BM33</f>
        <v>0</v>
      </c>
      <c r="K33" s="100">
        <f>Dataset!AM33</f>
        <v>659861.19999999995</v>
      </c>
      <c r="M33" s="8">
        <f t="shared" si="1"/>
        <v>-2628.34316708592</v>
      </c>
      <c r="N33" s="1">
        <f t="shared" si="2"/>
        <v>97.121498710477553</v>
      </c>
      <c r="O33" s="1">
        <f t="shared" si="3"/>
        <v>1364.1958108576168</v>
      </c>
      <c r="P33" s="1">
        <f t="shared" si="5"/>
        <v>62577.240514952769</v>
      </c>
      <c r="Q33" s="1">
        <f t="shared" si="6"/>
        <v>0</v>
      </c>
      <c r="R33" s="1">
        <f t="shared" si="7"/>
        <v>0</v>
      </c>
      <c r="S33" s="1">
        <f t="shared" si="8"/>
        <v>0</v>
      </c>
      <c r="T33" s="1">
        <f t="shared" si="9"/>
        <v>22471.2279135881</v>
      </c>
      <c r="U33" s="100">
        <f>Dataset!S33</f>
        <v>118</v>
      </c>
      <c r="V33" s="1">
        <f t="shared" si="10"/>
        <v>9898010.2233807184</v>
      </c>
      <c r="W33" s="1">
        <f t="shared" si="4"/>
        <v>306783.6363706179</v>
      </c>
      <c r="X33" s="91">
        <f t="shared" si="11"/>
        <v>3.0994475601363272E-2</v>
      </c>
    </row>
    <row r="34" spans="1:24">
      <c r="A34" s="7">
        <f>Dataset!A34</f>
        <v>41883</v>
      </c>
      <c r="B34">
        <f>Dataset!B34</f>
        <v>2014</v>
      </c>
      <c r="C34">
        <f>Dataset!C34</f>
        <v>9</v>
      </c>
      <c r="D34" s="8">
        <f>Dataset!L34</f>
        <v>9667433.871043684</v>
      </c>
      <c r="E34">
        <f>Dataset!AC34</f>
        <v>46</v>
      </c>
      <c r="F34">
        <f>Dataset!AB34</f>
        <v>21.4</v>
      </c>
      <c r="G34" s="8">
        <f>Dataset!AR34</f>
        <v>30</v>
      </c>
      <c r="H34" s="100">
        <f>Dataset!BL34</f>
        <v>0</v>
      </c>
      <c r="I34" s="100">
        <f>Dataset!BF34</f>
        <v>0</v>
      </c>
      <c r="J34" s="100">
        <f>Dataset!BM34</f>
        <v>0</v>
      </c>
      <c r="K34" s="100">
        <f>Dataset!AM34</f>
        <v>659861.19999999995</v>
      </c>
      <c r="M34" s="8">
        <f t="shared" ref="M34:M65" si="12">$AC$9</f>
        <v>-2628.34316708592</v>
      </c>
      <c r="N34" s="1">
        <f t="shared" ref="N34:N65" si="13">E34*$AC$10</f>
        <v>587.84065008973255</v>
      </c>
      <c r="O34" s="1">
        <f t="shared" ref="O34:O65" si="14">F34*$AC$11</f>
        <v>636.03029090093685</v>
      </c>
      <c r="P34" s="1">
        <f t="shared" si="5"/>
        <v>60558.619853180098</v>
      </c>
      <c r="Q34" s="1">
        <f t="shared" si="6"/>
        <v>0</v>
      </c>
      <c r="R34" s="1">
        <f t="shared" si="7"/>
        <v>0</v>
      </c>
      <c r="S34" s="1">
        <f t="shared" si="8"/>
        <v>0</v>
      </c>
      <c r="T34" s="1">
        <f t="shared" si="9"/>
        <v>22471.2279135881</v>
      </c>
      <c r="U34" s="100">
        <f>Dataset!S34</f>
        <v>118</v>
      </c>
      <c r="V34" s="1">
        <f t="shared" si="10"/>
        <v>9631794.3137994073</v>
      </c>
      <c r="W34" s="1">
        <f t="shared" ref="W34:W65" si="15">V34-D34</f>
        <v>-35639.557244276628</v>
      </c>
      <c r="X34" s="91">
        <f t="shared" si="11"/>
        <v>3.7001991615639128E-3</v>
      </c>
    </row>
    <row r="35" spans="1:24">
      <c r="A35" s="7">
        <f>Dataset!A35</f>
        <v>41913</v>
      </c>
      <c r="B35">
        <f>Dataset!B35</f>
        <v>2014</v>
      </c>
      <c r="C35">
        <f>Dataset!C35</f>
        <v>10</v>
      </c>
      <c r="D35" s="8">
        <f>Dataset!L35</f>
        <v>10055225.090383133</v>
      </c>
      <c r="E35">
        <f>Dataset!AC35</f>
        <v>181.9</v>
      </c>
      <c r="F35">
        <f>Dataset!AB35</f>
        <v>1.2</v>
      </c>
      <c r="G35" s="8">
        <f>Dataset!AR35</f>
        <v>31</v>
      </c>
      <c r="H35" s="100">
        <f>Dataset!BL35</f>
        <v>0</v>
      </c>
      <c r="I35" s="100">
        <f>Dataset!BF35</f>
        <v>0</v>
      </c>
      <c r="J35" s="100">
        <f>Dataset!BM35</f>
        <v>0</v>
      </c>
      <c r="K35" s="100">
        <f>Dataset!AM35</f>
        <v>659861.19999999995</v>
      </c>
      <c r="M35" s="8">
        <f t="shared" si="12"/>
        <v>-2628.34316708592</v>
      </c>
      <c r="N35" s="1">
        <f t="shared" si="13"/>
        <v>2324.5263967678775</v>
      </c>
      <c r="O35" s="1">
        <f t="shared" si="14"/>
        <v>35.665249957061882</v>
      </c>
      <c r="P35" s="1">
        <f t="shared" si="5"/>
        <v>62577.240514952769</v>
      </c>
      <c r="Q35" s="1">
        <f t="shared" si="6"/>
        <v>0</v>
      </c>
      <c r="R35" s="1">
        <f t="shared" si="7"/>
        <v>0</v>
      </c>
      <c r="S35" s="1">
        <f t="shared" si="8"/>
        <v>0</v>
      </c>
      <c r="T35" s="1">
        <f t="shared" si="9"/>
        <v>22471.2279135881</v>
      </c>
      <c r="U35" s="100">
        <f>Dataset!S35</f>
        <v>124</v>
      </c>
      <c r="V35" s="1">
        <f t="shared" si="10"/>
        <v>10512759.296614306</v>
      </c>
      <c r="W35" s="1">
        <f t="shared" si="15"/>
        <v>457534.20623117313</v>
      </c>
      <c r="X35" s="91">
        <f t="shared" si="11"/>
        <v>4.3521799874037315E-2</v>
      </c>
    </row>
    <row r="36" spans="1:24">
      <c r="A36" s="7">
        <f>Dataset!A36</f>
        <v>41944</v>
      </c>
      <c r="B36">
        <f>Dataset!B36</f>
        <v>2014</v>
      </c>
      <c r="C36">
        <f>Dataset!C36</f>
        <v>11</v>
      </c>
      <c r="D36" s="8">
        <f>Dataset!L36</f>
        <v>10132226.276524026</v>
      </c>
      <c r="E36">
        <f>Dataset!AC36</f>
        <v>418.3</v>
      </c>
      <c r="F36">
        <f>Dataset!AB36</f>
        <v>0</v>
      </c>
      <c r="G36" s="8">
        <f>Dataset!AR36</f>
        <v>30</v>
      </c>
      <c r="H36" s="100">
        <f>Dataset!BL36</f>
        <v>0</v>
      </c>
      <c r="I36" s="100">
        <f>Dataset!BF36</f>
        <v>0</v>
      </c>
      <c r="J36" s="100">
        <f>Dataset!BM36</f>
        <v>0</v>
      </c>
      <c r="K36" s="100">
        <f>Dataset!AM36</f>
        <v>659861.19999999995</v>
      </c>
      <c r="M36" s="8">
        <f t="shared" si="12"/>
        <v>-2628.34316708592</v>
      </c>
      <c r="N36" s="1">
        <f t="shared" si="13"/>
        <v>5345.516172446416</v>
      </c>
      <c r="O36" s="1">
        <f t="shared" si="14"/>
        <v>0</v>
      </c>
      <c r="P36" s="1">
        <f t="shared" si="5"/>
        <v>60558.619853180098</v>
      </c>
      <c r="Q36" s="1">
        <f t="shared" si="6"/>
        <v>0</v>
      </c>
      <c r="R36" s="1">
        <f t="shared" si="7"/>
        <v>0</v>
      </c>
      <c r="S36" s="1">
        <f t="shared" si="8"/>
        <v>0</v>
      </c>
      <c r="T36" s="1">
        <f t="shared" si="9"/>
        <v>22471.2279135881</v>
      </c>
      <c r="U36" s="100">
        <f>Dataset!S36</f>
        <v>123</v>
      </c>
      <c r="V36" s="1">
        <f t="shared" si="10"/>
        <v>10546883.554971831</v>
      </c>
      <c r="W36" s="1">
        <f t="shared" si="15"/>
        <v>414657.27844780497</v>
      </c>
      <c r="X36" s="91">
        <f t="shared" si="11"/>
        <v>3.931562117724665E-2</v>
      </c>
    </row>
    <row r="37" spans="1:24">
      <c r="A37" s="7">
        <f>Dataset!A37</f>
        <v>41974</v>
      </c>
      <c r="B37">
        <f>Dataset!B37</f>
        <v>2014</v>
      </c>
      <c r="C37">
        <f>Dataset!C37</f>
        <v>12</v>
      </c>
      <c r="D37" s="8">
        <f>Dataset!L37</f>
        <v>10783625.008786412</v>
      </c>
      <c r="E37">
        <f>Dataset!AC37</f>
        <v>518.1</v>
      </c>
      <c r="F37">
        <f>Dataset!AB37</f>
        <v>0</v>
      </c>
      <c r="G37" s="8">
        <f>Dataset!AR37</f>
        <v>31</v>
      </c>
      <c r="H37" s="100">
        <f>Dataset!BL37</f>
        <v>0</v>
      </c>
      <c r="I37" s="100">
        <f>Dataset!BF37</f>
        <v>1</v>
      </c>
      <c r="J37" s="100">
        <f>Dataset!BM37</f>
        <v>0</v>
      </c>
      <c r="K37" s="100">
        <f>Dataset!AM37</f>
        <v>659861.19999999995</v>
      </c>
      <c r="M37" s="8">
        <f t="shared" si="12"/>
        <v>-2628.34316708592</v>
      </c>
      <c r="N37" s="1">
        <f t="shared" si="13"/>
        <v>6620.8748002497923</v>
      </c>
      <c r="O37" s="1">
        <f t="shared" si="14"/>
        <v>0</v>
      </c>
      <c r="P37" s="1">
        <f t="shared" si="5"/>
        <v>62577.240514952769</v>
      </c>
      <c r="Q37" s="1">
        <f t="shared" si="6"/>
        <v>0</v>
      </c>
      <c r="R37" s="1">
        <f t="shared" si="7"/>
        <v>-4631.3542612973397</v>
      </c>
      <c r="S37" s="1">
        <f t="shared" si="8"/>
        <v>0</v>
      </c>
      <c r="T37" s="1">
        <f t="shared" si="9"/>
        <v>22471.2279135881</v>
      </c>
      <c r="U37" s="100">
        <f>Dataset!S37</f>
        <v>122</v>
      </c>
      <c r="V37" s="1">
        <f t="shared" si="10"/>
        <v>10297976.787649702</v>
      </c>
      <c r="W37" s="1">
        <f t="shared" si="15"/>
        <v>-485648.22113670968</v>
      </c>
      <c r="X37" s="91">
        <f t="shared" si="11"/>
        <v>4.7159576211042199E-2</v>
      </c>
    </row>
    <row r="38" spans="1:24">
      <c r="A38" s="7">
        <f>Dataset!A38</f>
        <v>42005</v>
      </c>
      <c r="B38">
        <f>Dataset!B38</f>
        <v>2015</v>
      </c>
      <c r="C38">
        <f>Dataset!C38</f>
        <v>1</v>
      </c>
      <c r="D38" s="8">
        <f>Dataset!L38</f>
        <v>11370092.636571625</v>
      </c>
      <c r="E38">
        <f>Dataset!AC38</f>
        <v>762.7</v>
      </c>
      <c r="F38">
        <f>Dataset!AB38</f>
        <v>0</v>
      </c>
      <c r="G38" s="8">
        <f>Dataset!AR38</f>
        <v>31</v>
      </c>
      <c r="H38" s="100">
        <f>Dataset!BL38</f>
        <v>0</v>
      </c>
      <c r="I38" s="100">
        <f>Dataset!BF38</f>
        <v>0</v>
      </c>
      <c r="J38" s="100">
        <f>Dataset!BM38</f>
        <v>0</v>
      </c>
      <c r="K38" s="100">
        <f>Dataset!AM38</f>
        <v>677384</v>
      </c>
      <c r="M38" s="8">
        <f t="shared" si="12"/>
        <v>-2628.34316708592</v>
      </c>
      <c r="N38" s="1">
        <f t="shared" si="13"/>
        <v>9746.6535613791093</v>
      </c>
      <c r="O38" s="1">
        <f t="shared" si="14"/>
        <v>0</v>
      </c>
      <c r="P38" s="1">
        <f t="shared" si="5"/>
        <v>62577.240514952769</v>
      </c>
      <c r="Q38" s="1">
        <f t="shared" si="6"/>
        <v>0</v>
      </c>
      <c r="R38" s="1">
        <f t="shared" si="7"/>
        <v>0</v>
      </c>
      <c r="S38" s="1">
        <f t="shared" si="8"/>
        <v>0</v>
      </c>
      <c r="T38" s="1">
        <f t="shared" si="9"/>
        <v>23067.957699313072</v>
      </c>
      <c r="U38" s="100">
        <f>Dataset!S38</f>
        <v>123</v>
      </c>
      <c r="V38" s="1">
        <f t="shared" si="10"/>
        <v>11409911.55885276</v>
      </c>
      <c r="W38" s="1">
        <f t="shared" si="15"/>
        <v>39818.922281134874</v>
      </c>
      <c r="X38" s="91">
        <f t="shared" si="11"/>
        <v>3.4898537184751477E-3</v>
      </c>
    </row>
    <row r="39" spans="1:24">
      <c r="A39" s="7">
        <f>Dataset!A39</f>
        <v>42036</v>
      </c>
      <c r="B39">
        <f>Dataset!B39</f>
        <v>2015</v>
      </c>
      <c r="C39">
        <f>Dataset!C39</f>
        <v>2</v>
      </c>
      <c r="D39" s="8">
        <f>Dataset!L39</f>
        <v>10850281.984755067</v>
      </c>
      <c r="E39">
        <f>Dataset!AC39</f>
        <v>804.7</v>
      </c>
      <c r="F39">
        <f>Dataset!AB39</f>
        <v>0</v>
      </c>
      <c r="G39" s="8">
        <f>Dataset!AR39</f>
        <v>28</v>
      </c>
      <c r="H39" s="100">
        <f>Dataset!BL39</f>
        <v>0</v>
      </c>
      <c r="I39" s="100">
        <f>Dataset!BF39</f>
        <v>0</v>
      </c>
      <c r="J39" s="100">
        <f>Dataset!BM39</f>
        <v>0</v>
      </c>
      <c r="K39" s="100">
        <f>Dataset!AM39</f>
        <v>677384</v>
      </c>
      <c r="M39" s="8">
        <f t="shared" si="12"/>
        <v>-2628.34316708592</v>
      </c>
      <c r="N39" s="1">
        <f t="shared" si="13"/>
        <v>10283.377633200171</v>
      </c>
      <c r="O39" s="1">
        <f t="shared" si="14"/>
        <v>0</v>
      </c>
      <c r="P39" s="1">
        <f t="shared" si="5"/>
        <v>56521.378529634763</v>
      </c>
      <c r="Q39" s="1">
        <f t="shared" si="6"/>
        <v>0</v>
      </c>
      <c r="R39" s="1">
        <f t="shared" si="7"/>
        <v>0</v>
      </c>
      <c r="S39" s="1">
        <f t="shared" si="8"/>
        <v>0</v>
      </c>
      <c r="T39" s="1">
        <f t="shared" si="9"/>
        <v>23067.957699313072</v>
      </c>
      <c r="U39" s="100">
        <f>Dataset!S39</f>
        <v>123</v>
      </c>
      <c r="V39" s="1">
        <f t="shared" si="10"/>
        <v>10731057.595492637</v>
      </c>
      <c r="W39" s="1">
        <f t="shared" si="15"/>
        <v>-119224.38926243037</v>
      </c>
      <c r="X39" s="91">
        <f t="shared" si="11"/>
        <v>1.1110218000554593E-2</v>
      </c>
    </row>
    <row r="40" spans="1:24">
      <c r="A40" s="7">
        <f>Dataset!A40</f>
        <v>42064</v>
      </c>
      <c r="B40">
        <f>Dataset!B40</f>
        <v>2015</v>
      </c>
      <c r="C40">
        <f>Dataset!C40</f>
        <v>3</v>
      </c>
      <c r="D40" s="8">
        <f>Dataset!L40</f>
        <v>11491955.372585705</v>
      </c>
      <c r="E40">
        <f>Dataset!AC40</f>
        <v>584.70000000000005</v>
      </c>
      <c r="F40">
        <f>Dataset!AB40</f>
        <v>0</v>
      </c>
      <c r="G40" s="8">
        <f>Dataset!AR40</f>
        <v>31</v>
      </c>
      <c r="H40" s="100">
        <f>Dataset!BL40</f>
        <v>0</v>
      </c>
      <c r="I40" s="100">
        <f>Dataset!BF40</f>
        <v>0</v>
      </c>
      <c r="J40" s="100">
        <f>Dataset!BM40</f>
        <v>0</v>
      </c>
      <c r="K40" s="100">
        <f>Dataset!AM40</f>
        <v>677384</v>
      </c>
      <c r="M40" s="8">
        <f t="shared" si="12"/>
        <v>-2628.34316708592</v>
      </c>
      <c r="N40" s="1">
        <f t="shared" si="13"/>
        <v>7471.9658284231882</v>
      </c>
      <c r="O40" s="1">
        <f t="shared" si="14"/>
        <v>0</v>
      </c>
      <c r="P40" s="1">
        <f t="shared" si="5"/>
        <v>62577.240514952769</v>
      </c>
      <c r="Q40" s="1">
        <f t="shared" si="6"/>
        <v>0</v>
      </c>
      <c r="R40" s="1">
        <f t="shared" si="7"/>
        <v>0</v>
      </c>
      <c r="S40" s="1">
        <f t="shared" si="8"/>
        <v>0</v>
      </c>
      <c r="T40" s="1">
        <f t="shared" si="9"/>
        <v>23067.957699313072</v>
      </c>
      <c r="U40" s="100">
        <f>Dataset!S40</f>
        <v>121</v>
      </c>
      <c r="V40" s="1">
        <f t="shared" si="10"/>
        <v>10949147.325947976</v>
      </c>
      <c r="W40" s="1">
        <f t="shared" si="15"/>
        <v>-542808.04663772881</v>
      </c>
      <c r="X40" s="91">
        <f t="shared" si="11"/>
        <v>4.9575371531566506E-2</v>
      </c>
    </row>
    <row r="41" spans="1:24">
      <c r="A41" s="7">
        <f>Dataset!A41</f>
        <v>42095</v>
      </c>
      <c r="B41">
        <f>Dataset!B41</f>
        <v>2015</v>
      </c>
      <c r="C41">
        <f>Dataset!C41</f>
        <v>4</v>
      </c>
      <c r="D41" s="8">
        <f>Dataset!L41</f>
        <v>10292324.925510194</v>
      </c>
      <c r="E41">
        <f>Dataset!AC41</f>
        <v>306.8</v>
      </c>
      <c r="F41">
        <f>Dataset!AB41</f>
        <v>0</v>
      </c>
      <c r="G41" s="8">
        <f>Dataset!AR41</f>
        <v>30</v>
      </c>
      <c r="H41" s="100">
        <f>Dataset!BL41</f>
        <v>0</v>
      </c>
      <c r="I41" s="100">
        <f>Dataset!BF41</f>
        <v>0</v>
      </c>
      <c r="J41" s="100">
        <f>Dataset!BM41</f>
        <v>0</v>
      </c>
      <c r="K41" s="100">
        <f>Dataset!AM41</f>
        <v>677384</v>
      </c>
      <c r="M41" s="8">
        <f t="shared" si="12"/>
        <v>-2628.34316708592</v>
      </c>
      <c r="N41" s="1">
        <f t="shared" si="13"/>
        <v>3920.6415532071733</v>
      </c>
      <c r="O41" s="1">
        <f t="shared" si="14"/>
        <v>0</v>
      </c>
      <c r="P41" s="1">
        <f t="shared" si="5"/>
        <v>60558.619853180098</v>
      </c>
      <c r="Q41" s="1">
        <f t="shared" si="6"/>
        <v>0</v>
      </c>
      <c r="R41" s="1">
        <f t="shared" si="7"/>
        <v>0</v>
      </c>
      <c r="S41" s="1">
        <f t="shared" si="8"/>
        <v>0</v>
      </c>
      <c r="T41" s="1">
        <f t="shared" si="9"/>
        <v>23067.957699313072</v>
      </c>
      <c r="U41" s="100">
        <f>Dataset!S41</f>
        <v>123</v>
      </c>
      <c r="V41" s="1">
        <f t="shared" si="10"/>
        <v>10445021.740449574</v>
      </c>
      <c r="W41" s="1">
        <f t="shared" si="15"/>
        <v>152696.81493937969</v>
      </c>
      <c r="X41" s="91">
        <f t="shared" si="11"/>
        <v>1.4619099771524969E-2</v>
      </c>
    </row>
    <row r="42" spans="1:24">
      <c r="A42" s="7">
        <f>Dataset!A42</f>
        <v>42125</v>
      </c>
      <c r="B42">
        <f>Dataset!B42</f>
        <v>2015</v>
      </c>
      <c r="C42">
        <f>Dataset!C42</f>
        <v>5</v>
      </c>
      <c r="D42" s="8">
        <f>Dataset!L42</f>
        <v>10383319.270265797</v>
      </c>
      <c r="E42">
        <f>Dataset!AC42</f>
        <v>111.5</v>
      </c>
      <c r="F42">
        <f>Dataset!AB42</f>
        <v>25</v>
      </c>
      <c r="G42" s="8">
        <f>Dataset!AR42</f>
        <v>31</v>
      </c>
      <c r="H42" s="100">
        <f>Dataset!BL42</f>
        <v>0</v>
      </c>
      <c r="I42" s="100">
        <f>Dataset!BF42</f>
        <v>0</v>
      </c>
      <c r="J42" s="100">
        <f>Dataset!BM42</f>
        <v>0</v>
      </c>
      <c r="K42" s="100">
        <f>Dataset!AM42</f>
        <v>677384</v>
      </c>
      <c r="M42" s="8">
        <f t="shared" si="12"/>
        <v>-2628.34316708592</v>
      </c>
      <c r="N42" s="1">
        <f t="shared" si="13"/>
        <v>1424.8746192392432</v>
      </c>
      <c r="O42" s="1">
        <f t="shared" si="14"/>
        <v>743.02604077212254</v>
      </c>
      <c r="P42" s="1">
        <f t="shared" si="5"/>
        <v>62577.240514952769</v>
      </c>
      <c r="Q42" s="1">
        <f t="shared" si="6"/>
        <v>0</v>
      </c>
      <c r="R42" s="1">
        <f t="shared" si="7"/>
        <v>0</v>
      </c>
      <c r="S42" s="1">
        <f t="shared" si="8"/>
        <v>0</v>
      </c>
      <c r="T42" s="1">
        <f t="shared" si="9"/>
        <v>23067.957699313072</v>
      </c>
      <c r="U42" s="100">
        <f>Dataset!S42</f>
        <v>124</v>
      </c>
      <c r="V42" s="1">
        <f t="shared" si="10"/>
        <v>10562909.70769172</v>
      </c>
      <c r="W42" s="1">
        <f t="shared" si="15"/>
        <v>179590.4374259226</v>
      </c>
      <c r="X42" s="91">
        <f t="shared" si="11"/>
        <v>1.7001985475190429E-2</v>
      </c>
    </row>
    <row r="43" spans="1:24">
      <c r="A43" s="7">
        <f>Dataset!A43</f>
        <v>42156</v>
      </c>
      <c r="B43">
        <f>Dataset!B43</f>
        <v>2015</v>
      </c>
      <c r="C43">
        <f>Dataset!C43</f>
        <v>6</v>
      </c>
      <c r="D43" s="8">
        <f>Dataset!L43</f>
        <v>10281781.957636029</v>
      </c>
      <c r="E43">
        <f>Dataset!AC43</f>
        <v>29.1</v>
      </c>
      <c r="F43">
        <f>Dataset!AB43</f>
        <v>6</v>
      </c>
      <c r="G43" s="8">
        <f>Dataset!AR43</f>
        <v>30</v>
      </c>
      <c r="H43" s="100">
        <f>Dataset!BL43</f>
        <v>0</v>
      </c>
      <c r="I43" s="100">
        <f>Dataset!BF43</f>
        <v>0</v>
      </c>
      <c r="J43" s="100">
        <f>Dataset!BM43</f>
        <v>0</v>
      </c>
      <c r="K43" s="100">
        <f>Dataset!AM43</f>
        <v>677384</v>
      </c>
      <c r="M43" s="8">
        <f t="shared" si="12"/>
        <v>-2628.34316708592</v>
      </c>
      <c r="N43" s="1">
        <f t="shared" si="13"/>
        <v>371.87310690459174</v>
      </c>
      <c r="O43" s="1">
        <f t="shared" si="14"/>
        <v>178.32624978530941</v>
      </c>
      <c r="P43" s="1">
        <f t="shared" si="5"/>
        <v>60558.619853180098</v>
      </c>
      <c r="Q43" s="1">
        <f t="shared" si="6"/>
        <v>0</v>
      </c>
      <c r="R43" s="1">
        <f t="shared" si="7"/>
        <v>0</v>
      </c>
      <c r="S43" s="1">
        <f t="shared" si="8"/>
        <v>0</v>
      </c>
      <c r="T43" s="1">
        <f t="shared" si="9"/>
        <v>23067.957699313072</v>
      </c>
      <c r="U43" s="100">
        <f>Dataset!S43</f>
        <v>121</v>
      </c>
      <c r="V43" s="1">
        <f t="shared" si="10"/>
        <v>9867360.4827937558</v>
      </c>
      <c r="W43" s="1">
        <f t="shared" si="15"/>
        <v>-414421.4748422727</v>
      </c>
      <c r="X43" s="91">
        <f t="shared" si="11"/>
        <v>4.1999223152424763E-2</v>
      </c>
    </row>
    <row r="44" spans="1:24">
      <c r="A44" s="7">
        <f>Dataset!A44</f>
        <v>42186</v>
      </c>
      <c r="B44">
        <f>Dataset!B44</f>
        <v>2015</v>
      </c>
      <c r="C44">
        <f>Dataset!C44</f>
        <v>7</v>
      </c>
      <c r="D44" s="8">
        <f>Dataset!L44</f>
        <v>10517589.231742615</v>
      </c>
      <c r="E44">
        <f>Dataset!AC44</f>
        <v>4.8</v>
      </c>
      <c r="F44">
        <f>Dataset!AB44</f>
        <v>79.8</v>
      </c>
      <c r="G44" s="8">
        <f>Dataset!AR44</f>
        <v>31</v>
      </c>
      <c r="H44" s="100">
        <f>Dataset!BL44</f>
        <v>0</v>
      </c>
      <c r="I44" s="100">
        <f>Dataset!BF44</f>
        <v>0</v>
      </c>
      <c r="J44" s="100">
        <f>Dataset!BM44</f>
        <v>0</v>
      </c>
      <c r="K44" s="100">
        <f>Dataset!AM44</f>
        <v>677384</v>
      </c>
      <c r="M44" s="8">
        <f t="shared" si="12"/>
        <v>-2628.34316708592</v>
      </c>
      <c r="N44" s="1">
        <f t="shared" si="13"/>
        <v>61.339893922406873</v>
      </c>
      <c r="O44" s="1">
        <f t="shared" si="14"/>
        <v>2371.7391221446151</v>
      </c>
      <c r="P44" s="1">
        <f t="shared" si="5"/>
        <v>62577.240514952769</v>
      </c>
      <c r="Q44" s="1">
        <f t="shared" si="6"/>
        <v>0</v>
      </c>
      <c r="R44" s="1">
        <f t="shared" si="7"/>
        <v>0</v>
      </c>
      <c r="S44" s="1">
        <f t="shared" si="8"/>
        <v>0</v>
      </c>
      <c r="T44" s="1">
        <f t="shared" si="9"/>
        <v>23067.957699313072</v>
      </c>
      <c r="U44" s="100">
        <f>Dataset!S44</f>
        <v>121</v>
      </c>
      <c r="V44" s="1">
        <f t="shared" si="10"/>
        <v>10339442.021652879</v>
      </c>
      <c r="W44" s="1">
        <f t="shared" si="15"/>
        <v>-178147.21008973569</v>
      </c>
      <c r="X44" s="91">
        <f t="shared" si="11"/>
        <v>1.7229866922862904E-2</v>
      </c>
    </row>
    <row r="45" spans="1:24">
      <c r="A45" s="7">
        <f>Dataset!A45</f>
        <v>42217</v>
      </c>
      <c r="B45">
        <f>Dataset!B45</f>
        <v>2015</v>
      </c>
      <c r="C45">
        <f>Dataset!C45</f>
        <v>8</v>
      </c>
      <c r="D45" s="8">
        <f>Dataset!L45</f>
        <v>10446595.793682598</v>
      </c>
      <c r="E45">
        <f>Dataset!AC45</f>
        <v>0.4</v>
      </c>
      <c r="F45">
        <f>Dataset!AB45</f>
        <v>65.599999999999994</v>
      </c>
      <c r="G45" s="8">
        <f>Dataset!AR45</f>
        <v>31</v>
      </c>
      <c r="H45" s="100">
        <f>Dataset!BL45</f>
        <v>0</v>
      </c>
      <c r="I45" s="100">
        <f>Dataset!BF45</f>
        <v>0</v>
      </c>
      <c r="J45" s="100">
        <f>Dataset!BM45</f>
        <v>0</v>
      </c>
      <c r="K45" s="100">
        <f>Dataset!AM45</f>
        <v>677384</v>
      </c>
      <c r="M45" s="8">
        <f t="shared" si="12"/>
        <v>-2628.34316708592</v>
      </c>
      <c r="N45" s="1">
        <f t="shared" si="13"/>
        <v>5.1116578268672406</v>
      </c>
      <c r="O45" s="1">
        <f t="shared" si="14"/>
        <v>1949.7003309860493</v>
      </c>
      <c r="P45" s="1">
        <f t="shared" si="5"/>
        <v>62577.240514952769</v>
      </c>
      <c r="Q45" s="1">
        <f t="shared" si="6"/>
        <v>0</v>
      </c>
      <c r="R45" s="1">
        <f t="shared" si="7"/>
        <v>0</v>
      </c>
      <c r="S45" s="1">
        <f t="shared" si="8"/>
        <v>0</v>
      </c>
      <c r="T45" s="1">
        <f t="shared" si="9"/>
        <v>23067.957699313072</v>
      </c>
      <c r="U45" s="100">
        <f>Dataset!S45</f>
        <v>125</v>
      </c>
      <c r="V45" s="1">
        <f t="shared" si="10"/>
        <v>10621458.379499106</v>
      </c>
      <c r="W45" s="1">
        <f t="shared" si="15"/>
        <v>174862.58581650816</v>
      </c>
      <c r="X45" s="91">
        <f t="shared" si="11"/>
        <v>1.6463142778398238E-2</v>
      </c>
    </row>
    <row r="46" spans="1:24">
      <c r="A46" s="7">
        <f>Dataset!A46</f>
        <v>42248</v>
      </c>
      <c r="B46">
        <f>Dataset!B46</f>
        <v>2015</v>
      </c>
      <c r="C46">
        <f>Dataset!C46</f>
        <v>9</v>
      </c>
      <c r="D46" s="8">
        <f>Dataset!L46</f>
        <v>10746820.170378376</v>
      </c>
      <c r="E46">
        <f>Dataset!AC46</f>
        <v>11.3</v>
      </c>
      <c r="F46">
        <f>Dataset!AB46</f>
        <v>70</v>
      </c>
      <c r="G46" s="8">
        <f>Dataset!AR46</f>
        <v>30</v>
      </c>
      <c r="H46" s="100">
        <f>Dataset!BL46</f>
        <v>0</v>
      </c>
      <c r="I46" s="100">
        <f>Dataset!BF46</f>
        <v>0</v>
      </c>
      <c r="J46" s="100">
        <f>Dataset!BM46</f>
        <v>0</v>
      </c>
      <c r="K46" s="100">
        <f>Dataset!AM46</f>
        <v>677384</v>
      </c>
      <c r="M46" s="8">
        <f t="shared" si="12"/>
        <v>-2628.34316708592</v>
      </c>
      <c r="N46" s="1">
        <f t="shared" si="13"/>
        <v>144.40433360899954</v>
      </c>
      <c r="O46" s="1">
        <f t="shared" si="14"/>
        <v>2080.4729141619432</v>
      </c>
      <c r="P46" s="1">
        <f t="shared" si="5"/>
        <v>60558.619853180098</v>
      </c>
      <c r="Q46" s="1">
        <f t="shared" si="6"/>
        <v>0</v>
      </c>
      <c r="R46" s="1">
        <f t="shared" si="7"/>
        <v>0</v>
      </c>
      <c r="S46" s="1">
        <f t="shared" si="8"/>
        <v>0</v>
      </c>
      <c r="T46" s="1">
        <f t="shared" si="9"/>
        <v>23067.957699313072</v>
      </c>
      <c r="U46" s="100">
        <f>Dataset!S46</f>
        <v>125</v>
      </c>
      <c r="V46" s="1">
        <f t="shared" si="10"/>
        <v>10402888.954147274</v>
      </c>
      <c r="W46" s="1">
        <f t="shared" si="15"/>
        <v>-343931.21623110212</v>
      </c>
      <c r="X46" s="91">
        <f t="shared" si="11"/>
        <v>3.3061125399592828E-2</v>
      </c>
    </row>
    <row r="47" spans="1:24">
      <c r="A47" s="7">
        <f>Dataset!A47</f>
        <v>42278</v>
      </c>
      <c r="B47">
        <f>Dataset!B47</f>
        <v>2015</v>
      </c>
      <c r="C47">
        <f>Dataset!C47</f>
        <v>10</v>
      </c>
      <c r="D47" s="8">
        <f>Dataset!L47</f>
        <v>10680720.742169244</v>
      </c>
      <c r="E47">
        <f>Dataset!AC47</f>
        <v>199.1</v>
      </c>
      <c r="F47">
        <f>Dataset!AB47</f>
        <v>2.8</v>
      </c>
      <c r="G47" s="8">
        <f>Dataset!AR47</f>
        <v>31</v>
      </c>
      <c r="H47" s="100">
        <f>Dataset!BL47</f>
        <v>0</v>
      </c>
      <c r="I47" s="100">
        <f>Dataset!BF47</f>
        <v>0</v>
      </c>
      <c r="J47" s="100">
        <f>Dataset!BM47</f>
        <v>0</v>
      </c>
      <c r="K47" s="100">
        <f>Dataset!AM47</f>
        <v>677384</v>
      </c>
      <c r="M47" s="8">
        <f t="shared" si="12"/>
        <v>-2628.34316708592</v>
      </c>
      <c r="N47" s="1">
        <f t="shared" si="13"/>
        <v>2544.3276833231685</v>
      </c>
      <c r="O47" s="1">
        <f t="shared" si="14"/>
        <v>83.218916566477716</v>
      </c>
      <c r="P47" s="1">
        <f t="shared" si="5"/>
        <v>62577.240514952769</v>
      </c>
      <c r="Q47" s="1">
        <f t="shared" si="6"/>
        <v>0</v>
      </c>
      <c r="R47" s="1">
        <f t="shared" si="7"/>
        <v>0</v>
      </c>
      <c r="S47" s="1">
        <f t="shared" si="8"/>
        <v>0</v>
      </c>
      <c r="T47" s="1">
        <f t="shared" si="9"/>
        <v>23067.957699313072</v>
      </c>
      <c r="U47" s="100">
        <f>Dataset!S47</f>
        <v>125</v>
      </c>
      <c r="V47" s="1">
        <f t="shared" si="10"/>
        <v>10705550.205883695</v>
      </c>
      <c r="W47" s="1">
        <f t="shared" si="15"/>
        <v>24829.463714450598</v>
      </c>
      <c r="X47" s="91">
        <f t="shared" si="11"/>
        <v>2.3193075775595822E-3</v>
      </c>
    </row>
    <row r="48" spans="1:24">
      <c r="A48" s="7">
        <f>Dataset!A48</f>
        <v>42309</v>
      </c>
      <c r="B48">
        <f>Dataset!B48</f>
        <v>2015</v>
      </c>
      <c r="C48">
        <f>Dataset!C48</f>
        <v>11</v>
      </c>
      <c r="D48" s="8">
        <f>Dataset!L48</f>
        <v>10331734.796576479</v>
      </c>
      <c r="E48">
        <f>Dataset!AC48</f>
        <v>281.10000000000002</v>
      </c>
      <c r="F48">
        <f>Dataset!AB48</f>
        <v>1.5</v>
      </c>
      <c r="G48" s="8">
        <f>Dataset!AR48</f>
        <v>30</v>
      </c>
      <c r="H48" s="100">
        <f>Dataset!BL48</f>
        <v>0</v>
      </c>
      <c r="I48" s="100">
        <f>Dataset!BF48</f>
        <v>0</v>
      </c>
      <c r="J48" s="100">
        <f>Dataset!BM48</f>
        <v>0</v>
      </c>
      <c r="K48" s="100">
        <f>Dataset!AM48</f>
        <v>677384</v>
      </c>
      <c r="M48" s="8">
        <f t="shared" si="12"/>
        <v>-2628.34316708592</v>
      </c>
      <c r="N48" s="1">
        <f t="shared" si="13"/>
        <v>3592.217537830953</v>
      </c>
      <c r="O48" s="1">
        <f t="shared" si="14"/>
        <v>44.581562446327354</v>
      </c>
      <c r="P48" s="1">
        <f t="shared" si="5"/>
        <v>60558.619853180098</v>
      </c>
      <c r="Q48" s="1">
        <f t="shared" si="6"/>
        <v>0</v>
      </c>
      <c r="R48" s="1">
        <f t="shared" si="7"/>
        <v>0</v>
      </c>
      <c r="S48" s="1">
        <f t="shared" si="8"/>
        <v>0</v>
      </c>
      <c r="T48" s="1">
        <f t="shared" si="9"/>
        <v>23067.957699313072</v>
      </c>
      <c r="U48" s="100">
        <f>Dataset!S48</f>
        <v>126</v>
      </c>
      <c r="V48" s="1">
        <f t="shared" si="10"/>
        <v>10664014.219196251</v>
      </c>
      <c r="W48" s="1">
        <f t="shared" si="15"/>
        <v>332279.42261977121</v>
      </c>
      <c r="X48" s="91">
        <f t="shared" si="11"/>
        <v>3.1158944070201661E-2</v>
      </c>
    </row>
    <row r="49" spans="1:41">
      <c r="A49" s="7">
        <f>Dataset!A49</f>
        <v>42339</v>
      </c>
      <c r="B49">
        <f>Dataset!B49</f>
        <v>2015</v>
      </c>
      <c r="C49">
        <f>Dataset!C49</f>
        <v>12</v>
      </c>
      <c r="D49" s="8">
        <f>Dataset!L49</f>
        <v>10384820.161549082</v>
      </c>
      <c r="E49">
        <f>Dataset!AC49</f>
        <v>374.6</v>
      </c>
      <c r="F49">
        <f>Dataset!AB49</f>
        <v>0</v>
      </c>
      <c r="G49" s="8">
        <f>Dataset!AR49</f>
        <v>31</v>
      </c>
      <c r="H49" s="100">
        <f>Dataset!BL49</f>
        <v>0</v>
      </c>
      <c r="I49" s="100">
        <f>Dataset!BF49</f>
        <v>1</v>
      </c>
      <c r="J49" s="100">
        <f>Dataset!BM49</f>
        <v>0</v>
      </c>
      <c r="K49" s="100">
        <f>Dataset!AM49</f>
        <v>677384</v>
      </c>
      <c r="M49" s="8">
        <f t="shared" si="12"/>
        <v>-2628.34316708592</v>
      </c>
      <c r="N49" s="1">
        <f t="shared" si="13"/>
        <v>4787.0675548611707</v>
      </c>
      <c r="O49" s="1">
        <f t="shared" si="14"/>
        <v>0</v>
      </c>
      <c r="P49" s="1">
        <f t="shared" si="5"/>
        <v>62577.240514952769</v>
      </c>
      <c r="Q49" s="1">
        <f t="shared" si="6"/>
        <v>0</v>
      </c>
      <c r="R49" s="1">
        <f t="shared" si="7"/>
        <v>-4631.3542612973397</v>
      </c>
      <c r="S49" s="1">
        <f t="shared" si="8"/>
        <v>0</v>
      </c>
      <c r="T49" s="1">
        <f t="shared" si="9"/>
        <v>23067.957699313072</v>
      </c>
      <c r="U49" s="100">
        <f>Dataset!S49</f>
        <v>126</v>
      </c>
      <c r="V49" s="1">
        <f t="shared" si="10"/>
        <v>10479743.610933712</v>
      </c>
      <c r="W49" s="1">
        <f t="shared" si="15"/>
        <v>94923.449384629726</v>
      </c>
      <c r="X49" s="91">
        <f t="shared" si="11"/>
        <v>9.0578026437206274E-3</v>
      </c>
    </row>
    <row r="50" spans="1:41">
      <c r="A50" s="7">
        <f>Dataset!A50</f>
        <v>42370</v>
      </c>
      <c r="B50">
        <f>Dataset!B50</f>
        <v>2016</v>
      </c>
      <c r="C50">
        <f>Dataset!C50</f>
        <v>1</v>
      </c>
      <c r="D50" s="8">
        <f>Dataset!L50</f>
        <v>11522349.908221055</v>
      </c>
      <c r="E50">
        <f>Dataset!AC50</f>
        <v>620.29999999999995</v>
      </c>
      <c r="F50">
        <f>Dataset!AB50</f>
        <v>0</v>
      </c>
      <c r="G50" s="8">
        <f>Dataset!AR50</f>
        <v>31</v>
      </c>
      <c r="H50" s="100">
        <f>Dataset!BL50</f>
        <v>0</v>
      </c>
      <c r="I50" s="100">
        <f>Dataset!BF50</f>
        <v>0</v>
      </c>
      <c r="J50" s="100">
        <f>Dataset!BM50</f>
        <v>0</v>
      </c>
      <c r="K50" s="100">
        <f>Dataset!AM50</f>
        <v>692620.80000000005</v>
      </c>
      <c r="M50" s="8">
        <f t="shared" si="12"/>
        <v>-2628.34316708592</v>
      </c>
      <c r="N50" s="1">
        <f t="shared" si="13"/>
        <v>7926.9033750143717</v>
      </c>
      <c r="O50" s="1">
        <f t="shared" si="14"/>
        <v>0</v>
      </c>
      <c r="P50" s="1">
        <f t="shared" si="5"/>
        <v>62577.240514952769</v>
      </c>
      <c r="Q50" s="1">
        <f t="shared" si="6"/>
        <v>0</v>
      </c>
      <c r="R50" s="1">
        <f t="shared" si="7"/>
        <v>0</v>
      </c>
      <c r="S50" s="1">
        <f t="shared" si="8"/>
        <v>0</v>
      </c>
      <c r="T50" s="1">
        <f t="shared" si="9"/>
        <v>23586.838951118389</v>
      </c>
      <c r="U50" s="100">
        <f>Dataset!S50</f>
        <v>126</v>
      </c>
      <c r="V50" s="1">
        <f t="shared" si="10"/>
        <v>11524292.598923951</v>
      </c>
      <c r="W50" s="1">
        <f t="shared" si="15"/>
        <v>1942.6907028965652</v>
      </c>
      <c r="X50" s="91">
        <f t="shared" si="11"/>
        <v>1.6857353162639749E-4</v>
      </c>
    </row>
    <row r="51" spans="1:41">
      <c r="A51" s="7">
        <f>Dataset!A51</f>
        <v>42401</v>
      </c>
      <c r="B51">
        <f>Dataset!B51</f>
        <v>2016</v>
      </c>
      <c r="C51">
        <f>Dataset!C51</f>
        <v>2</v>
      </c>
      <c r="D51" s="8">
        <f>Dataset!L51</f>
        <v>11362355.364163456</v>
      </c>
      <c r="E51">
        <f>Dataset!AC51</f>
        <v>565.5</v>
      </c>
      <c r="F51">
        <f>Dataset!AB51</f>
        <v>0</v>
      </c>
      <c r="G51" s="8">
        <f>Dataset!AR51</f>
        <v>29</v>
      </c>
      <c r="H51" s="100">
        <f>Dataset!BL51</f>
        <v>0</v>
      </c>
      <c r="I51" s="100">
        <f>Dataset!BF51</f>
        <v>0</v>
      </c>
      <c r="J51" s="100">
        <f>Dataset!BM51</f>
        <v>0</v>
      </c>
      <c r="K51" s="100">
        <f>Dataset!AM51</f>
        <v>692620.80000000005</v>
      </c>
      <c r="M51" s="8">
        <f t="shared" si="12"/>
        <v>-2628.34316708592</v>
      </c>
      <c r="N51" s="1">
        <f t="shared" si="13"/>
        <v>7226.6062527335607</v>
      </c>
      <c r="O51" s="1">
        <f t="shared" si="14"/>
        <v>0</v>
      </c>
      <c r="P51" s="1">
        <f t="shared" si="5"/>
        <v>58539.999191407427</v>
      </c>
      <c r="Q51" s="1">
        <f t="shared" si="6"/>
        <v>0</v>
      </c>
      <c r="R51" s="1">
        <f t="shared" si="7"/>
        <v>0</v>
      </c>
      <c r="S51" s="1">
        <f t="shared" si="8"/>
        <v>0</v>
      </c>
      <c r="T51" s="1">
        <f t="shared" si="9"/>
        <v>23586.838951118389</v>
      </c>
      <c r="U51" s="100">
        <f>Dataset!S51</f>
        <v>144</v>
      </c>
      <c r="V51" s="1">
        <f t="shared" si="10"/>
        <v>12488414.576856978</v>
      </c>
      <c r="W51" s="1">
        <f t="shared" si="15"/>
        <v>1126059.2126935218</v>
      </c>
      <c r="X51" s="91">
        <f t="shared" si="11"/>
        <v>9.0168308055715005E-2</v>
      </c>
    </row>
    <row r="52" spans="1:41">
      <c r="A52" s="7">
        <f>Dataset!A52</f>
        <v>42430</v>
      </c>
      <c r="B52">
        <f>Dataset!B52</f>
        <v>2016</v>
      </c>
      <c r="C52">
        <f>Dataset!C52</f>
        <v>3</v>
      </c>
      <c r="D52" s="8">
        <f>Dataset!L52</f>
        <v>11443549.347929325</v>
      </c>
      <c r="E52">
        <f>Dataset!AC52</f>
        <v>451.3</v>
      </c>
      <c r="F52">
        <f>Dataset!AB52</f>
        <v>0</v>
      </c>
      <c r="G52" s="8">
        <f>Dataset!AR52</f>
        <v>31</v>
      </c>
      <c r="H52" s="100">
        <f>Dataset!BL52</f>
        <v>0</v>
      </c>
      <c r="I52" s="100">
        <f>Dataset!BF52</f>
        <v>0</v>
      </c>
      <c r="J52" s="100">
        <f>Dataset!BM52</f>
        <v>0</v>
      </c>
      <c r="K52" s="100">
        <f>Dataset!AM52</f>
        <v>692620.80000000005</v>
      </c>
      <c r="M52" s="8">
        <f t="shared" si="12"/>
        <v>-2628.34316708592</v>
      </c>
      <c r="N52" s="1">
        <f t="shared" si="13"/>
        <v>5767.2279431629631</v>
      </c>
      <c r="O52" s="1">
        <f t="shared" si="14"/>
        <v>0</v>
      </c>
      <c r="P52" s="1">
        <f t="shared" si="5"/>
        <v>62577.240514952769</v>
      </c>
      <c r="Q52" s="1">
        <f t="shared" si="6"/>
        <v>0</v>
      </c>
      <c r="R52" s="1">
        <f t="shared" si="7"/>
        <v>0</v>
      </c>
      <c r="S52" s="1">
        <f t="shared" si="8"/>
        <v>0</v>
      </c>
      <c r="T52" s="1">
        <f t="shared" si="9"/>
        <v>23586.838951118389</v>
      </c>
      <c r="U52" s="100">
        <f>Dataset!S52</f>
        <v>136</v>
      </c>
      <c r="V52" s="1">
        <f t="shared" si="10"/>
        <v>12145203.136932155</v>
      </c>
      <c r="W52" s="1">
        <f t="shared" si="15"/>
        <v>701653.78900283016</v>
      </c>
      <c r="X52" s="91">
        <f t="shared" si="11"/>
        <v>5.7772091672076059E-2</v>
      </c>
      <c r="AC52">
        <v>1</v>
      </c>
      <c r="AD52">
        <f>AC52+1</f>
        <v>2</v>
      </c>
      <c r="AE52">
        <f t="shared" ref="AE52:AN52" si="16">AD52+1</f>
        <v>3</v>
      </c>
      <c r="AF52">
        <f t="shared" si="16"/>
        <v>4</v>
      </c>
      <c r="AG52">
        <f t="shared" si="16"/>
        <v>5</v>
      </c>
      <c r="AH52">
        <f t="shared" si="16"/>
        <v>6</v>
      </c>
      <c r="AI52">
        <f t="shared" si="16"/>
        <v>7</v>
      </c>
      <c r="AJ52">
        <f t="shared" si="16"/>
        <v>8</v>
      </c>
      <c r="AK52">
        <f t="shared" si="16"/>
        <v>9</v>
      </c>
      <c r="AL52">
        <f t="shared" si="16"/>
        <v>10</v>
      </c>
      <c r="AM52">
        <f>AL52+1</f>
        <v>11</v>
      </c>
      <c r="AN52">
        <f t="shared" si="16"/>
        <v>12</v>
      </c>
    </row>
    <row r="53" spans="1:41">
      <c r="A53" s="7">
        <f>Dataset!A53</f>
        <v>42461</v>
      </c>
      <c r="B53">
        <f>Dataset!B53</f>
        <v>2016</v>
      </c>
      <c r="C53">
        <f>Dataset!C53</f>
        <v>4</v>
      </c>
      <c r="D53" s="8">
        <f>Dataset!L53</f>
        <v>10326762.677839415</v>
      </c>
      <c r="E53">
        <f>Dataset!AC53</f>
        <v>379.8</v>
      </c>
      <c r="F53">
        <f>Dataset!AB53</f>
        <v>0</v>
      </c>
      <c r="G53" s="8">
        <f>Dataset!AR53</f>
        <v>30</v>
      </c>
      <c r="H53" s="100">
        <f>Dataset!BL53</f>
        <v>0</v>
      </c>
      <c r="I53" s="100">
        <f>Dataset!BF53</f>
        <v>0</v>
      </c>
      <c r="J53" s="100">
        <f>Dataset!BM53</f>
        <v>0</v>
      </c>
      <c r="K53" s="100">
        <f>Dataset!AM53</f>
        <v>692620.80000000005</v>
      </c>
      <c r="M53" s="8">
        <f t="shared" si="12"/>
        <v>-2628.34316708592</v>
      </c>
      <c r="N53" s="1">
        <f t="shared" si="13"/>
        <v>4853.5191066104444</v>
      </c>
      <c r="O53" s="1">
        <f t="shared" si="14"/>
        <v>0</v>
      </c>
      <c r="P53" s="1">
        <f t="shared" si="5"/>
        <v>60558.619853180098</v>
      </c>
      <c r="Q53" s="1">
        <f t="shared" si="6"/>
        <v>0</v>
      </c>
      <c r="R53" s="1">
        <f t="shared" si="7"/>
        <v>0</v>
      </c>
      <c r="S53" s="1">
        <f t="shared" si="8"/>
        <v>0</v>
      </c>
      <c r="T53" s="1">
        <f t="shared" si="9"/>
        <v>23586.838951118389</v>
      </c>
      <c r="U53" s="100">
        <f>Dataset!S53</f>
        <v>130</v>
      </c>
      <c r="V53" s="1">
        <f t="shared" si="10"/>
        <v>11228182.516696991</v>
      </c>
      <c r="W53" s="1">
        <f t="shared" si="15"/>
        <v>901419.83885757625</v>
      </c>
      <c r="X53" s="91">
        <f t="shared" si="11"/>
        <v>8.0281901146254969E-2</v>
      </c>
      <c r="AB53">
        <v>2012</v>
      </c>
      <c r="AC53" s="8">
        <f t="shared" ref="AC53:AN62" si="17">SUMIFS($W:$W,$B:$B,$AB53,$C:$C,AC$52)</f>
        <v>-250624.13118619099</v>
      </c>
      <c r="AD53" s="8">
        <f t="shared" si="17"/>
        <v>-565980.50330314972</v>
      </c>
      <c r="AE53" s="8">
        <f t="shared" si="17"/>
        <v>-161877.07056277245</v>
      </c>
      <c r="AF53" s="8">
        <f t="shared" si="17"/>
        <v>444673.52571821399</v>
      </c>
      <c r="AG53" s="8">
        <f t="shared" si="17"/>
        <v>-246518.52724111639</v>
      </c>
      <c r="AH53" s="8">
        <f t="shared" si="17"/>
        <v>-557916.30581472814</v>
      </c>
      <c r="AI53" s="8">
        <f t="shared" si="17"/>
        <v>705762.09931128658</v>
      </c>
      <c r="AJ53" s="8">
        <f t="shared" si="17"/>
        <v>-571661.98348803818</v>
      </c>
      <c r="AK53" s="8">
        <f t="shared" si="17"/>
        <v>-141261.79026538506</v>
      </c>
      <c r="AL53" s="8">
        <f t="shared" si="17"/>
        <v>-540862.45017452724</v>
      </c>
      <c r="AM53" s="8">
        <f t="shared" si="17"/>
        <v>-285967.23416949622</v>
      </c>
      <c r="AN53" s="8">
        <f t="shared" si="17"/>
        <v>-320181.91209241934</v>
      </c>
      <c r="AO53" s="1">
        <f t="shared" ref="AO53:AO62" si="18">SUM(AC53:AN53)</f>
        <v>-2492416.2832683232</v>
      </c>
    </row>
    <row r="54" spans="1:41">
      <c r="A54" s="7">
        <f>Dataset!A54</f>
        <v>42491</v>
      </c>
      <c r="B54">
        <f>Dataset!B54</f>
        <v>2016</v>
      </c>
      <c r="C54">
        <f>Dataset!C54</f>
        <v>5</v>
      </c>
      <c r="D54" s="8">
        <f>Dataset!L54</f>
        <v>10989936.556001863</v>
      </c>
      <c r="E54">
        <f>Dataset!AC54</f>
        <v>156.19999999999999</v>
      </c>
      <c r="F54">
        <f>Dataset!AB54</f>
        <v>18.399999999999999</v>
      </c>
      <c r="G54" s="8">
        <f>Dataset!AR54</f>
        <v>31</v>
      </c>
      <c r="H54" s="100">
        <f>Dataset!BL54</f>
        <v>0</v>
      </c>
      <c r="I54" s="100">
        <f>Dataset!BF54</f>
        <v>0</v>
      </c>
      <c r="J54" s="100">
        <f>Dataset!BM54</f>
        <v>0</v>
      </c>
      <c r="K54" s="100">
        <f>Dataset!AM54</f>
        <v>692620.80000000005</v>
      </c>
      <c r="M54" s="8">
        <f t="shared" si="12"/>
        <v>-2628.34316708592</v>
      </c>
      <c r="N54" s="1">
        <f t="shared" si="13"/>
        <v>1996.102381391657</v>
      </c>
      <c r="O54" s="1">
        <f t="shared" si="14"/>
        <v>546.8671660082822</v>
      </c>
      <c r="P54" s="1">
        <f t="shared" si="5"/>
        <v>62577.240514952769</v>
      </c>
      <c r="Q54" s="1">
        <f t="shared" si="6"/>
        <v>0</v>
      </c>
      <c r="R54" s="1">
        <f t="shared" si="7"/>
        <v>0</v>
      </c>
      <c r="S54" s="1">
        <f t="shared" si="8"/>
        <v>0</v>
      </c>
      <c r="T54" s="1">
        <f t="shared" si="9"/>
        <v>23586.838951118389</v>
      </c>
      <c r="U54" s="100">
        <f>Dataset!S54</f>
        <v>129</v>
      </c>
      <c r="V54" s="1">
        <f t="shared" si="10"/>
        <v>11104153.054183688</v>
      </c>
      <c r="W54" s="1">
        <f t="shared" si="15"/>
        <v>114216.4981818255</v>
      </c>
      <c r="X54" s="91">
        <f t="shared" si="11"/>
        <v>1.0285926141732385E-2</v>
      </c>
      <c r="AB54">
        <f>AB53+1</f>
        <v>2013</v>
      </c>
      <c r="AC54" s="8">
        <f t="shared" si="17"/>
        <v>-518142.95931324176</v>
      </c>
      <c r="AD54" s="8">
        <f t="shared" si="17"/>
        <v>-744285.1552134715</v>
      </c>
      <c r="AE54" s="8">
        <f t="shared" si="17"/>
        <v>-343198.66970286518</v>
      </c>
      <c r="AF54" s="8">
        <f t="shared" si="17"/>
        <v>-97307.414088301361</v>
      </c>
      <c r="AG54" s="8">
        <f t="shared" si="17"/>
        <v>166968.23559494875</v>
      </c>
      <c r="AH54" s="8">
        <f t="shared" si="17"/>
        <v>-156169.1162298657</v>
      </c>
      <c r="AI54" s="8">
        <f t="shared" si="17"/>
        <v>204970.47073027305</v>
      </c>
      <c r="AJ54" s="8">
        <f t="shared" si="17"/>
        <v>-778115.34288633615</v>
      </c>
      <c r="AK54" s="8">
        <f t="shared" si="17"/>
        <v>633970.28009140864</v>
      </c>
      <c r="AL54" s="8">
        <f t="shared" si="17"/>
        <v>1564248.6132813711</v>
      </c>
      <c r="AM54" s="8">
        <f t="shared" si="17"/>
        <v>1874114.4605713114</v>
      </c>
      <c r="AN54" s="8">
        <f t="shared" si="17"/>
        <v>410317.48232941516</v>
      </c>
      <c r="AO54" s="1">
        <f t="shared" si="18"/>
        <v>2217370.8851646464</v>
      </c>
    </row>
    <row r="55" spans="1:41">
      <c r="A55" s="7">
        <f>Dataset!A55</f>
        <v>42522</v>
      </c>
      <c r="B55">
        <f>Dataset!B55</f>
        <v>2016</v>
      </c>
      <c r="C55">
        <f>Dataset!C55</f>
        <v>6</v>
      </c>
      <c r="D55" s="8">
        <f>Dataset!L55</f>
        <v>10938490.763634181</v>
      </c>
      <c r="E55">
        <f>Dataset!AC55</f>
        <v>28.5</v>
      </c>
      <c r="F55">
        <f>Dataset!AB55</f>
        <v>37.299999999999997</v>
      </c>
      <c r="G55" s="8">
        <f>Dataset!AR55</f>
        <v>30</v>
      </c>
      <c r="H55" s="100">
        <f>Dataset!BL55</f>
        <v>0</v>
      </c>
      <c r="I55" s="100">
        <f>Dataset!BF55</f>
        <v>0</v>
      </c>
      <c r="J55" s="100">
        <f>Dataset!BM55</f>
        <v>0</v>
      </c>
      <c r="K55" s="100">
        <f>Dataset!AM55</f>
        <v>692620.80000000005</v>
      </c>
      <c r="M55" s="8">
        <f t="shared" si="12"/>
        <v>-2628.34316708592</v>
      </c>
      <c r="N55" s="1">
        <f t="shared" si="13"/>
        <v>364.20562016429085</v>
      </c>
      <c r="O55" s="1">
        <f t="shared" si="14"/>
        <v>1108.5948528320068</v>
      </c>
      <c r="P55" s="1">
        <f t="shared" si="5"/>
        <v>60558.619853180098</v>
      </c>
      <c r="Q55" s="1">
        <f t="shared" si="6"/>
        <v>0</v>
      </c>
      <c r="R55" s="1">
        <f t="shared" si="7"/>
        <v>0</v>
      </c>
      <c r="S55" s="1">
        <f t="shared" si="8"/>
        <v>0</v>
      </c>
      <c r="T55" s="1">
        <f t="shared" si="9"/>
        <v>23586.838951118389</v>
      </c>
      <c r="U55" s="100">
        <f>Dataset!S55</f>
        <v>124</v>
      </c>
      <c r="V55" s="1">
        <f t="shared" si="10"/>
        <v>10290749.5976659</v>
      </c>
      <c r="W55" s="1">
        <f t="shared" si="15"/>
        <v>-647741.16596828029</v>
      </c>
      <c r="X55" s="91">
        <f t="shared" si="11"/>
        <v>6.2944021698399688E-2</v>
      </c>
      <c r="AB55">
        <f t="shared" ref="AB55:AB62" si="19">AB54+1</f>
        <v>2014</v>
      </c>
      <c r="AC55" s="8">
        <f t="shared" si="17"/>
        <v>48106.109109956771</v>
      </c>
      <c r="AD55" s="8">
        <f t="shared" si="17"/>
        <v>68787.393124269322</v>
      </c>
      <c r="AE55" s="8">
        <f t="shared" si="17"/>
        <v>-66067.913328472525</v>
      </c>
      <c r="AF55" s="8">
        <f t="shared" si="17"/>
        <v>-108779.65445661545</v>
      </c>
      <c r="AG55" s="8">
        <f t="shared" si="17"/>
        <v>-170159.47034674138</v>
      </c>
      <c r="AH55" s="8">
        <f t="shared" si="17"/>
        <v>-448833.7240931876</v>
      </c>
      <c r="AI55" s="8">
        <f t="shared" si="17"/>
        <v>358980.64928300492</v>
      </c>
      <c r="AJ55" s="8">
        <f t="shared" si="17"/>
        <v>306783.6363706179</v>
      </c>
      <c r="AK55" s="8">
        <f t="shared" si="17"/>
        <v>-35639.557244276628</v>
      </c>
      <c r="AL55" s="8">
        <f t="shared" si="17"/>
        <v>457534.20623117313</v>
      </c>
      <c r="AM55" s="8">
        <f t="shared" si="17"/>
        <v>414657.27844780497</v>
      </c>
      <c r="AN55" s="8">
        <f t="shared" si="17"/>
        <v>-485648.22113670968</v>
      </c>
      <c r="AO55" s="1">
        <f t="shared" si="18"/>
        <v>339720.73196082376</v>
      </c>
    </row>
    <row r="56" spans="1:41">
      <c r="A56" s="7">
        <f>Dataset!A56</f>
        <v>42552</v>
      </c>
      <c r="B56">
        <f>Dataset!B56</f>
        <v>2016</v>
      </c>
      <c r="C56">
        <f>Dataset!C56</f>
        <v>7</v>
      </c>
      <c r="D56" s="8">
        <f>Dataset!L56</f>
        <v>11041565.465770569</v>
      </c>
      <c r="E56">
        <f>Dataset!AC56</f>
        <v>0</v>
      </c>
      <c r="F56">
        <f>Dataset!AB56</f>
        <v>123.3</v>
      </c>
      <c r="G56" s="8">
        <f>Dataset!AR56</f>
        <v>31</v>
      </c>
      <c r="H56" s="100">
        <f>Dataset!BL56</f>
        <v>0</v>
      </c>
      <c r="I56" s="100">
        <f>Dataset!BF56</f>
        <v>0</v>
      </c>
      <c r="J56" s="100">
        <f>Dataset!BM56</f>
        <v>0</v>
      </c>
      <c r="K56" s="100">
        <f>Dataset!AM56</f>
        <v>692620.80000000005</v>
      </c>
      <c r="M56" s="8">
        <f t="shared" si="12"/>
        <v>-2628.34316708592</v>
      </c>
      <c r="N56" s="1">
        <f t="shared" si="13"/>
        <v>0</v>
      </c>
      <c r="O56" s="1">
        <f t="shared" si="14"/>
        <v>3664.6044330881082</v>
      </c>
      <c r="P56" s="1">
        <f t="shared" si="5"/>
        <v>62577.240514952769</v>
      </c>
      <c r="Q56" s="1">
        <f t="shared" si="6"/>
        <v>0</v>
      </c>
      <c r="R56" s="1">
        <f t="shared" si="7"/>
        <v>0</v>
      </c>
      <c r="S56" s="1">
        <f t="shared" si="8"/>
        <v>0</v>
      </c>
      <c r="T56" s="1">
        <f t="shared" si="9"/>
        <v>23586.838951118389</v>
      </c>
      <c r="U56" s="100">
        <f>Dataset!S56</f>
        <v>126</v>
      </c>
      <c r="V56" s="1">
        <f t="shared" si="10"/>
        <v>10987242.932241242</v>
      </c>
      <c r="W56" s="1">
        <f t="shared" si="15"/>
        <v>-54322.53352932632</v>
      </c>
      <c r="X56" s="91">
        <f t="shared" si="11"/>
        <v>4.9441460304769369E-3</v>
      </c>
      <c r="AB56">
        <f t="shared" si="19"/>
        <v>2015</v>
      </c>
      <c r="AC56" s="8">
        <f t="shared" si="17"/>
        <v>39818.922281134874</v>
      </c>
      <c r="AD56" s="8">
        <f t="shared" si="17"/>
        <v>-119224.38926243037</v>
      </c>
      <c r="AE56" s="8">
        <f t="shared" si="17"/>
        <v>-542808.04663772881</v>
      </c>
      <c r="AF56" s="8">
        <f t="shared" si="17"/>
        <v>152696.81493937969</v>
      </c>
      <c r="AG56" s="8">
        <f t="shared" si="17"/>
        <v>179590.4374259226</v>
      </c>
      <c r="AH56" s="8">
        <f t="shared" si="17"/>
        <v>-414421.4748422727</v>
      </c>
      <c r="AI56" s="8">
        <f t="shared" si="17"/>
        <v>-178147.21008973569</v>
      </c>
      <c r="AJ56" s="8">
        <f t="shared" si="17"/>
        <v>174862.58581650816</v>
      </c>
      <c r="AK56" s="8">
        <f t="shared" si="17"/>
        <v>-343931.21623110212</v>
      </c>
      <c r="AL56" s="8">
        <f t="shared" si="17"/>
        <v>24829.463714450598</v>
      </c>
      <c r="AM56" s="8">
        <f t="shared" si="17"/>
        <v>332279.42261977121</v>
      </c>
      <c r="AN56" s="8">
        <f t="shared" si="17"/>
        <v>94923.449384629726</v>
      </c>
      <c r="AO56" s="1">
        <f t="shared" si="18"/>
        <v>-599531.24088147283</v>
      </c>
    </row>
    <row r="57" spans="1:41">
      <c r="A57" s="7">
        <f>Dataset!A57</f>
        <v>42583</v>
      </c>
      <c r="B57">
        <f>Dataset!B57</f>
        <v>2016</v>
      </c>
      <c r="C57">
        <f>Dataset!C57</f>
        <v>8</v>
      </c>
      <c r="D57" s="8">
        <f>Dataset!L57</f>
        <v>11481801.456296286</v>
      </c>
      <c r="E57">
        <f>Dataset!AC57</f>
        <v>0</v>
      </c>
      <c r="F57">
        <f>Dataset!AB57</f>
        <v>136.5</v>
      </c>
      <c r="G57" s="8">
        <f>Dataset!AR57</f>
        <v>31</v>
      </c>
      <c r="H57" s="100">
        <f>Dataset!BL57</f>
        <v>0</v>
      </c>
      <c r="I57" s="100">
        <f>Dataset!BF57</f>
        <v>0</v>
      </c>
      <c r="J57" s="100">
        <f>Dataset!BM57</f>
        <v>0</v>
      </c>
      <c r="K57" s="100">
        <f>Dataset!AM57</f>
        <v>692620.80000000005</v>
      </c>
      <c r="M57" s="8">
        <f t="shared" si="12"/>
        <v>-2628.34316708592</v>
      </c>
      <c r="N57" s="1">
        <f t="shared" si="13"/>
        <v>0</v>
      </c>
      <c r="O57" s="1">
        <f t="shared" si="14"/>
        <v>4056.9221826157891</v>
      </c>
      <c r="P57" s="1">
        <f t="shared" si="5"/>
        <v>62577.240514952769</v>
      </c>
      <c r="Q57" s="1">
        <f t="shared" si="6"/>
        <v>0</v>
      </c>
      <c r="R57" s="1">
        <f t="shared" si="7"/>
        <v>0</v>
      </c>
      <c r="S57" s="1">
        <f t="shared" si="8"/>
        <v>0</v>
      </c>
      <c r="T57" s="1">
        <f t="shared" si="9"/>
        <v>23586.838951118389</v>
      </c>
      <c r="U57" s="100">
        <f>Dataset!S57</f>
        <v>128</v>
      </c>
      <c r="V57" s="1">
        <f t="shared" si="10"/>
        <v>11211860.285644932</v>
      </c>
      <c r="W57" s="1">
        <f t="shared" si="15"/>
        <v>-269941.1706513539</v>
      </c>
      <c r="X57" s="91">
        <f t="shared" si="11"/>
        <v>2.4076394440713123E-2</v>
      </c>
      <c r="AB57">
        <f t="shared" si="19"/>
        <v>2016</v>
      </c>
      <c r="AC57" s="8">
        <f t="shared" si="17"/>
        <v>1942.6907028965652</v>
      </c>
      <c r="AD57" s="8">
        <f t="shared" si="17"/>
        <v>1126059.2126935218</v>
      </c>
      <c r="AE57" s="8">
        <f t="shared" si="17"/>
        <v>701653.78900283016</v>
      </c>
      <c r="AF57" s="8">
        <f t="shared" si="17"/>
        <v>901419.83885757625</v>
      </c>
      <c r="AG57" s="8">
        <f t="shared" si="17"/>
        <v>114216.4981818255</v>
      </c>
      <c r="AH57" s="8">
        <f t="shared" si="17"/>
        <v>-647741.16596828029</v>
      </c>
      <c r="AI57" s="8">
        <f t="shared" si="17"/>
        <v>-54322.53352932632</v>
      </c>
      <c r="AJ57" s="8">
        <f t="shared" si="17"/>
        <v>-269941.1706513539</v>
      </c>
      <c r="AK57" s="8">
        <f t="shared" si="17"/>
        <v>-288902.64077374153</v>
      </c>
      <c r="AL57" s="8">
        <f t="shared" si="17"/>
        <v>-165384.83376557566</v>
      </c>
      <c r="AM57" s="8">
        <f t="shared" si="17"/>
        <v>-119762.62592015602</v>
      </c>
      <c r="AN57" s="8">
        <f t="shared" si="17"/>
        <v>667881.64852747694</v>
      </c>
      <c r="AO57" s="1">
        <f t="shared" si="18"/>
        <v>1967118.7073576935</v>
      </c>
    </row>
    <row r="58" spans="1:41">
      <c r="A58" s="7">
        <f>Dataset!A58</f>
        <v>42614</v>
      </c>
      <c r="B58">
        <f>Dataset!B58</f>
        <v>2016</v>
      </c>
      <c r="C58">
        <f>Dataset!C58</f>
        <v>9</v>
      </c>
      <c r="D58" s="8">
        <f>Dataset!L58</f>
        <v>10829491.170907196</v>
      </c>
      <c r="E58">
        <f>Dataset!AC58</f>
        <v>19.5</v>
      </c>
      <c r="F58">
        <f>Dataset!AB58</f>
        <v>41.4</v>
      </c>
      <c r="G58" s="8">
        <f>Dataset!AR58</f>
        <v>30</v>
      </c>
      <c r="H58" s="100">
        <f>Dataset!BL58</f>
        <v>0</v>
      </c>
      <c r="I58" s="100">
        <f>Dataset!BF58</f>
        <v>0</v>
      </c>
      <c r="J58" s="100">
        <f>Dataset!BM58</f>
        <v>0</v>
      </c>
      <c r="K58" s="100">
        <f>Dataset!AM58</f>
        <v>692620.80000000005</v>
      </c>
      <c r="M58" s="8">
        <f t="shared" si="12"/>
        <v>-2628.34316708592</v>
      </c>
      <c r="N58" s="1">
        <f t="shared" si="13"/>
        <v>249.19331905977793</v>
      </c>
      <c r="O58" s="1">
        <f t="shared" si="14"/>
        <v>1230.4511235186349</v>
      </c>
      <c r="P58" s="1">
        <f t="shared" si="5"/>
        <v>60558.619853180098</v>
      </c>
      <c r="Q58" s="1">
        <f t="shared" si="6"/>
        <v>0</v>
      </c>
      <c r="R58" s="1">
        <f t="shared" si="7"/>
        <v>0</v>
      </c>
      <c r="S58" s="1">
        <f t="shared" si="8"/>
        <v>0</v>
      </c>
      <c r="T58" s="1">
        <f t="shared" si="9"/>
        <v>23586.838951118389</v>
      </c>
      <c r="U58" s="100">
        <f>Dataset!S58</f>
        <v>127</v>
      </c>
      <c r="V58" s="1">
        <f t="shared" si="10"/>
        <v>10540588.530133454</v>
      </c>
      <c r="W58" s="1">
        <f t="shared" si="15"/>
        <v>-288902.64077374153</v>
      </c>
      <c r="X58" s="91">
        <f t="shared" si="11"/>
        <v>2.7408587285978021E-2</v>
      </c>
      <c r="AB58">
        <f t="shared" si="19"/>
        <v>2017</v>
      </c>
      <c r="AC58" s="8">
        <f t="shared" si="17"/>
        <v>-128418.64743916877</v>
      </c>
      <c r="AD58" s="8">
        <f t="shared" si="17"/>
        <v>-59009.894337428734</v>
      </c>
      <c r="AE58" s="8">
        <f t="shared" si="17"/>
        <v>-391386.58841359802</v>
      </c>
      <c r="AF58" s="8">
        <f t="shared" si="17"/>
        <v>801221.22802234627</v>
      </c>
      <c r="AG58" s="8">
        <f t="shared" si="17"/>
        <v>205887.35224879906</v>
      </c>
      <c r="AH58" s="8">
        <f t="shared" si="17"/>
        <v>-47566.611440017819</v>
      </c>
      <c r="AI58" s="8">
        <f t="shared" si="17"/>
        <v>1031631.5977614541</v>
      </c>
      <c r="AJ58" s="8">
        <f t="shared" si="17"/>
        <v>546376.44492251612</v>
      </c>
      <c r="AK58" s="8">
        <f t="shared" si="17"/>
        <v>-96893.551158308983</v>
      </c>
      <c r="AL58" s="8">
        <f t="shared" si="17"/>
        <v>-293850.86817514524</v>
      </c>
      <c r="AM58" s="8">
        <f t="shared" si="17"/>
        <v>103936.2360542696</v>
      </c>
      <c r="AN58" s="8">
        <f t="shared" si="17"/>
        <v>441630.1362630222</v>
      </c>
      <c r="AO58" s="1">
        <f t="shared" si="18"/>
        <v>2113556.8343087398</v>
      </c>
    </row>
    <row r="59" spans="1:41">
      <c r="A59" s="7">
        <f>Dataset!A59</f>
        <v>42644</v>
      </c>
      <c r="B59">
        <f>Dataset!B59</f>
        <v>2016</v>
      </c>
      <c r="C59">
        <f>Dataset!C59</f>
        <v>10</v>
      </c>
      <c r="D59" s="8">
        <f>Dataset!L59</f>
        <v>11116512.222493669</v>
      </c>
      <c r="E59">
        <f>Dataset!AC59</f>
        <v>147.6</v>
      </c>
      <c r="F59">
        <f>Dataset!AB59</f>
        <v>4.5</v>
      </c>
      <c r="G59" s="8">
        <f>Dataset!AR59</f>
        <v>31</v>
      </c>
      <c r="H59" s="100">
        <f>Dataset!BL59</f>
        <v>0</v>
      </c>
      <c r="I59" s="100">
        <f>Dataset!BF59</f>
        <v>0</v>
      </c>
      <c r="J59" s="100">
        <f>Dataset!BM59</f>
        <v>0</v>
      </c>
      <c r="K59" s="100">
        <f>Dataset!AM59</f>
        <v>692620.80000000005</v>
      </c>
      <c r="M59" s="8">
        <f t="shared" si="12"/>
        <v>-2628.34316708592</v>
      </c>
      <c r="N59" s="1">
        <f t="shared" si="13"/>
        <v>1886.2017381140115</v>
      </c>
      <c r="O59" s="1">
        <f t="shared" si="14"/>
        <v>133.74468733898206</v>
      </c>
      <c r="P59" s="1">
        <f t="shared" si="5"/>
        <v>62577.240514952769</v>
      </c>
      <c r="Q59" s="1">
        <f t="shared" si="6"/>
        <v>0</v>
      </c>
      <c r="R59" s="1">
        <f t="shared" si="7"/>
        <v>0</v>
      </c>
      <c r="S59" s="1">
        <f t="shared" si="8"/>
        <v>0</v>
      </c>
      <c r="T59" s="1">
        <f t="shared" si="9"/>
        <v>23586.838951118389</v>
      </c>
      <c r="U59" s="100">
        <f>Dataset!S59</f>
        <v>128</v>
      </c>
      <c r="V59" s="1">
        <f t="shared" si="10"/>
        <v>10951127.388728093</v>
      </c>
      <c r="W59" s="1">
        <f t="shared" si="15"/>
        <v>-165384.83376557566</v>
      </c>
      <c r="X59" s="91">
        <f t="shared" si="11"/>
        <v>1.5102082908450588E-2</v>
      </c>
      <c r="AB59">
        <f t="shared" si="19"/>
        <v>2018</v>
      </c>
      <c r="AC59" s="8">
        <f t="shared" si="17"/>
        <v>-311271.43715728074</v>
      </c>
      <c r="AD59" s="8">
        <f t="shared" si="17"/>
        <v>211486.07151660509</v>
      </c>
      <c r="AE59" s="8">
        <f t="shared" si="17"/>
        <v>-2223.2696579992771</v>
      </c>
      <c r="AF59" s="8">
        <f t="shared" si="17"/>
        <v>1254245.3184030429</v>
      </c>
      <c r="AG59" s="8">
        <f t="shared" si="17"/>
        <v>101630.6737957336</v>
      </c>
      <c r="AH59" s="8">
        <f t="shared" si="17"/>
        <v>-293074.38941823319</v>
      </c>
      <c r="AI59" s="8">
        <f t="shared" si="17"/>
        <v>-490724.90146749094</v>
      </c>
      <c r="AJ59" s="8">
        <f t="shared" si="17"/>
        <v>-364294.28418877907</v>
      </c>
      <c r="AK59" s="8">
        <f t="shared" si="17"/>
        <v>-440154.14787359536</v>
      </c>
      <c r="AL59" s="8">
        <f t="shared" si="17"/>
        <v>-99273.339140931144</v>
      </c>
      <c r="AM59" s="8">
        <f t="shared" si="17"/>
        <v>-468628.67201370932</v>
      </c>
      <c r="AN59" s="8">
        <f t="shared" si="17"/>
        <v>-444752.66628022119</v>
      </c>
      <c r="AO59" s="1">
        <f t="shared" si="18"/>
        <v>-1347035.0434828587</v>
      </c>
    </row>
    <row r="60" spans="1:41">
      <c r="A60" s="7">
        <f>Dataset!A60</f>
        <v>42675</v>
      </c>
      <c r="B60">
        <f>Dataset!B60</f>
        <v>2016</v>
      </c>
      <c r="C60">
        <f>Dataset!C60</f>
        <v>11</v>
      </c>
      <c r="D60" s="8">
        <f>Dataset!L60</f>
        <v>10974336.167164927</v>
      </c>
      <c r="E60">
        <f>Dataset!AC60</f>
        <v>257</v>
      </c>
      <c r="F60">
        <f>Dataset!AB60</f>
        <v>0</v>
      </c>
      <c r="G60" s="8">
        <f>Dataset!AR60</f>
        <v>30</v>
      </c>
      <c r="H60" s="100">
        <f>Dataset!BL60</f>
        <v>0</v>
      </c>
      <c r="I60" s="100">
        <f>Dataset!BF60</f>
        <v>0</v>
      </c>
      <c r="J60" s="100">
        <f>Dataset!BM60</f>
        <v>0</v>
      </c>
      <c r="K60" s="100">
        <f>Dataset!AM60</f>
        <v>692620.80000000005</v>
      </c>
      <c r="M60" s="8">
        <f t="shared" si="12"/>
        <v>-2628.34316708592</v>
      </c>
      <c r="N60" s="1">
        <f t="shared" si="13"/>
        <v>3284.2401537622018</v>
      </c>
      <c r="O60" s="1">
        <f t="shared" si="14"/>
        <v>0</v>
      </c>
      <c r="P60" s="1">
        <f t="shared" si="5"/>
        <v>60558.619853180098</v>
      </c>
      <c r="Q60" s="1">
        <f t="shared" si="6"/>
        <v>0</v>
      </c>
      <c r="R60" s="1">
        <f t="shared" si="7"/>
        <v>0</v>
      </c>
      <c r="S60" s="1">
        <f t="shared" si="8"/>
        <v>0</v>
      </c>
      <c r="T60" s="1">
        <f t="shared" si="9"/>
        <v>23586.838951118389</v>
      </c>
      <c r="U60" s="100">
        <f>Dataset!S60</f>
        <v>128</v>
      </c>
      <c r="V60" s="1">
        <f t="shared" si="10"/>
        <v>10854573.541244771</v>
      </c>
      <c r="W60" s="1">
        <f t="shared" si="15"/>
        <v>-119762.62592015602</v>
      </c>
      <c r="X60" s="91">
        <f t="shared" si="11"/>
        <v>1.1033379198647171E-2</v>
      </c>
      <c r="AB60">
        <f t="shared" si="19"/>
        <v>2019</v>
      </c>
      <c r="AC60" s="8">
        <f t="shared" si="17"/>
        <v>-355973.84922557697</v>
      </c>
      <c r="AD60" s="8">
        <f t="shared" si="17"/>
        <v>-310667.4785236381</v>
      </c>
      <c r="AE60" s="8">
        <f t="shared" si="17"/>
        <v>-198349.57230070606</v>
      </c>
      <c r="AF60" s="8">
        <f t="shared" si="17"/>
        <v>164228.08429875784</v>
      </c>
      <c r="AG60" s="8">
        <f t="shared" si="17"/>
        <v>109135.93145177513</v>
      </c>
      <c r="AH60" s="8">
        <f t="shared" si="17"/>
        <v>-131762.77532300167</v>
      </c>
      <c r="AI60" s="8">
        <f t="shared" si="17"/>
        <v>8969.8404396548867</v>
      </c>
      <c r="AJ60" s="8">
        <f t="shared" si="17"/>
        <v>-468053.33290622383</v>
      </c>
      <c r="AK60" s="8">
        <f t="shared" si="17"/>
        <v>-264881.42861604504</v>
      </c>
      <c r="AL60" s="8">
        <f t="shared" si="17"/>
        <v>375953.89356852323</v>
      </c>
      <c r="AM60" s="8">
        <f t="shared" si="17"/>
        <v>-152463.20467334613</v>
      </c>
      <c r="AN60" s="8">
        <f t="shared" si="17"/>
        <v>97119.913288353011</v>
      </c>
      <c r="AO60" s="1">
        <f t="shared" si="18"/>
        <v>-1126743.9785214737</v>
      </c>
    </row>
    <row r="61" spans="1:41">
      <c r="A61" s="7">
        <f>Dataset!A61</f>
        <v>42705</v>
      </c>
      <c r="B61">
        <f>Dataset!B61</f>
        <v>2016</v>
      </c>
      <c r="C61">
        <f>Dataset!C61</f>
        <v>12</v>
      </c>
      <c r="D61" s="8">
        <f>Dataset!L61</f>
        <v>10477480.747742252</v>
      </c>
      <c r="E61">
        <f>Dataset!AC61</f>
        <v>534.4</v>
      </c>
      <c r="F61">
        <f>Dataset!AB61</f>
        <v>0</v>
      </c>
      <c r="G61" s="8">
        <f>Dataset!AR61</f>
        <v>31</v>
      </c>
      <c r="H61" s="100">
        <f>Dataset!BL61</f>
        <v>0</v>
      </c>
      <c r="I61" s="100">
        <f>Dataset!BF61</f>
        <v>1</v>
      </c>
      <c r="J61" s="100">
        <f>Dataset!BM61</f>
        <v>0</v>
      </c>
      <c r="K61" s="100">
        <f>Dataset!AM61</f>
        <v>692620.80000000005</v>
      </c>
      <c r="M61" s="8">
        <f t="shared" si="12"/>
        <v>-2628.34316708592</v>
      </c>
      <c r="N61" s="1">
        <f t="shared" si="13"/>
        <v>6829.1748566946326</v>
      </c>
      <c r="O61" s="1">
        <f t="shared" si="14"/>
        <v>0</v>
      </c>
      <c r="P61" s="1">
        <f t="shared" si="5"/>
        <v>62577.240514952769</v>
      </c>
      <c r="Q61" s="1">
        <f t="shared" si="6"/>
        <v>0</v>
      </c>
      <c r="R61" s="1">
        <f t="shared" si="7"/>
        <v>-4631.3542612973397</v>
      </c>
      <c r="S61" s="1">
        <f t="shared" si="8"/>
        <v>0</v>
      </c>
      <c r="T61" s="1">
        <f t="shared" si="9"/>
        <v>23586.838951118389</v>
      </c>
      <c r="U61" s="100">
        <f>Dataset!S61</f>
        <v>130</v>
      </c>
      <c r="V61" s="1">
        <f t="shared" si="10"/>
        <v>11145362.396269729</v>
      </c>
      <c r="W61" s="1">
        <f t="shared" si="15"/>
        <v>667881.64852747694</v>
      </c>
      <c r="X61" s="91">
        <f t="shared" si="11"/>
        <v>5.9924623783522014E-2</v>
      </c>
      <c r="AB61">
        <f t="shared" si="19"/>
        <v>2020</v>
      </c>
      <c r="AC61" s="8">
        <f t="shared" si="17"/>
        <v>69098.223172295839</v>
      </c>
      <c r="AD61" s="8">
        <f t="shared" si="17"/>
        <v>67529.872751876712</v>
      </c>
      <c r="AE61" s="8">
        <f t="shared" si="17"/>
        <v>-578690.5369893983</v>
      </c>
      <c r="AF61" s="8">
        <f t="shared" si="17"/>
        <v>607717.57824478764</v>
      </c>
      <c r="AG61" s="8">
        <f t="shared" si="17"/>
        <v>-101946.41763609741</v>
      </c>
      <c r="AH61" s="8">
        <f t="shared" si="17"/>
        <v>-262556.81955843978</v>
      </c>
      <c r="AI61" s="8">
        <f t="shared" si="17"/>
        <v>444756.44085060246</v>
      </c>
      <c r="AJ61" s="8">
        <f t="shared" si="17"/>
        <v>278039.63444725797</v>
      </c>
      <c r="AK61" s="8">
        <f t="shared" si="17"/>
        <v>85051.998931365088</v>
      </c>
      <c r="AL61" s="8">
        <f t="shared" si="17"/>
        <v>135174.17570665106</v>
      </c>
      <c r="AM61" s="8">
        <f t="shared" si="17"/>
        <v>-290553.55881758407</v>
      </c>
      <c r="AN61" s="8">
        <f t="shared" si="17"/>
        <v>-172553.09620332532</v>
      </c>
      <c r="AO61" s="1">
        <f t="shared" si="18"/>
        <v>281067.4948999919</v>
      </c>
    </row>
    <row r="62" spans="1:41">
      <c r="A62" s="7">
        <f>Dataset!A62</f>
        <v>42736</v>
      </c>
      <c r="B62">
        <f>Dataset!B62</f>
        <v>2017</v>
      </c>
      <c r="C62">
        <f>Dataset!C62</f>
        <v>1</v>
      </c>
      <c r="D62" s="8">
        <f>Dataset!L62</f>
        <v>11624581.712659625</v>
      </c>
      <c r="E62">
        <f>Dataset!AC62</f>
        <v>552</v>
      </c>
      <c r="F62">
        <f>Dataset!AB62</f>
        <v>0</v>
      </c>
      <c r="G62" s="8">
        <f>Dataset!AR62</f>
        <v>31</v>
      </c>
      <c r="H62" s="100">
        <f>Dataset!BL62</f>
        <v>0</v>
      </c>
      <c r="I62" s="100">
        <f>Dataset!BF62</f>
        <v>0</v>
      </c>
      <c r="J62" s="100">
        <f>Dataset!BM62</f>
        <v>0</v>
      </c>
      <c r="K62" s="100">
        <f>Dataset!AM62</f>
        <v>711695.1</v>
      </c>
      <c r="M62" s="8">
        <f t="shared" si="12"/>
        <v>-2628.34316708592</v>
      </c>
      <c r="N62" s="1">
        <f t="shared" si="13"/>
        <v>7054.087801076791</v>
      </c>
      <c r="O62" s="1">
        <f t="shared" si="14"/>
        <v>0</v>
      </c>
      <c r="P62" s="1">
        <f t="shared" si="5"/>
        <v>62577.240514952769</v>
      </c>
      <c r="Q62" s="1">
        <f t="shared" si="6"/>
        <v>0</v>
      </c>
      <c r="R62" s="1">
        <f t="shared" si="7"/>
        <v>0</v>
      </c>
      <c r="S62" s="1">
        <f t="shared" si="8"/>
        <v>0</v>
      </c>
      <c r="T62" s="1">
        <f t="shared" si="9"/>
        <v>24236.404257567916</v>
      </c>
      <c r="U62" s="100">
        <f>Dataset!S62</f>
        <v>126</v>
      </c>
      <c r="V62" s="1">
        <f t="shared" si="10"/>
        <v>11496163.065220457</v>
      </c>
      <c r="W62" s="1">
        <f t="shared" si="15"/>
        <v>-128418.64743916877</v>
      </c>
      <c r="X62" s="91">
        <f t="shared" si="11"/>
        <v>1.1170565928007402E-2</v>
      </c>
      <c r="AB62">
        <f t="shared" si="19"/>
        <v>2021</v>
      </c>
      <c r="AC62" s="8">
        <f t="shared" si="17"/>
        <v>67968.135352833197</v>
      </c>
      <c r="AD62" s="8">
        <f t="shared" si="17"/>
        <v>91129.357211682945</v>
      </c>
      <c r="AE62" s="8">
        <f t="shared" si="17"/>
        <v>23716.141079694033</v>
      </c>
      <c r="AF62" s="8">
        <f t="shared" si="17"/>
        <v>-80354.299347741529</v>
      </c>
      <c r="AG62" s="8">
        <f t="shared" si="17"/>
        <v>857265.6110343039</v>
      </c>
      <c r="AH62" s="8">
        <f t="shared" si="17"/>
        <v>247416.06436145864</v>
      </c>
      <c r="AI62" s="8">
        <f t="shared" si="17"/>
        <v>587315.56950463168</v>
      </c>
      <c r="AJ62" s="8">
        <f t="shared" si="17"/>
        <v>405586.20399717987</v>
      </c>
      <c r="AK62" s="8">
        <f t="shared" si="17"/>
        <v>-37070.369298921898</v>
      </c>
      <c r="AL62" s="8">
        <f t="shared" si="17"/>
        <v>-427116.85337759182</v>
      </c>
      <c r="AM62" s="8">
        <f t="shared" si="17"/>
        <v>-291223.76459186897</v>
      </c>
      <c r="AN62" s="8">
        <f t="shared" si="17"/>
        <v>-265234.61017385684</v>
      </c>
      <c r="AO62" s="1">
        <f t="shared" si="18"/>
        <v>1179397.1857518032</v>
      </c>
    </row>
    <row r="63" spans="1:41">
      <c r="A63" s="7">
        <f>Dataset!A63</f>
        <v>42767</v>
      </c>
      <c r="B63">
        <f>Dataset!B63</f>
        <v>2017</v>
      </c>
      <c r="C63">
        <f>Dataset!C63</f>
        <v>2</v>
      </c>
      <c r="D63" s="8">
        <f>Dataset!L63</f>
        <v>10638201.885609536</v>
      </c>
      <c r="E63">
        <f>Dataset!AC63</f>
        <v>456.4</v>
      </c>
      <c r="F63">
        <f>Dataset!AB63</f>
        <v>0</v>
      </c>
      <c r="G63" s="8">
        <f>Dataset!AR63</f>
        <v>28</v>
      </c>
      <c r="H63" s="100">
        <f>Dataset!BL63</f>
        <v>0</v>
      </c>
      <c r="I63" s="100">
        <f>Dataset!BF63</f>
        <v>0</v>
      </c>
      <c r="J63" s="100">
        <f>Dataset!BM63</f>
        <v>0</v>
      </c>
      <c r="K63" s="100">
        <f>Dataset!AM63</f>
        <v>711695.1</v>
      </c>
      <c r="M63" s="8">
        <f t="shared" si="12"/>
        <v>-2628.34316708592</v>
      </c>
      <c r="N63" s="1">
        <f t="shared" si="13"/>
        <v>5832.4015804555202</v>
      </c>
      <c r="O63" s="1">
        <f t="shared" si="14"/>
        <v>0</v>
      </c>
      <c r="P63" s="1">
        <f t="shared" si="5"/>
        <v>56521.378529634763</v>
      </c>
      <c r="Q63" s="1">
        <f t="shared" si="6"/>
        <v>0</v>
      </c>
      <c r="R63" s="1">
        <f t="shared" si="7"/>
        <v>0</v>
      </c>
      <c r="S63" s="1">
        <f t="shared" si="8"/>
        <v>0</v>
      </c>
      <c r="T63" s="1">
        <f t="shared" si="9"/>
        <v>24236.404257567916</v>
      </c>
      <c r="U63" s="100">
        <f>Dataset!S63</f>
        <v>126</v>
      </c>
      <c r="V63" s="1">
        <f t="shared" si="10"/>
        <v>10579191.991272107</v>
      </c>
      <c r="W63" s="1">
        <f t="shared" si="15"/>
        <v>-59009.894337428734</v>
      </c>
      <c r="X63" s="91">
        <f t="shared" si="11"/>
        <v>5.5779207321421361E-3</v>
      </c>
      <c r="AC63" s="1">
        <f t="shared" ref="AC63:AN63" si="20">SUM(AC53:AC62)</f>
        <v>-1337496.943702342</v>
      </c>
      <c r="AD63" s="1">
        <f t="shared" si="20"/>
        <v>-234175.51334216259</v>
      </c>
      <c r="AE63" s="1">
        <f t="shared" si="20"/>
        <v>-1559231.7375110164</v>
      </c>
      <c r="AF63" s="1">
        <f t="shared" si="20"/>
        <v>4039761.0205914462</v>
      </c>
      <c r="AG63" s="1">
        <f t="shared" si="20"/>
        <v>1216070.3245093534</v>
      </c>
      <c r="AH63" s="1">
        <f t="shared" si="20"/>
        <v>-2712626.3183265682</v>
      </c>
      <c r="AI63" s="1">
        <f t="shared" si="20"/>
        <v>2619192.0227943547</v>
      </c>
      <c r="AJ63" s="1">
        <f t="shared" si="20"/>
        <v>-740417.60856665112</v>
      </c>
      <c r="AK63" s="1">
        <f t="shared" si="20"/>
        <v>-929712.42243860289</v>
      </c>
      <c r="AL63" s="1">
        <f t="shared" si="20"/>
        <v>1031252.007868398</v>
      </c>
      <c r="AM63" s="1">
        <f t="shared" si="20"/>
        <v>1116388.3375069965</v>
      </c>
      <c r="AN63" s="1">
        <f t="shared" si="20"/>
        <v>23502.123906364664</v>
      </c>
      <c r="AO63" s="1">
        <f>SUM(AC63:AN63)</f>
        <v>2532505.2932895701</v>
      </c>
    </row>
    <row r="64" spans="1:41">
      <c r="A64" s="7">
        <f>Dataset!A64</f>
        <v>42795</v>
      </c>
      <c r="B64">
        <f>Dataset!B64</f>
        <v>2017</v>
      </c>
      <c r="C64">
        <f>Dataset!C64</f>
        <v>3</v>
      </c>
      <c r="D64" s="8">
        <f>Dataset!L64</f>
        <v>11697306.266582021</v>
      </c>
      <c r="E64">
        <f>Dataset!AC64</f>
        <v>547.1</v>
      </c>
      <c r="F64">
        <f>Dataset!AB64</f>
        <v>0</v>
      </c>
      <c r="G64" s="8">
        <f>Dataset!AR64</f>
        <v>31</v>
      </c>
      <c r="H64" s="100">
        <f>Dataset!BL64</f>
        <v>0</v>
      </c>
      <c r="I64" s="100">
        <f>Dataset!BF64</f>
        <v>0</v>
      </c>
      <c r="J64" s="100">
        <f>Dataset!BM64</f>
        <v>0</v>
      </c>
      <c r="K64" s="100">
        <f>Dataset!AM64</f>
        <v>711695.1</v>
      </c>
      <c r="M64" s="8">
        <f t="shared" si="12"/>
        <v>-2628.34316708592</v>
      </c>
      <c r="N64" s="1">
        <f t="shared" si="13"/>
        <v>6991.4699926976673</v>
      </c>
      <c r="O64" s="1">
        <f t="shared" si="14"/>
        <v>0</v>
      </c>
      <c r="P64" s="1">
        <f t="shared" si="5"/>
        <v>62577.240514952769</v>
      </c>
      <c r="Q64" s="1">
        <f t="shared" si="6"/>
        <v>0</v>
      </c>
      <c r="R64" s="1">
        <f t="shared" si="7"/>
        <v>0</v>
      </c>
      <c r="S64" s="1">
        <f t="shared" si="8"/>
        <v>0</v>
      </c>
      <c r="T64" s="1">
        <f t="shared" si="9"/>
        <v>24236.404257567916</v>
      </c>
      <c r="U64" s="100">
        <f>Dataset!S64</f>
        <v>124</v>
      </c>
      <c r="V64" s="1">
        <f t="shared" si="10"/>
        <v>11305919.678168423</v>
      </c>
      <c r="W64" s="1">
        <f t="shared" si="15"/>
        <v>-391386.58841359802</v>
      </c>
      <c r="X64" s="91">
        <f t="shared" si="11"/>
        <v>3.4617846186308948E-2</v>
      </c>
    </row>
    <row r="65" spans="1:24">
      <c r="A65" s="7">
        <f>Dataset!A65</f>
        <v>42826</v>
      </c>
      <c r="B65">
        <f>Dataset!B65</f>
        <v>2017</v>
      </c>
      <c r="C65">
        <f>Dataset!C65</f>
        <v>4</v>
      </c>
      <c r="D65" s="8">
        <f>Dataset!L65</f>
        <v>9856283.4458161946</v>
      </c>
      <c r="E65">
        <f>Dataset!AC65</f>
        <v>240.9</v>
      </c>
      <c r="F65">
        <f>Dataset!AB65</f>
        <v>0.5</v>
      </c>
      <c r="G65" s="8">
        <f>Dataset!AR65</f>
        <v>30</v>
      </c>
      <c r="H65" s="100">
        <f>Dataset!BL65</f>
        <v>0</v>
      </c>
      <c r="I65" s="100">
        <f>Dataset!BF65</f>
        <v>0</v>
      </c>
      <c r="J65" s="100">
        <f>Dataset!BM65</f>
        <v>0</v>
      </c>
      <c r="K65" s="100">
        <f>Dataset!AM65</f>
        <v>711695.1</v>
      </c>
      <c r="M65" s="8">
        <f t="shared" si="12"/>
        <v>-2628.34316708592</v>
      </c>
      <c r="N65" s="1">
        <f t="shared" si="13"/>
        <v>3078.4959262307952</v>
      </c>
      <c r="O65" s="1">
        <f t="shared" si="14"/>
        <v>14.860520815442451</v>
      </c>
      <c r="P65" s="1">
        <f t="shared" si="5"/>
        <v>60558.619853180098</v>
      </c>
      <c r="Q65" s="1">
        <f t="shared" si="6"/>
        <v>0</v>
      </c>
      <c r="R65" s="1">
        <f t="shared" si="7"/>
        <v>0</v>
      </c>
      <c r="S65" s="1">
        <f t="shared" si="8"/>
        <v>0</v>
      </c>
      <c r="T65" s="1">
        <f t="shared" si="9"/>
        <v>24236.404257567916</v>
      </c>
      <c r="U65" s="100">
        <f>Dataset!S65</f>
        <v>125</v>
      </c>
      <c r="V65" s="1">
        <f t="shared" si="10"/>
        <v>10657504.673838541</v>
      </c>
      <c r="W65" s="1">
        <f t="shared" si="15"/>
        <v>801221.22802234627</v>
      </c>
      <c r="X65" s="91">
        <f t="shared" si="11"/>
        <v>7.517906419399846E-2</v>
      </c>
    </row>
    <row r="66" spans="1:24">
      <c r="A66" s="7">
        <f>Dataset!A66</f>
        <v>42856</v>
      </c>
      <c r="B66">
        <f>Dataset!B66</f>
        <v>2017</v>
      </c>
      <c r="C66">
        <f>Dataset!C66</f>
        <v>5</v>
      </c>
      <c r="D66" s="8">
        <f>Dataset!L66</f>
        <v>10617108.286173008</v>
      </c>
      <c r="E66">
        <f>Dataset!AC66</f>
        <v>167.7</v>
      </c>
      <c r="F66">
        <f>Dataset!AB66</f>
        <v>8.6</v>
      </c>
      <c r="G66" s="8">
        <f>Dataset!AR66</f>
        <v>31</v>
      </c>
      <c r="H66" s="100">
        <f>Dataset!BL66</f>
        <v>0</v>
      </c>
      <c r="I66" s="100">
        <f>Dataset!BF66</f>
        <v>0</v>
      </c>
      <c r="J66" s="100">
        <f>Dataset!BM66</f>
        <v>0</v>
      </c>
      <c r="K66" s="100">
        <f>Dataset!AM66</f>
        <v>711695.1</v>
      </c>
      <c r="M66" s="8">
        <f t="shared" ref="M66:M97" si="21">$AC$9</f>
        <v>-2628.34316708592</v>
      </c>
      <c r="N66" s="1">
        <f t="shared" ref="N66:N97" si="22">E66*$AC$10</f>
        <v>2143.0625439140904</v>
      </c>
      <c r="O66" s="1">
        <f t="shared" ref="O66:O97" si="23">F66*$AC$11</f>
        <v>255.60095802561014</v>
      </c>
      <c r="P66" s="1">
        <f t="shared" si="5"/>
        <v>62577.240514952769</v>
      </c>
      <c r="Q66" s="1">
        <f t="shared" si="6"/>
        <v>0</v>
      </c>
      <c r="R66" s="1">
        <f t="shared" si="7"/>
        <v>0</v>
      </c>
      <c r="S66" s="1">
        <f t="shared" si="8"/>
        <v>0</v>
      </c>
      <c r="T66" s="1">
        <f t="shared" si="9"/>
        <v>24236.404257567916</v>
      </c>
      <c r="U66" s="100">
        <f>Dataset!S66</f>
        <v>125</v>
      </c>
      <c r="V66" s="1">
        <f t="shared" si="10"/>
        <v>10822995.638421807</v>
      </c>
      <c r="W66" s="1">
        <f t="shared" ref="W66:W97" si="24">V66-D66</f>
        <v>205887.35224879906</v>
      </c>
      <c r="X66" s="91">
        <f t="shared" si="11"/>
        <v>1.9023139168410606E-2</v>
      </c>
    </row>
    <row r="67" spans="1:24">
      <c r="A67" s="7">
        <f>Dataset!A67</f>
        <v>42887</v>
      </c>
      <c r="B67">
        <f>Dataset!B67</f>
        <v>2017</v>
      </c>
      <c r="C67">
        <f>Dataset!C67</f>
        <v>6</v>
      </c>
      <c r="D67" s="8">
        <f>Dataset!L67</f>
        <v>10524821.658453234</v>
      </c>
      <c r="E67">
        <f>Dataset!AC67</f>
        <v>34.1</v>
      </c>
      <c r="F67">
        <f>Dataset!AB67</f>
        <v>40.9</v>
      </c>
      <c r="G67" s="8">
        <f>Dataset!AR67</f>
        <v>30</v>
      </c>
      <c r="H67" s="100">
        <f>Dataset!BL67</f>
        <v>0</v>
      </c>
      <c r="I67" s="100">
        <f>Dataset!BF67</f>
        <v>0</v>
      </c>
      <c r="J67" s="100">
        <f>Dataset!BM67</f>
        <v>0</v>
      </c>
      <c r="K67" s="100">
        <f>Dataset!AM67</f>
        <v>711695.1</v>
      </c>
      <c r="M67" s="8">
        <f t="shared" si="21"/>
        <v>-2628.34316708592</v>
      </c>
      <c r="N67" s="1">
        <f t="shared" si="22"/>
        <v>435.76882974043224</v>
      </c>
      <c r="O67" s="1">
        <f t="shared" si="23"/>
        <v>1215.5906027031924</v>
      </c>
      <c r="P67" s="1">
        <f t="shared" ref="P67:P117" si="25">G67*$AC$12</f>
        <v>60558.619853180098</v>
      </c>
      <c r="Q67" s="1">
        <f t="shared" ref="Q67:Q117" si="26">H67*$AC$13</f>
        <v>0</v>
      </c>
      <c r="R67" s="1">
        <f t="shared" ref="R67:R117" si="27">I67*$AC$14</f>
        <v>0</v>
      </c>
      <c r="S67" s="1">
        <f t="shared" ref="S67:S117" si="28">J67*$AC$15</f>
        <v>0</v>
      </c>
      <c r="T67" s="1">
        <f t="shared" ref="T67:T121" si="29">K67*$AC$16</f>
        <v>24236.404257567916</v>
      </c>
      <c r="U67" s="100">
        <f>Dataset!S67</f>
        <v>125</v>
      </c>
      <c r="V67" s="1">
        <f t="shared" ref="V67:V121" si="30">SUM(M67:T67)*U67</f>
        <v>10477255.047013216</v>
      </c>
      <c r="W67" s="1">
        <f t="shared" si="24"/>
        <v>-47566.611440017819</v>
      </c>
      <c r="X67" s="91">
        <f t="shared" ref="X67:X117" si="31">ABS(W67/V67)</f>
        <v>4.5399879287636299E-3</v>
      </c>
    </row>
    <row r="68" spans="1:24">
      <c r="A68" s="7">
        <f>Dataset!A68</f>
        <v>42917</v>
      </c>
      <c r="B68">
        <f>Dataset!B68</f>
        <v>2017</v>
      </c>
      <c r="C68">
        <f>Dataset!C68</f>
        <v>7</v>
      </c>
      <c r="D68" s="8">
        <f>Dataset!L68</f>
        <v>9893170.2734729256</v>
      </c>
      <c r="E68">
        <f>Dataset!AC68</f>
        <v>0</v>
      </c>
      <c r="F68">
        <f>Dataset!AB68</f>
        <v>61.8</v>
      </c>
      <c r="G68" s="8">
        <f>Dataset!AR68</f>
        <v>31</v>
      </c>
      <c r="H68" s="100">
        <f>Dataset!BL68</f>
        <v>0</v>
      </c>
      <c r="I68" s="100">
        <f>Dataset!BF68</f>
        <v>0</v>
      </c>
      <c r="J68" s="100">
        <f>Dataset!BM68</f>
        <v>0</v>
      </c>
      <c r="K68" s="100">
        <f>Dataset!AM68</f>
        <v>711695.1</v>
      </c>
      <c r="M68" s="8">
        <f t="shared" si="21"/>
        <v>-2628.34316708592</v>
      </c>
      <c r="N68" s="1">
        <f t="shared" si="22"/>
        <v>0</v>
      </c>
      <c r="O68" s="1">
        <f t="shared" si="23"/>
        <v>1836.7603727886867</v>
      </c>
      <c r="P68" s="1">
        <f t="shared" si="25"/>
        <v>62577.240514952769</v>
      </c>
      <c r="Q68" s="1">
        <f t="shared" si="26"/>
        <v>0</v>
      </c>
      <c r="R68" s="1">
        <f t="shared" si="27"/>
        <v>0</v>
      </c>
      <c r="S68" s="1">
        <f t="shared" si="28"/>
        <v>0</v>
      </c>
      <c r="T68" s="1">
        <f t="shared" si="29"/>
        <v>24236.404257567916</v>
      </c>
      <c r="U68" s="100">
        <f>Dataset!S68</f>
        <v>127</v>
      </c>
      <c r="V68" s="1">
        <f t="shared" si="30"/>
        <v>10924801.87123438</v>
      </c>
      <c r="W68" s="1">
        <f t="shared" si="24"/>
        <v>1031631.5977614541</v>
      </c>
      <c r="X68" s="91">
        <f t="shared" si="31"/>
        <v>9.4430234060152454E-2</v>
      </c>
    </row>
    <row r="69" spans="1:24">
      <c r="A69" s="7">
        <f>Dataset!A69</f>
        <v>42948</v>
      </c>
      <c r="B69">
        <f>Dataset!B69</f>
        <v>2017</v>
      </c>
      <c r="C69">
        <f>Dataset!C69</f>
        <v>8</v>
      </c>
      <c r="D69" s="8">
        <f>Dataset!L69</f>
        <v>10494250.710027773</v>
      </c>
      <c r="E69">
        <f>Dataset!AC69</f>
        <v>5.9</v>
      </c>
      <c r="F69">
        <f>Dataset!AB69</f>
        <v>44.6</v>
      </c>
      <c r="G69" s="8">
        <f>Dataset!AR69</f>
        <v>31</v>
      </c>
      <c r="H69" s="100">
        <f>Dataset!BL69</f>
        <v>0</v>
      </c>
      <c r="I69" s="100">
        <f>Dataset!BF69</f>
        <v>0</v>
      </c>
      <c r="J69" s="100">
        <f>Dataset!BM69</f>
        <v>0</v>
      </c>
      <c r="K69" s="100">
        <f>Dataset!AM69</f>
        <v>711695.1</v>
      </c>
      <c r="M69" s="8">
        <f t="shared" si="21"/>
        <v>-2628.34316708592</v>
      </c>
      <c r="N69" s="1">
        <f t="shared" si="22"/>
        <v>75.39695294629179</v>
      </c>
      <c r="O69" s="1">
        <f t="shared" si="23"/>
        <v>1325.5584567374667</v>
      </c>
      <c r="P69" s="1">
        <f t="shared" si="25"/>
        <v>62577.240514952769</v>
      </c>
      <c r="Q69" s="1">
        <f t="shared" si="26"/>
        <v>0</v>
      </c>
      <c r="R69" s="1">
        <f t="shared" si="27"/>
        <v>0</v>
      </c>
      <c r="S69" s="1">
        <f t="shared" si="28"/>
        <v>0</v>
      </c>
      <c r="T69" s="1">
        <f t="shared" si="29"/>
        <v>24236.404257567916</v>
      </c>
      <c r="U69" s="100">
        <f>Dataset!S69</f>
        <v>129</v>
      </c>
      <c r="V69" s="1">
        <f t="shared" si="30"/>
        <v>11040627.154950289</v>
      </c>
      <c r="W69" s="1">
        <f t="shared" si="24"/>
        <v>546376.44492251612</v>
      </c>
      <c r="X69" s="91">
        <f t="shared" si="31"/>
        <v>4.9487808731729262E-2</v>
      </c>
    </row>
    <row r="70" spans="1:24">
      <c r="A70" s="7">
        <f>Dataset!A70</f>
        <v>42979</v>
      </c>
      <c r="B70">
        <f>Dataset!B70</f>
        <v>2017</v>
      </c>
      <c r="C70">
        <f>Dataset!C70</f>
        <v>9</v>
      </c>
      <c r="D70" s="8">
        <f>Dataset!L70</f>
        <v>10794718.500559</v>
      </c>
      <c r="E70">
        <f>Dataset!AC70</f>
        <v>40.9</v>
      </c>
      <c r="F70">
        <f>Dataset!AB70</f>
        <v>52</v>
      </c>
      <c r="G70" s="8">
        <f>Dataset!AR70</f>
        <v>30</v>
      </c>
      <c r="H70" s="100">
        <f>Dataset!BL70</f>
        <v>0</v>
      </c>
      <c r="I70" s="100">
        <f>Dataset!BF70</f>
        <v>0</v>
      </c>
      <c r="J70" s="100">
        <f>Dataset!BM70</f>
        <v>0</v>
      </c>
      <c r="K70" s="100">
        <f>Dataset!AM70</f>
        <v>711695.1</v>
      </c>
      <c r="M70" s="8">
        <f t="shared" si="21"/>
        <v>-2628.34316708592</v>
      </c>
      <c r="N70" s="1">
        <f t="shared" si="22"/>
        <v>522.66701279717529</v>
      </c>
      <c r="O70" s="1">
        <f t="shared" si="23"/>
        <v>1545.4941648060149</v>
      </c>
      <c r="P70" s="1">
        <f t="shared" si="25"/>
        <v>60558.619853180098</v>
      </c>
      <c r="Q70" s="1">
        <f t="shared" si="26"/>
        <v>0</v>
      </c>
      <c r="R70" s="1">
        <f t="shared" si="27"/>
        <v>0</v>
      </c>
      <c r="S70" s="1">
        <f t="shared" si="28"/>
        <v>0</v>
      </c>
      <c r="T70" s="1">
        <f t="shared" si="29"/>
        <v>24236.404257567916</v>
      </c>
      <c r="U70" s="100">
        <f>Dataset!S70</f>
        <v>127</v>
      </c>
      <c r="V70" s="1">
        <f t="shared" si="30"/>
        <v>10697824.949400691</v>
      </c>
      <c r="W70" s="1">
        <f t="shared" si="24"/>
        <v>-96893.551158308983</v>
      </c>
      <c r="X70" s="91">
        <f t="shared" si="31"/>
        <v>9.0573132030672375E-3</v>
      </c>
    </row>
    <row r="71" spans="1:24">
      <c r="A71" s="7">
        <f>Dataset!A71</f>
        <v>43009</v>
      </c>
      <c r="B71">
        <f>Dataset!B71</f>
        <v>2017</v>
      </c>
      <c r="C71">
        <f>Dataset!C71</f>
        <v>10</v>
      </c>
      <c r="D71" s="8">
        <f>Dataset!L71</f>
        <v>11272386.319090182</v>
      </c>
      <c r="E71">
        <f>Dataset!AC71</f>
        <v>111.2</v>
      </c>
      <c r="F71">
        <f>Dataset!AB71</f>
        <v>5.5</v>
      </c>
      <c r="G71" s="8">
        <f>Dataset!AR71</f>
        <v>31</v>
      </c>
      <c r="H71" s="100">
        <f>Dataset!BL71</f>
        <v>0</v>
      </c>
      <c r="I71" s="100">
        <f>Dataset!BF71</f>
        <v>0</v>
      </c>
      <c r="J71" s="100">
        <f>Dataset!BM71</f>
        <v>0</v>
      </c>
      <c r="K71" s="100">
        <f>Dataset!AM71</f>
        <v>711695.1</v>
      </c>
      <c r="M71" s="8">
        <f t="shared" si="21"/>
        <v>-2628.34316708592</v>
      </c>
      <c r="N71" s="1">
        <f t="shared" si="22"/>
        <v>1421.0408758690928</v>
      </c>
      <c r="O71" s="1">
        <f t="shared" si="23"/>
        <v>163.46572896986694</v>
      </c>
      <c r="P71" s="1">
        <f t="shared" si="25"/>
        <v>62577.240514952769</v>
      </c>
      <c r="Q71" s="1">
        <f t="shared" si="26"/>
        <v>0</v>
      </c>
      <c r="R71" s="1">
        <f t="shared" si="27"/>
        <v>0</v>
      </c>
      <c r="S71" s="1">
        <f t="shared" si="28"/>
        <v>0</v>
      </c>
      <c r="T71" s="1">
        <f t="shared" si="29"/>
        <v>24236.404257567916</v>
      </c>
      <c r="U71" s="100">
        <f>Dataset!S71</f>
        <v>128</v>
      </c>
      <c r="V71" s="1">
        <f t="shared" si="30"/>
        <v>10978535.450915037</v>
      </c>
      <c r="W71" s="1">
        <f t="shared" si="24"/>
        <v>-293850.86817514524</v>
      </c>
      <c r="X71" s="91">
        <f t="shared" si="31"/>
        <v>2.6765944281817063E-2</v>
      </c>
    </row>
    <row r="72" spans="1:24">
      <c r="A72" s="7">
        <f>Dataset!A72</f>
        <v>43040</v>
      </c>
      <c r="B72">
        <f>Dataset!B72</f>
        <v>2017</v>
      </c>
      <c r="C72">
        <f>Dataset!C72</f>
        <v>11</v>
      </c>
      <c r="D72" s="8">
        <f>Dataset!L72</f>
        <v>11216996.214449819</v>
      </c>
      <c r="E72">
        <f>Dataset!AC72</f>
        <v>384.8</v>
      </c>
      <c r="F72">
        <f>Dataset!AB72</f>
        <v>0</v>
      </c>
      <c r="G72" s="8">
        <f>Dataset!AR72</f>
        <v>30</v>
      </c>
      <c r="H72" s="100">
        <f>Dataset!BL72</f>
        <v>0</v>
      </c>
      <c r="I72" s="100">
        <f>Dataset!BF72</f>
        <v>0</v>
      </c>
      <c r="J72" s="100">
        <f>Dataset!BM72</f>
        <v>0</v>
      </c>
      <c r="K72" s="100">
        <f>Dataset!AM72</f>
        <v>711695.1</v>
      </c>
      <c r="M72" s="8">
        <f t="shared" si="21"/>
        <v>-2628.34316708592</v>
      </c>
      <c r="N72" s="1">
        <f t="shared" si="22"/>
        <v>4917.4148294462848</v>
      </c>
      <c r="O72" s="1">
        <f t="shared" si="23"/>
        <v>0</v>
      </c>
      <c r="P72" s="1">
        <f t="shared" si="25"/>
        <v>60558.619853180098</v>
      </c>
      <c r="Q72" s="1">
        <f t="shared" si="26"/>
        <v>0</v>
      </c>
      <c r="R72" s="1">
        <f t="shared" si="27"/>
        <v>0</v>
      </c>
      <c r="S72" s="1">
        <f t="shared" si="28"/>
        <v>0</v>
      </c>
      <c r="T72" s="1">
        <f t="shared" si="29"/>
        <v>24236.404257567916</v>
      </c>
      <c r="U72" s="100">
        <f>Dataset!S72</f>
        <v>130</v>
      </c>
      <c r="V72" s="1">
        <f t="shared" si="30"/>
        <v>11320932.450504089</v>
      </c>
      <c r="W72" s="1">
        <f t="shared" si="24"/>
        <v>103936.2360542696</v>
      </c>
      <c r="X72" s="91">
        <f t="shared" si="31"/>
        <v>9.1808900467064986E-3</v>
      </c>
    </row>
    <row r="73" spans="1:24">
      <c r="A73" s="7">
        <f>Dataset!A73</f>
        <v>43070</v>
      </c>
      <c r="B73">
        <f>Dataset!B73</f>
        <v>2017</v>
      </c>
      <c r="C73">
        <f>Dataset!C73</f>
        <v>12</v>
      </c>
      <c r="D73" s="8">
        <f>Dataset!L73</f>
        <v>11074275.177085051</v>
      </c>
      <c r="E73">
        <f>Dataset!AC73</f>
        <v>653.70000000000005</v>
      </c>
      <c r="F73">
        <f>Dataset!AB73</f>
        <v>0</v>
      </c>
      <c r="G73" s="8">
        <f>Dataset!AR73</f>
        <v>31</v>
      </c>
      <c r="H73" s="100">
        <f>Dataset!BL73</f>
        <v>0</v>
      </c>
      <c r="I73" s="100">
        <f>Dataset!BF73</f>
        <v>1</v>
      </c>
      <c r="J73" s="100">
        <f>Dataset!BM73</f>
        <v>0</v>
      </c>
      <c r="K73" s="100">
        <f>Dataset!AM73</f>
        <v>711695.1</v>
      </c>
      <c r="M73" s="8">
        <f t="shared" si="21"/>
        <v>-2628.34316708592</v>
      </c>
      <c r="N73" s="1">
        <f t="shared" si="22"/>
        <v>8353.7268035577872</v>
      </c>
      <c r="O73" s="1">
        <f t="shared" si="23"/>
        <v>0</v>
      </c>
      <c r="P73" s="1">
        <f t="shared" si="25"/>
        <v>62577.240514952769</v>
      </c>
      <c r="Q73" s="1">
        <f t="shared" si="26"/>
        <v>0</v>
      </c>
      <c r="R73" s="1">
        <f t="shared" si="27"/>
        <v>-4631.3542612973397</v>
      </c>
      <c r="S73" s="1">
        <f t="shared" si="28"/>
        <v>0</v>
      </c>
      <c r="T73" s="1">
        <f t="shared" si="29"/>
        <v>24236.404257567916</v>
      </c>
      <c r="U73" s="100">
        <f>Dataset!S73</f>
        <v>131</v>
      </c>
      <c r="V73" s="1">
        <f t="shared" si="30"/>
        <v>11515905.313348074</v>
      </c>
      <c r="W73" s="1">
        <f t="shared" si="24"/>
        <v>441630.1362630222</v>
      </c>
      <c r="X73" s="91">
        <f t="shared" si="31"/>
        <v>3.8349580362659737E-2</v>
      </c>
    </row>
    <row r="74" spans="1:24">
      <c r="A74" s="7">
        <f>Dataset!A74</f>
        <v>43101</v>
      </c>
      <c r="B74">
        <f>Dataset!B74</f>
        <v>2018</v>
      </c>
      <c r="C74">
        <f>Dataset!C74</f>
        <v>1</v>
      </c>
      <c r="D74" s="8">
        <f>Dataset!L74</f>
        <v>12542863.601587992</v>
      </c>
      <c r="E74">
        <f>Dataset!AC74</f>
        <v>654.20000000000005</v>
      </c>
      <c r="F74">
        <f>Dataset!AB74</f>
        <v>0</v>
      </c>
      <c r="G74" s="8">
        <f>Dataset!AR74</f>
        <v>31</v>
      </c>
      <c r="H74" s="100">
        <f>Dataset!BL74</f>
        <v>0</v>
      </c>
      <c r="I74" s="100">
        <f>Dataset!BF74</f>
        <v>0</v>
      </c>
      <c r="J74" s="100">
        <f>Dataset!BM74</f>
        <v>0</v>
      </c>
      <c r="K74" s="100">
        <f>Dataset!AM74</f>
        <v>735936.1</v>
      </c>
      <c r="M74" s="8">
        <f t="shared" si="21"/>
        <v>-2628.34316708592</v>
      </c>
      <c r="N74" s="1">
        <f t="shared" si="22"/>
        <v>8360.1163758413713</v>
      </c>
      <c r="O74" s="1">
        <f t="shared" si="23"/>
        <v>0</v>
      </c>
      <c r="P74" s="1">
        <f t="shared" si="25"/>
        <v>62577.240514952769</v>
      </c>
      <c r="Q74" s="1">
        <f t="shared" si="26"/>
        <v>0</v>
      </c>
      <c r="R74" s="1">
        <f t="shared" si="27"/>
        <v>0</v>
      </c>
      <c r="S74" s="1">
        <f t="shared" si="28"/>
        <v>0</v>
      </c>
      <c r="T74" s="1">
        <f t="shared" si="29"/>
        <v>25061.918829197963</v>
      </c>
      <c r="U74" s="100">
        <f>Dataset!S74</f>
        <v>131</v>
      </c>
      <c r="V74" s="1">
        <f t="shared" si="30"/>
        <v>12231592.164430711</v>
      </c>
      <c r="W74" s="1">
        <f t="shared" si="24"/>
        <v>-311271.43715728074</v>
      </c>
      <c r="X74" s="91">
        <f t="shared" si="31"/>
        <v>2.5448153680471253E-2</v>
      </c>
    </row>
    <row r="75" spans="1:24">
      <c r="A75" s="7">
        <f>Dataset!A75</f>
        <v>43132</v>
      </c>
      <c r="B75">
        <f>Dataset!B75</f>
        <v>2018</v>
      </c>
      <c r="C75">
        <f>Dataset!C75</f>
        <v>2</v>
      </c>
      <c r="D75" s="8">
        <f>Dataset!L75</f>
        <v>11050955.098477909</v>
      </c>
      <c r="E75">
        <f>Dataset!AC75</f>
        <v>498.2</v>
      </c>
      <c r="F75">
        <f>Dataset!AB75</f>
        <v>0</v>
      </c>
      <c r="G75" s="8">
        <f>Dataset!AR75</f>
        <v>28</v>
      </c>
      <c r="H75" s="100">
        <f>Dataset!BL75</f>
        <v>0</v>
      </c>
      <c r="I75" s="100">
        <f>Dataset!BF75</f>
        <v>0</v>
      </c>
      <c r="J75" s="100">
        <f>Dataset!BM75</f>
        <v>0</v>
      </c>
      <c r="K75" s="100">
        <f>Dataset!AM75</f>
        <v>735936.1</v>
      </c>
      <c r="M75" s="8">
        <f t="shared" si="21"/>
        <v>-2628.34316708592</v>
      </c>
      <c r="N75" s="1">
        <f t="shared" si="22"/>
        <v>6366.5698233631474</v>
      </c>
      <c r="O75" s="1">
        <f t="shared" si="23"/>
        <v>0</v>
      </c>
      <c r="P75" s="1">
        <f t="shared" si="25"/>
        <v>56521.378529634763</v>
      </c>
      <c r="Q75" s="1">
        <f t="shared" si="26"/>
        <v>0</v>
      </c>
      <c r="R75" s="1">
        <f t="shared" si="27"/>
        <v>0</v>
      </c>
      <c r="S75" s="1">
        <f t="shared" si="28"/>
        <v>0</v>
      </c>
      <c r="T75" s="1">
        <f t="shared" si="29"/>
        <v>25061.918829197963</v>
      </c>
      <c r="U75" s="100">
        <f>Dataset!S75</f>
        <v>132</v>
      </c>
      <c r="V75" s="1">
        <f t="shared" si="30"/>
        <v>11262441.169994514</v>
      </c>
      <c r="W75" s="1">
        <f t="shared" si="24"/>
        <v>211486.07151660509</v>
      </c>
      <c r="X75" s="91">
        <f t="shared" si="31"/>
        <v>1.8777995669362339E-2</v>
      </c>
    </row>
    <row r="76" spans="1:24">
      <c r="A76" s="7">
        <f>Dataset!A76</f>
        <v>43160</v>
      </c>
      <c r="B76">
        <f>Dataset!B76</f>
        <v>2018</v>
      </c>
      <c r="C76">
        <f>Dataset!C76</f>
        <v>3</v>
      </c>
      <c r="D76" s="8">
        <f>Dataset!L76</f>
        <v>11850736.069767384</v>
      </c>
      <c r="E76">
        <f>Dataset!AC76</f>
        <v>535.1</v>
      </c>
      <c r="F76">
        <f>Dataset!AB76</f>
        <v>0</v>
      </c>
      <c r="G76" s="8">
        <f>Dataset!AR76</f>
        <v>31</v>
      </c>
      <c r="H76" s="100">
        <f>Dataset!BL76</f>
        <v>0</v>
      </c>
      <c r="I76" s="100">
        <f>Dataset!BF76</f>
        <v>0</v>
      </c>
      <c r="J76" s="100">
        <f>Dataset!BM76</f>
        <v>0</v>
      </c>
      <c r="K76" s="100">
        <f>Dataset!AM76</f>
        <v>735936.1</v>
      </c>
      <c r="M76" s="8">
        <f t="shared" si="21"/>
        <v>-2628.34316708592</v>
      </c>
      <c r="N76" s="1">
        <f t="shared" si="22"/>
        <v>6838.12025789165</v>
      </c>
      <c r="O76" s="1">
        <f t="shared" si="23"/>
        <v>0</v>
      </c>
      <c r="P76" s="1">
        <f t="shared" si="25"/>
        <v>62577.240514952769</v>
      </c>
      <c r="Q76" s="1">
        <f t="shared" si="26"/>
        <v>0</v>
      </c>
      <c r="R76" s="1">
        <f t="shared" si="27"/>
        <v>0</v>
      </c>
      <c r="S76" s="1">
        <f t="shared" si="28"/>
        <v>0</v>
      </c>
      <c r="T76" s="1">
        <f t="shared" si="29"/>
        <v>25061.918829197963</v>
      </c>
      <c r="U76" s="100">
        <f>Dataset!S76</f>
        <v>129</v>
      </c>
      <c r="V76" s="1">
        <f t="shared" si="30"/>
        <v>11848512.800109385</v>
      </c>
      <c r="W76" s="1">
        <f t="shared" si="24"/>
        <v>-2223.2696579992771</v>
      </c>
      <c r="X76" s="91">
        <f t="shared" si="31"/>
        <v>1.8764124202817691E-4</v>
      </c>
    </row>
    <row r="77" spans="1:24">
      <c r="A77" s="7">
        <f>Dataset!A77</f>
        <v>43191</v>
      </c>
      <c r="B77">
        <f>Dataset!B77</f>
        <v>2018</v>
      </c>
      <c r="C77">
        <f>Dataset!C77</f>
        <v>4</v>
      </c>
      <c r="D77" s="8">
        <f>Dataset!L77</f>
        <v>10837691.800263498</v>
      </c>
      <c r="E77">
        <f>Dataset!AC77</f>
        <v>412.4</v>
      </c>
      <c r="F77">
        <f>Dataset!AB77</f>
        <v>0</v>
      </c>
      <c r="G77" s="8">
        <f>Dataset!AR77</f>
        <v>30</v>
      </c>
      <c r="H77" s="100">
        <f>Dataset!BL77</f>
        <v>0</v>
      </c>
      <c r="I77" s="100">
        <f>Dataset!BF77</f>
        <v>0</v>
      </c>
      <c r="J77" s="100">
        <f>Dataset!BM77</f>
        <v>0</v>
      </c>
      <c r="K77" s="100">
        <f>Dataset!AM77</f>
        <v>735936.1</v>
      </c>
      <c r="M77" s="8">
        <f t="shared" si="21"/>
        <v>-2628.34316708592</v>
      </c>
      <c r="N77" s="1">
        <f t="shared" si="22"/>
        <v>5270.119219500124</v>
      </c>
      <c r="O77" s="1">
        <f t="shared" si="23"/>
        <v>0</v>
      </c>
      <c r="P77" s="1">
        <f t="shared" si="25"/>
        <v>60558.619853180098</v>
      </c>
      <c r="Q77" s="1">
        <f t="shared" si="26"/>
        <v>0</v>
      </c>
      <c r="R77" s="1">
        <f t="shared" si="27"/>
        <v>0</v>
      </c>
      <c r="S77" s="1">
        <f t="shared" si="28"/>
        <v>0</v>
      </c>
      <c r="T77" s="1">
        <f t="shared" si="29"/>
        <v>25061.918829197963</v>
      </c>
      <c r="U77" s="100">
        <f>Dataset!S77</f>
        <v>137</v>
      </c>
      <c r="V77" s="1">
        <f t="shared" si="30"/>
        <v>12091937.118666541</v>
      </c>
      <c r="W77" s="1">
        <f t="shared" si="24"/>
        <v>1254245.3184030429</v>
      </c>
      <c r="X77" s="91">
        <f t="shared" si="31"/>
        <v>0.10372575593920695</v>
      </c>
    </row>
    <row r="78" spans="1:24">
      <c r="A78" s="7">
        <f>Dataset!A78</f>
        <v>43221</v>
      </c>
      <c r="B78">
        <f>Dataset!B78</f>
        <v>2018</v>
      </c>
      <c r="C78">
        <f>Dataset!C78</f>
        <v>5</v>
      </c>
      <c r="D78" s="8">
        <f>Dataset!L78</f>
        <v>10950893.372869276</v>
      </c>
      <c r="E78">
        <f>Dataset!AC78</f>
        <v>95.5</v>
      </c>
      <c r="F78">
        <f>Dataset!AB78</f>
        <v>26.8</v>
      </c>
      <c r="G78" s="8">
        <f>Dataset!AR78</f>
        <v>31</v>
      </c>
      <c r="H78" s="100">
        <f>Dataset!BL78</f>
        <v>0</v>
      </c>
      <c r="I78" s="100">
        <f>Dataset!BF78</f>
        <v>0</v>
      </c>
      <c r="J78" s="100">
        <f>Dataset!BM78</f>
        <v>0</v>
      </c>
      <c r="K78" s="100">
        <f>Dataset!AM78</f>
        <v>735936.1</v>
      </c>
      <c r="M78" s="8">
        <f t="shared" si="21"/>
        <v>-2628.34316708592</v>
      </c>
      <c r="N78" s="1">
        <f t="shared" si="22"/>
        <v>1220.4083061645536</v>
      </c>
      <c r="O78" s="1">
        <f t="shared" si="23"/>
        <v>796.52391570771533</v>
      </c>
      <c r="P78" s="1">
        <f t="shared" si="25"/>
        <v>62577.240514952769</v>
      </c>
      <c r="Q78" s="1">
        <f t="shared" si="26"/>
        <v>0</v>
      </c>
      <c r="R78" s="1">
        <f t="shared" si="27"/>
        <v>0</v>
      </c>
      <c r="S78" s="1">
        <f t="shared" si="28"/>
        <v>0</v>
      </c>
      <c r="T78" s="1">
        <f t="shared" si="29"/>
        <v>25061.918829197963</v>
      </c>
      <c r="U78" s="100">
        <f>Dataset!S78</f>
        <v>127</v>
      </c>
      <c r="V78" s="1">
        <f t="shared" si="30"/>
        <v>11052524.046665009</v>
      </c>
      <c r="W78" s="1">
        <f t="shared" si="24"/>
        <v>101630.6737957336</v>
      </c>
      <c r="X78" s="91">
        <f t="shared" si="31"/>
        <v>9.1952456621344925E-3</v>
      </c>
    </row>
    <row r="79" spans="1:24">
      <c r="A79" s="7">
        <f>Dataset!A79</f>
        <v>43252</v>
      </c>
      <c r="B79">
        <f>Dataset!B79</f>
        <v>2018</v>
      </c>
      <c r="C79">
        <f>Dataset!C79</f>
        <v>6</v>
      </c>
      <c r="D79" s="8">
        <f>Dataset!L79</f>
        <v>11001753.986700915</v>
      </c>
      <c r="E79">
        <f>Dataset!AC79</f>
        <v>30.9</v>
      </c>
      <c r="F79">
        <f>Dataset!AB79</f>
        <v>31.4</v>
      </c>
      <c r="G79" s="8">
        <f>Dataset!AR79</f>
        <v>30</v>
      </c>
      <c r="H79" s="100">
        <f>Dataset!BL79</f>
        <v>0</v>
      </c>
      <c r="I79" s="100">
        <f>Dataset!BF79</f>
        <v>0</v>
      </c>
      <c r="J79" s="100">
        <f>Dataset!BM79</f>
        <v>0</v>
      </c>
      <c r="K79" s="100">
        <f>Dataset!AM79</f>
        <v>735936.1</v>
      </c>
      <c r="M79" s="8">
        <f t="shared" si="21"/>
        <v>-2628.34316708592</v>
      </c>
      <c r="N79" s="1">
        <f t="shared" si="22"/>
        <v>394.87556712549429</v>
      </c>
      <c r="O79" s="1">
        <f t="shared" si="23"/>
        <v>933.24070720978591</v>
      </c>
      <c r="P79" s="1">
        <f t="shared" si="25"/>
        <v>60558.619853180098</v>
      </c>
      <c r="Q79" s="1">
        <f t="shared" si="26"/>
        <v>0</v>
      </c>
      <c r="R79" s="1">
        <f t="shared" si="27"/>
        <v>0</v>
      </c>
      <c r="S79" s="1">
        <f t="shared" si="28"/>
        <v>0</v>
      </c>
      <c r="T79" s="1">
        <f t="shared" si="29"/>
        <v>25061.918829197963</v>
      </c>
      <c r="U79" s="100">
        <f>Dataset!S79</f>
        <v>127</v>
      </c>
      <c r="V79" s="1">
        <f t="shared" si="30"/>
        <v>10708679.597282682</v>
      </c>
      <c r="W79" s="1">
        <f t="shared" si="24"/>
        <v>-293074.38941823319</v>
      </c>
      <c r="X79" s="91">
        <f t="shared" si="31"/>
        <v>2.7367929608483249E-2</v>
      </c>
    </row>
    <row r="80" spans="1:24">
      <c r="A80" s="7">
        <f>Dataset!A80</f>
        <v>43282</v>
      </c>
      <c r="B80">
        <f>Dataset!B80</f>
        <v>2018</v>
      </c>
      <c r="C80">
        <f>Dataset!C80</f>
        <v>7</v>
      </c>
      <c r="D80" s="8">
        <f>Dataset!L80</f>
        <v>11787918.63296452</v>
      </c>
      <c r="E80">
        <f>Dataset!AC80</f>
        <v>0</v>
      </c>
      <c r="F80">
        <f>Dataset!AB80</f>
        <v>109.3</v>
      </c>
      <c r="G80" s="8">
        <f>Dataset!AR80</f>
        <v>31</v>
      </c>
      <c r="H80" s="100">
        <f>Dataset!BL80</f>
        <v>0</v>
      </c>
      <c r="I80" s="100">
        <f>Dataset!BF80</f>
        <v>0</v>
      </c>
      <c r="J80" s="100">
        <f>Dataset!BM80</f>
        <v>0</v>
      </c>
      <c r="K80" s="100">
        <f>Dataset!AM80</f>
        <v>735936.1</v>
      </c>
      <c r="M80" s="8">
        <f t="shared" si="21"/>
        <v>-2628.34316708592</v>
      </c>
      <c r="N80" s="1">
        <f t="shared" si="22"/>
        <v>0</v>
      </c>
      <c r="O80" s="1">
        <f t="shared" si="23"/>
        <v>3248.5098502557198</v>
      </c>
      <c r="P80" s="1">
        <f t="shared" si="25"/>
        <v>62577.240514952769</v>
      </c>
      <c r="Q80" s="1">
        <f t="shared" si="26"/>
        <v>0</v>
      </c>
      <c r="R80" s="1">
        <f t="shared" si="27"/>
        <v>0</v>
      </c>
      <c r="S80" s="1">
        <f t="shared" si="28"/>
        <v>0</v>
      </c>
      <c r="T80" s="1">
        <f t="shared" si="29"/>
        <v>25061.918829197963</v>
      </c>
      <c r="U80" s="100">
        <f>Dataset!S80</f>
        <v>128</v>
      </c>
      <c r="V80" s="1">
        <f t="shared" si="30"/>
        <v>11297193.731497029</v>
      </c>
      <c r="W80" s="1">
        <f t="shared" si="24"/>
        <v>-490724.90146749094</v>
      </c>
      <c r="X80" s="91">
        <f t="shared" si="31"/>
        <v>4.3437769868399284E-2</v>
      </c>
    </row>
    <row r="81" spans="1:24">
      <c r="A81" s="7">
        <f>Dataset!A81</f>
        <v>43313</v>
      </c>
      <c r="B81">
        <f>Dataset!B81</f>
        <v>2018</v>
      </c>
      <c r="C81">
        <f>Dataset!C81</f>
        <v>8</v>
      </c>
      <c r="D81" s="8">
        <f>Dataset!L81</f>
        <v>11534674.649010466</v>
      </c>
      <c r="E81">
        <f>Dataset!AC81</f>
        <v>1.1000000000000001</v>
      </c>
      <c r="F81">
        <f>Dataset!AB81</f>
        <v>122.1</v>
      </c>
      <c r="G81" s="8">
        <f>Dataset!AR81</f>
        <v>31</v>
      </c>
      <c r="H81" s="100">
        <f>Dataset!BL81</f>
        <v>0</v>
      </c>
      <c r="I81" s="100">
        <f>Dataset!BF81</f>
        <v>0</v>
      </c>
      <c r="J81" s="100">
        <f>Dataset!BM81</f>
        <v>0</v>
      </c>
      <c r="K81" s="100">
        <f>Dataset!AM81</f>
        <v>735936.1</v>
      </c>
      <c r="M81" s="8">
        <f t="shared" si="21"/>
        <v>-2628.34316708592</v>
      </c>
      <c r="N81" s="1">
        <f t="shared" si="22"/>
        <v>14.057059023884911</v>
      </c>
      <c r="O81" s="1">
        <f t="shared" si="23"/>
        <v>3628.9391831310463</v>
      </c>
      <c r="P81" s="1">
        <f t="shared" si="25"/>
        <v>62577.240514952769</v>
      </c>
      <c r="Q81" s="1">
        <f t="shared" si="26"/>
        <v>0</v>
      </c>
      <c r="R81" s="1">
        <f t="shared" si="27"/>
        <v>0</v>
      </c>
      <c r="S81" s="1">
        <f t="shared" si="28"/>
        <v>0</v>
      </c>
      <c r="T81" s="1">
        <f t="shared" si="29"/>
        <v>25061.918829197963</v>
      </c>
      <c r="U81" s="100">
        <f>Dataset!S81</f>
        <v>126</v>
      </c>
      <c r="V81" s="1">
        <f t="shared" si="30"/>
        <v>11170380.364821687</v>
      </c>
      <c r="W81" s="1">
        <f t="shared" si="24"/>
        <v>-364294.28418877907</v>
      </c>
      <c r="X81" s="91">
        <f t="shared" si="31"/>
        <v>3.2612522787140948E-2</v>
      </c>
    </row>
    <row r="82" spans="1:24">
      <c r="A82" s="7">
        <f>Dataset!A82</f>
        <v>43344</v>
      </c>
      <c r="B82">
        <f>Dataset!B82</f>
        <v>2018</v>
      </c>
      <c r="C82">
        <f>Dataset!C82</f>
        <v>9</v>
      </c>
      <c r="D82" s="8">
        <f>Dataset!L82</f>
        <v>11087573.79965483</v>
      </c>
      <c r="E82">
        <f>Dataset!AC82</f>
        <v>43.7</v>
      </c>
      <c r="F82">
        <f>Dataset!AB82</f>
        <v>54.8</v>
      </c>
      <c r="G82" s="8">
        <f>Dataset!AR82</f>
        <v>30</v>
      </c>
      <c r="H82" s="100">
        <f>Dataset!BL82</f>
        <v>0</v>
      </c>
      <c r="I82" s="100">
        <f>Dataset!BF82</f>
        <v>0</v>
      </c>
      <c r="J82" s="100">
        <f>Dataset!BM82</f>
        <v>0</v>
      </c>
      <c r="K82" s="100">
        <f>Dataset!AM82</f>
        <v>735936.1</v>
      </c>
      <c r="M82" s="8">
        <f t="shared" si="21"/>
        <v>-2628.34316708592</v>
      </c>
      <c r="N82" s="1">
        <f t="shared" si="22"/>
        <v>558.44861758524598</v>
      </c>
      <c r="O82" s="1">
        <f t="shared" si="23"/>
        <v>1628.7130813724925</v>
      </c>
      <c r="P82" s="1">
        <f t="shared" si="25"/>
        <v>60558.619853180098</v>
      </c>
      <c r="Q82" s="1">
        <f t="shared" si="26"/>
        <v>0</v>
      </c>
      <c r="R82" s="1">
        <f t="shared" si="27"/>
        <v>0</v>
      </c>
      <c r="S82" s="1">
        <f t="shared" si="28"/>
        <v>0</v>
      </c>
      <c r="T82" s="1">
        <f t="shared" si="29"/>
        <v>25061.918829197963</v>
      </c>
      <c r="U82" s="100">
        <f>Dataset!S82</f>
        <v>125</v>
      </c>
      <c r="V82" s="1">
        <f t="shared" si="30"/>
        <v>10647419.651781235</v>
      </c>
      <c r="W82" s="1">
        <f t="shared" si="24"/>
        <v>-440154.14787359536</v>
      </c>
      <c r="X82" s="91">
        <f t="shared" si="31"/>
        <v>4.1339043849930424E-2</v>
      </c>
    </row>
    <row r="83" spans="1:24">
      <c r="A83" s="7">
        <f>Dataset!A83</f>
        <v>43374</v>
      </c>
      <c r="B83">
        <f>Dataset!B83</f>
        <v>2018</v>
      </c>
      <c r="C83">
        <f>Dataset!C83</f>
        <v>10</v>
      </c>
      <c r="D83" s="8">
        <f>Dataset!L83</f>
        <v>11325573.944869054</v>
      </c>
      <c r="E83">
        <f>Dataset!AC83</f>
        <v>235.6</v>
      </c>
      <c r="F83">
        <f>Dataset!AB83</f>
        <v>12.6</v>
      </c>
      <c r="G83" s="8">
        <f>Dataset!AR83</f>
        <v>31</v>
      </c>
      <c r="H83" s="100">
        <f>Dataset!BL83</f>
        <v>0</v>
      </c>
      <c r="I83" s="100">
        <f>Dataset!BF83</f>
        <v>0</v>
      </c>
      <c r="J83" s="100">
        <f>Dataset!BM83</f>
        <v>0</v>
      </c>
      <c r="K83" s="100">
        <f>Dataset!AM83</f>
        <v>735936.1</v>
      </c>
      <c r="M83" s="8">
        <f t="shared" si="21"/>
        <v>-2628.34316708592</v>
      </c>
      <c r="N83" s="1">
        <f t="shared" si="22"/>
        <v>3010.766460024804</v>
      </c>
      <c r="O83" s="1">
        <f t="shared" si="23"/>
        <v>374.48512454914976</v>
      </c>
      <c r="P83" s="1">
        <f t="shared" si="25"/>
        <v>62577.240514952769</v>
      </c>
      <c r="Q83" s="1">
        <f t="shared" si="26"/>
        <v>0</v>
      </c>
      <c r="R83" s="1">
        <f t="shared" si="27"/>
        <v>0</v>
      </c>
      <c r="S83" s="1">
        <f t="shared" si="28"/>
        <v>0</v>
      </c>
      <c r="T83" s="1">
        <f t="shared" si="29"/>
        <v>25061.918829197963</v>
      </c>
      <c r="U83" s="100">
        <f>Dataset!S83</f>
        <v>127</v>
      </c>
      <c r="V83" s="1">
        <f t="shared" si="30"/>
        <v>11226300.605728123</v>
      </c>
      <c r="W83" s="1">
        <f t="shared" si="24"/>
        <v>-99273.339140931144</v>
      </c>
      <c r="X83" s="91">
        <f t="shared" si="31"/>
        <v>8.8429254326467775E-3</v>
      </c>
    </row>
    <row r="84" spans="1:24">
      <c r="A84" s="7">
        <f>Dataset!A84</f>
        <v>43405</v>
      </c>
      <c r="B84">
        <f>Dataset!B84</f>
        <v>2018</v>
      </c>
      <c r="C84">
        <f>Dataset!C84</f>
        <v>11</v>
      </c>
      <c r="D84" s="8">
        <f>Dataset!L84</f>
        <v>11461644.885273611</v>
      </c>
      <c r="E84">
        <f>Dataset!AC84</f>
        <v>443</v>
      </c>
      <c r="F84">
        <f>Dataset!AB84</f>
        <v>0</v>
      </c>
      <c r="G84" s="8">
        <f>Dataset!AR84</f>
        <v>30</v>
      </c>
      <c r="H84" s="100">
        <f>Dataset!BL84</f>
        <v>0</v>
      </c>
      <c r="I84" s="100">
        <f>Dataset!BF84</f>
        <v>0</v>
      </c>
      <c r="J84" s="100">
        <f>Dataset!BM84</f>
        <v>0</v>
      </c>
      <c r="K84" s="100">
        <f>Dataset!AM84</f>
        <v>735936.1</v>
      </c>
      <c r="M84" s="8">
        <f t="shared" si="21"/>
        <v>-2628.34316708592</v>
      </c>
      <c r="N84" s="1">
        <f t="shared" si="22"/>
        <v>5661.161043255468</v>
      </c>
      <c r="O84" s="1">
        <f t="shared" si="23"/>
        <v>0</v>
      </c>
      <c r="P84" s="1">
        <f t="shared" si="25"/>
        <v>60558.619853180098</v>
      </c>
      <c r="Q84" s="1">
        <f t="shared" si="26"/>
        <v>0</v>
      </c>
      <c r="R84" s="1">
        <f t="shared" si="27"/>
        <v>0</v>
      </c>
      <c r="S84" s="1">
        <f t="shared" si="28"/>
        <v>0</v>
      </c>
      <c r="T84" s="1">
        <f t="shared" si="29"/>
        <v>25061.918829197963</v>
      </c>
      <c r="U84" s="100">
        <f>Dataset!S84</f>
        <v>124</v>
      </c>
      <c r="V84" s="1">
        <f t="shared" si="30"/>
        <v>10993016.213259902</v>
      </c>
      <c r="W84" s="1">
        <f t="shared" si="24"/>
        <v>-468628.67201370932</v>
      </c>
      <c r="X84" s="91">
        <f t="shared" si="31"/>
        <v>4.2629671686324276E-2</v>
      </c>
    </row>
    <row r="85" spans="1:24">
      <c r="A85" s="7">
        <f>Dataset!A85</f>
        <v>43435</v>
      </c>
      <c r="B85">
        <f>Dataset!B85</f>
        <v>2018</v>
      </c>
      <c r="C85">
        <f>Dataset!C85</f>
        <v>12</v>
      </c>
      <c r="D85" s="8">
        <f>Dataset!L85</f>
        <v>11332893.378963728</v>
      </c>
      <c r="E85">
        <f>Dataset!AC85</f>
        <v>526.29999999999995</v>
      </c>
      <c r="F85">
        <f>Dataset!AB85</f>
        <v>0</v>
      </c>
      <c r="G85" s="8">
        <f>Dataset!AR85</f>
        <v>31</v>
      </c>
      <c r="H85" s="100">
        <f>Dataset!BL85</f>
        <v>0</v>
      </c>
      <c r="I85" s="100">
        <f>Dataset!BF85</f>
        <v>1</v>
      </c>
      <c r="J85" s="100">
        <f>Dataset!BM85</f>
        <v>0</v>
      </c>
      <c r="K85" s="100">
        <f>Dataset!AM85</f>
        <v>735936.1</v>
      </c>
      <c r="M85" s="8">
        <f t="shared" si="21"/>
        <v>-2628.34316708592</v>
      </c>
      <c r="N85" s="1">
        <f t="shared" si="22"/>
        <v>6725.6637857005699</v>
      </c>
      <c r="O85" s="1">
        <f t="shared" si="23"/>
        <v>0</v>
      </c>
      <c r="P85" s="1">
        <f t="shared" si="25"/>
        <v>62577.240514952769</v>
      </c>
      <c r="Q85" s="1">
        <f t="shared" si="26"/>
        <v>0</v>
      </c>
      <c r="R85" s="1">
        <f t="shared" si="27"/>
        <v>-4631.3542612973397</v>
      </c>
      <c r="S85" s="1">
        <f t="shared" si="28"/>
        <v>0</v>
      </c>
      <c r="T85" s="1">
        <f t="shared" si="29"/>
        <v>25061.918829197963</v>
      </c>
      <c r="U85" s="100">
        <f>Dataset!S85</f>
        <v>125</v>
      </c>
      <c r="V85" s="1">
        <f t="shared" si="30"/>
        <v>10888140.712683506</v>
      </c>
      <c r="W85" s="1">
        <f t="shared" si="24"/>
        <v>-444752.66628022119</v>
      </c>
      <c r="X85" s="91">
        <f t="shared" si="31"/>
        <v>4.0847439247559729E-2</v>
      </c>
    </row>
    <row r="86" spans="1:24">
      <c r="A86" s="7">
        <f>Dataset!A86</f>
        <v>43466</v>
      </c>
      <c r="B86">
        <f>Dataset!B86</f>
        <v>2019</v>
      </c>
      <c r="C86">
        <f>Dataset!C86</f>
        <v>1</v>
      </c>
      <c r="D86" s="8">
        <f>Dataset!L86</f>
        <v>12195954.312040666</v>
      </c>
      <c r="E86">
        <f>Dataset!AC86</f>
        <v>715.9</v>
      </c>
      <c r="F86">
        <f>Dataset!AB86</f>
        <v>0</v>
      </c>
      <c r="G86" s="8">
        <f>Dataset!AR86</f>
        <v>31</v>
      </c>
      <c r="H86" s="100">
        <f>Dataset!BL86</f>
        <v>0</v>
      </c>
      <c r="I86" s="100">
        <f>Dataset!BF86</f>
        <v>0</v>
      </c>
      <c r="J86" s="100">
        <f>Dataset!BM86</f>
        <v>0</v>
      </c>
      <c r="K86" s="100">
        <f>Dataset!AM86</f>
        <v>752393.2</v>
      </c>
      <c r="M86" s="8">
        <f t="shared" si="21"/>
        <v>-2628.34316708592</v>
      </c>
      <c r="N86" s="1">
        <f t="shared" si="22"/>
        <v>9148.5895956356417</v>
      </c>
      <c r="O86" s="1">
        <f t="shared" si="23"/>
        <v>0</v>
      </c>
      <c r="P86" s="1">
        <f t="shared" si="25"/>
        <v>62577.240514952769</v>
      </c>
      <c r="Q86" s="1">
        <f t="shared" si="26"/>
        <v>0</v>
      </c>
      <c r="R86" s="1">
        <f t="shared" si="27"/>
        <v>0</v>
      </c>
      <c r="S86" s="1">
        <f t="shared" si="28"/>
        <v>0</v>
      </c>
      <c r="T86" s="1">
        <f t="shared" si="29"/>
        <v>25622.356759018221</v>
      </c>
      <c r="U86" s="100">
        <f>Dataset!S86</f>
        <v>125</v>
      </c>
      <c r="V86" s="1">
        <f t="shared" si="30"/>
        <v>11839980.462815089</v>
      </c>
      <c r="W86" s="1">
        <f t="shared" si="24"/>
        <v>-355973.84922557697</v>
      </c>
      <c r="X86" s="91">
        <f t="shared" si="31"/>
        <v>3.0065408498228228E-2</v>
      </c>
    </row>
    <row r="87" spans="1:24">
      <c r="A87" s="7">
        <f>Dataset!A87</f>
        <v>43497</v>
      </c>
      <c r="B87">
        <f>Dataset!B87</f>
        <v>2019</v>
      </c>
      <c r="C87">
        <f>Dataset!C87</f>
        <v>2</v>
      </c>
      <c r="D87" s="8">
        <f>Dataset!L87</f>
        <v>11087116.796586558</v>
      </c>
      <c r="E87">
        <f>Dataset!AC87</f>
        <v>578.4</v>
      </c>
      <c r="F87">
        <f>Dataset!AB87</f>
        <v>0</v>
      </c>
      <c r="G87" s="8">
        <f>Dataset!AR87</f>
        <v>28</v>
      </c>
      <c r="H87" s="100">
        <f>Dataset!BL87</f>
        <v>0</v>
      </c>
      <c r="I87" s="100">
        <f>Dataset!BF87</f>
        <v>0</v>
      </c>
      <c r="J87" s="100">
        <f>Dataset!BM87</f>
        <v>0</v>
      </c>
      <c r="K87" s="100">
        <f>Dataset!AM87</f>
        <v>752393.2</v>
      </c>
      <c r="M87" s="8">
        <f t="shared" si="21"/>
        <v>-2628.34316708592</v>
      </c>
      <c r="N87" s="1">
        <f t="shared" si="22"/>
        <v>7391.4572176500287</v>
      </c>
      <c r="O87" s="1">
        <f t="shared" si="23"/>
        <v>0</v>
      </c>
      <c r="P87" s="1">
        <f t="shared" si="25"/>
        <v>56521.378529634763</v>
      </c>
      <c r="Q87" s="1">
        <f t="shared" si="26"/>
        <v>0</v>
      </c>
      <c r="R87" s="1">
        <f t="shared" si="27"/>
        <v>0</v>
      </c>
      <c r="S87" s="1">
        <f t="shared" si="28"/>
        <v>0</v>
      </c>
      <c r="T87" s="1">
        <f t="shared" si="29"/>
        <v>25622.356759018221</v>
      </c>
      <c r="U87" s="100">
        <f>Dataset!S87</f>
        <v>124</v>
      </c>
      <c r="V87" s="1">
        <f t="shared" si="30"/>
        <v>10776449.31806292</v>
      </c>
      <c r="W87" s="1">
        <f t="shared" si="24"/>
        <v>-310667.4785236381</v>
      </c>
      <c r="X87" s="91">
        <f t="shared" si="31"/>
        <v>2.8828370955442023E-2</v>
      </c>
    </row>
    <row r="88" spans="1:24">
      <c r="A88" s="7">
        <f>Dataset!A88</f>
        <v>43525</v>
      </c>
      <c r="B88">
        <f>Dataset!B88</f>
        <v>2019</v>
      </c>
      <c r="C88">
        <f>Dataset!C88</f>
        <v>3</v>
      </c>
      <c r="D88" s="8">
        <f>Dataset!L88</f>
        <v>11679613.511286888</v>
      </c>
      <c r="E88">
        <f>Dataset!AC88</f>
        <v>549.29999999999995</v>
      </c>
      <c r="F88">
        <f>Dataset!AB88</f>
        <v>0</v>
      </c>
      <c r="G88" s="8">
        <f>Dataset!AR88</f>
        <v>31</v>
      </c>
      <c r="H88" s="100">
        <f>Dataset!BL88</f>
        <v>0</v>
      </c>
      <c r="I88" s="100">
        <f>Dataset!BF88</f>
        <v>0</v>
      </c>
      <c r="J88" s="100">
        <f>Dataset!BM88</f>
        <v>0</v>
      </c>
      <c r="K88" s="100">
        <f>Dataset!AM88</f>
        <v>752393.2</v>
      </c>
      <c r="M88" s="8">
        <f t="shared" si="21"/>
        <v>-2628.34316708592</v>
      </c>
      <c r="N88" s="1">
        <f t="shared" si="22"/>
        <v>7019.5841107454362</v>
      </c>
      <c r="O88" s="1">
        <f t="shared" si="23"/>
        <v>0</v>
      </c>
      <c r="P88" s="1">
        <f t="shared" si="25"/>
        <v>62577.240514952769</v>
      </c>
      <c r="Q88" s="1">
        <f t="shared" si="26"/>
        <v>0</v>
      </c>
      <c r="R88" s="1">
        <f t="shared" si="27"/>
        <v>0</v>
      </c>
      <c r="S88" s="1">
        <f t="shared" si="28"/>
        <v>0</v>
      </c>
      <c r="T88" s="1">
        <f t="shared" si="29"/>
        <v>25622.356759018221</v>
      </c>
      <c r="U88" s="100">
        <f>Dataset!S88</f>
        <v>124</v>
      </c>
      <c r="V88" s="1">
        <f t="shared" si="30"/>
        <v>11481263.938986182</v>
      </c>
      <c r="W88" s="1">
        <f t="shared" si="24"/>
        <v>-198349.57230070606</v>
      </c>
      <c r="X88" s="91">
        <f t="shared" si="31"/>
        <v>1.7275935241518426E-2</v>
      </c>
    </row>
    <row r="89" spans="1:24">
      <c r="A89" s="7">
        <f>Dataset!A89</f>
        <v>43556</v>
      </c>
      <c r="B89">
        <f>Dataset!B89</f>
        <v>2019</v>
      </c>
      <c r="C89">
        <f>Dataset!C89</f>
        <v>4</v>
      </c>
      <c r="D89" s="8">
        <f>Dataset!L89</f>
        <v>10720964.13390266</v>
      </c>
      <c r="E89">
        <f>Dataset!AC89</f>
        <v>331.1</v>
      </c>
      <c r="F89">
        <f>Dataset!AB89</f>
        <v>0</v>
      </c>
      <c r="G89" s="8">
        <f>Dataset!AR89</f>
        <v>30</v>
      </c>
      <c r="H89" s="100">
        <f>Dataset!BL89</f>
        <v>0</v>
      </c>
      <c r="I89" s="100">
        <f>Dataset!BF89</f>
        <v>0</v>
      </c>
      <c r="J89" s="100">
        <f>Dataset!BM89</f>
        <v>0</v>
      </c>
      <c r="K89" s="100">
        <f>Dataset!AM89</f>
        <v>752393.2</v>
      </c>
      <c r="M89" s="8">
        <f t="shared" si="21"/>
        <v>-2628.34316708592</v>
      </c>
      <c r="N89" s="1">
        <f t="shared" si="22"/>
        <v>4231.1747661893578</v>
      </c>
      <c r="O89" s="1">
        <f t="shared" si="23"/>
        <v>0</v>
      </c>
      <c r="P89" s="1">
        <f t="shared" si="25"/>
        <v>60558.619853180098</v>
      </c>
      <c r="Q89" s="1">
        <f t="shared" si="26"/>
        <v>0</v>
      </c>
      <c r="R89" s="1">
        <f t="shared" si="27"/>
        <v>0</v>
      </c>
      <c r="S89" s="1">
        <f t="shared" si="28"/>
        <v>0</v>
      </c>
      <c r="T89" s="1">
        <f t="shared" si="29"/>
        <v>25622.356759018221</v>
      </c>
      <c r="U89" s="100">
        <f>Dataset!S89</f>
        <v>124</v>
      </c>
      <c r="V89" s="1">
        <f t="shared" si="30"/>
        <v>10885192.218201417</v>
      </c>
      <c r="W89" s="1">
        <f t="shared" si="24"/>
        <v>164228.08429875784</v>
      </c>
      <c r="X89" s="91">
        <f t="shared" si="31"/>
        <v>1.5087292994619582E-2</v>
      </c>
    </row>
    <row r="90" spans="1:24">
      <c r="A90" s="7">
        <f>Dataset!A90</f>
        <v>43586</v>
      </c>
      <c r="B90">
        <f>Dataset!B90</f>
        <v>2019</v>
      </c>
      <c r="C90">
        <f>Dataset!C90</f>
        <v>5</v>
      </c>
      <c r="D90" s="8">
        <f>Dataset!L90</f>
        <v>10786296.238970635</v>
      </c>
      <c r="E90">
        <f>Dataset!AC90</f>
        <v>179.6</v>
      </c>
      <c r="F90">
        <f>Dataset!AB90</f>
        <v>0</v>
      </c>
      <c r="G90" s="8">
        <f>Dataset!AR90</f>
        <v>31</v>
      </c>
      <c r="H90" s="100">
        <f>Dataset!BL90</f>
        <v>0</v>
      </c>
      <c r="I90" s="100">
        <f>Dataset!BF90</f>
        <v>0</v>
      </c>
      <c r="J90" s="100">
        <f>Dataset!BM90</f>
        <v>0</v>
      </c>
      <c r="K90" s="100">
        <f>Dataset!AM90</f>
        <v>752393.2</v>
      </c>
      <c r="M90" s="8">
        <f t="shared" si="21"/>
        <v>-2628.34316708592</v>
      </c>
      <c r="N90" s="1">
        <f t="shared" si="22"/>
        <v>2295.1343642633906</v>
      </c>
      <c r="O90" s="1">
        <f t="shared" si="23"/>
        <v>0</v>
      </c>
      <c r="P90" s="1">
        <f t="shared" si="25"/>
        <v>62577.240514952769</v>
      </c>
      <c r="Q90" s="1">
        <f t="shared" si="26"/>
        <v>0</v>
      </c>
      <c r="R90" s="1">
        <f t="shared" si="27"/>
        <v>0</v>
      </c>
      <c r="S90" s="1">
        <f t="shared" si="28"/>
        <v>0</v>
      </c>
      <c r="T90" s="1">
        <f t="shared" si="29"/>
        <v>25622.356759018221</v>
      </c>
      <c r="U90" s="100">
        <f>Dataset!S90</f>
        <v>124</v>
      </c>
      <c r="V90" s="1">
        <f t="shared" si="30"/>
        <v>10895432.170422411</v>
      </c>
      <c r="W90" s="1">
        <f t="shared" si="24"/>
        <v>109135.93145177513</v>
      </c>
      <c r="X90" s="91">
        <f t="shared" si="31"/>
        <v>1.0016668429917268E-2</v>
      </c>
    </row>
    <row r="91" spans="1:24">
      <c r="A91" s="7">
        <f>Dataset!A91</f>
        <v>43617</v>
      </c>
      <c r="B91">
        <f>Dataset!B91</f>
        <v>2019</v>
      </c>
      <c r="C91">
        <f>Dataset!C91</f>
        <v>6</v>
      </c>
      <c r="D91" s="8">
        <f>Dataset!L91</f>
        <v>10639508.043809848</v>
      </c>
      <c r="E91">
        <f>Dataset!AC91</f>
        <v>53.6</v>
      </c>
      <c r="F91">
        <f>Dataset!AB91</f>
        <v>16.899999999999999</v>
      </c>
      <c r="G91" s="8">
        <f>Dataset!AR91</f>
        <v>30</v>
      </c>
      <c r="H91" s="100">
        <f>Dataset!BL91</f>
        <v>0</v>
      </c>
      <c r="I91" s="100">
        <f>Dataset!BF91</f>
        <v>0</v>
      </c>
      <c r="J91" s="100">
        <f>Dataset!BM91</f>
        <v>0</v>
      </c>
      <c r="K91" s="100">
        <f>Dataset!AM91</f>
        <v>752393.2</v>
      </c>
      <c r="M91" s="8">
        <f t="shared" si="21"/>
        <v>-2628.34316708592</v>
      </c>
      <c r="N91" s="1">
        <f t="shared" si="22"/>
        <v>684.96214880021012</v>
      </c>
      <c r="O91" s="1">
        <f t="shared" si="23"/>
        <v>502.28560356195482</v>
      </c>
      <c r="P91" s="1">
        <f t="shared" si="25"/>
        <v>60558.619853180098</v>
      </c>
      <c r="Q91" s="1">
        <f t="shared" si="26"/>
        <v>0</v>
      </c>
      <c r="R91" s="1">
        <f t="shared" si="27"/>
        <v>0</v>
      </c>
      <c r="S91" s="1">
        <f t="shared" si="28"/>
        <v>0</v>
      </c>
      <c r="T91" s="1">
        <f t="shared" si="29"/>
        <v>25622.356759018221</v>
      </c>
      <c r="U91" s="100">
        <f>Dataset!S91</f>
        <v>124</v>
      </c>
      <c r="V91" s="1">
        <f t="shared" si="30"/>
        <v>10507745.268486846</v>
      </c>
      <c r="W91" s="1">
        <f t="shared" si="24"/>
        <v>-131762.77532300167</v>
      </c>
      <c r="X91" s="91">
        <f t="shared" si="31"/>
        <v>1.2539585986935138E-2</v>
      </c>
    </row>
    <row r="92" spans="1:24">
      <c r="A92" s="7">
        <f>Dataset!A92</f>
        <v>43647</v>
      </c>
      <c r="B92">
        <f>Dataset!B92</f>
        <v>2019</v>
      </c>
      <c r="C92">
        <f>Dataset!C92</f>
        <v>7</v>
      </c>
      <c r="D92" s="8">
        <f>Dataset!L92</f>
        <v>10989939.253596883</v>
      </c>
      <c r="E92">
        <f>Dataset!AC92</f>
        <v>0</v>
      </c>
      <c r="F92">
        <f>Dataset!AB92</f>
        <v>105.3</v>
      </c>
      <c r="G92" s="8">
        <f>Dataset!AR92</f>
        <v>31</v>
      </c>
      <c r="H92" s="100">
        <f>Dataset!BL92</f>
        <v>0</v>
      </c>
      <c r="I92" s="100">
        <f>Dataset!BF92</f>
        <v>0</v>
      </c>
      <c r="J92" s="100">
        <f>Dataset!BM92</f>
        <v>0</v>
      </c>
      <c r="K92" s="100">
        <f>Dataset!AM92</f>
        <v>752393.2</v>
      </c>
      <c r="M92" s="8">
        <f t="shared" si="21"/>
        <v>-2628.34316708592</v>
      </c>
      <c r="N92" s="1">
        <f t="shared" si="22"/>
        <v>0</v>
      </c>
      <c r="O92" s="1">
        <f t="shared" si="23"/>
        <v>3129.6256837321798</v>
      </c>
      <c r="P92" s="1">
        <f t="shared" si="25"/>
        <v>62577.240514952769</v>
      </c>
      <c r="Q92" s="1">
        <f t="shared" si="26"/>
        <v>0</v>
      </c>
      <c r="R92" s="1">
        <f t="shared" si="27"/>
        <v>0</v>
      </c>
      <c r="S92" s="1">
        <f t="shared" si="28"/>
        <v>0</v>
      </c>
      <c r="T92" s="1">
        <f t="shared" si="29"/>
        <v>25622.356759018221</v>
      </c>
      <c r="U92" s="100">
        <f>Dataset!S92</f>
        <v>124</v>
      </c>
      <c r="V92" s="1">
        <f t="shared" si="30"/>
        <v>10998909.094036538</v>
      </c>
      <c r="W92" s="1">
        <f t="shared" si="24"/>
        <v>8969.8404396548867</v>
      </c>
      <c r="X92" s="91">
        <f t="shared" si="31"/>
        <v>8.1552091784431739E-4</v>
      </c>
    </row>
    <row r="93" spans="1:24">
      <c r="A93" s="7">
        <f>Dataset!A93</f>
        <v>43678</v>
      </c>
      <c r="B93">
        <f>Dataset!B93</f>
        <v>2019</v>
      </c>
      <c r="C93">
        <f>Dataset!C93</f>
        <v>8</v>
      </c>
      <c r="D93" s="8">
        <f>Dataset!L93</f>
        <v>11287851.541658398</v>
      </c>
      <c r="E93">
        <f>Dataset!AC93</f>
        <v>0</v>
      </c>
      <c r="F93">
        <f>Dataset!AB93</f>
        <v>56.7</v>
      </c>
      <c r="G93" s="8">
        <f>Dataset!AR93</f>
        <v>31</v>
      </c>
      <c r="H93" s="100">
        <f>Dataset!BL93</f>
        <v>0</v>
      </c>
      <c r="I93" s="100">
        <f>Dataset!BF93</f>
        <v>0</v>
      </c>
      <c r="J93" s="100">
        <f>Dataset!BM93</f>
        <v>0</v>
      </c>
      <c r="K93" s="100">
        <f>Dataset!AM93</f>
        <v>752393.2</v>
      </c>
      <c r="M93" s="8">
        <f t="shared" si="21"/>
        <v>-2628.34316708592</v>
      </c>
      <c r="N93" s="1">
        <f t="shared" si="22"/>
        <v>0</v>
      </c>
      <c r="O93" s="1">
        <f t="shared" si="23"/>
        <v>1685.183060471174</v>
      </c>
      <c r="P93" s="1">
        <f t="shared" si="25"/>
        <v>62577.240514952769</v>
      </c>
      <c r="Q93" s="1">
        <f t="shared" si="26"/>
        <v>0</v>
      </c>
      <c r="R93" s="1">
        <f t="shared" si="27"/>
        <v>0</v>
      </c>
      <c r="S93" s="1">
        <f t="shared" si="28"/>
        <v>0</v>
      </c>
      <c r="T93" s="1">
        <f t="shared" si="29"/>
        <v>25622.356759018221</v>
      </c>
      <c r="U93" s="100">
        <f>Dataset!S93</f>
        <v>124</v>
      </c>
      <c r="V93" s="1">
        <f t="shared" si="30"/>
        <v>10819798.208752174</v>
      </c>
      <c r="W93" s="1">
        <f t="shared" si="24"/>
        <v>-468053.33290622383</v>
      </c>
      <c r="X93" s="91">
        <f t="shared" si="31"/>
        <v>4.3258970627346245E-2</v>
      </c>
    </row>
    <row r="94" spans="1:24">
      <c r="A94" s="7">
        <f>Dataset!A94</f>
        <v>43709</v>
      </c>
      <c r="B94">
        <f>Dataset!B94</f>
        <v>2019</v>
      </c>
      <c r="C94">
        <f>Dataset!C94</f>
        <v>9</v>
      </c>
      <c r="D94" s="8">
        <f>Dataset!L94</f>
        <v>10973801.691083513</v>
      </c>
      <c r="E94">
        <f>Dataset!AC94</f>
        <v>25.8</v>
      </c>
      <c r="F94">
        <f>Dataset!AB94</f>
        <v>14.8</v>
      </c>
      <c r="G94" s="8">
        <f>Dataset!AR94</f>
        <v>30</v>
      </c>
      <c r="H94" s="100">
        <f>Dataset!BL94</f>
        <v>0</v>
      </c>
      <c r="I94" s="100">
        <f>Dataset!BF94</f>
        <v>0</v>
      </c>
      <c r="J94" s="100">
        <f>Dataset!BM94</f>
        <v>0</v>
      </c>
      <c r="K94" s="100">
        <f>Dataset!AM94</f>
        <v>752393.2</v>
      </c>
      <c r="M94" s="8">
        <f t="shared" si="21"/>
        <v>-2628.34316708592</v>
      </c>
      <c r="N94" s="1">
        <f t="shared" si="22"/>
        <v>329.70192983293697</v>
      </c>
      <c r="O94" s="1">
        <f t="shared" si="23"/>
        <v>439.87141613709656</v>
      </c>
      <c r="P94" s="1">
        <f t="shared" si="25"/>
        <v>60558.619853180098</v>
      </c>
      <c r="Q94" s="1">
        <f t="shared" si="26"/>
        <v>0</v>
      </c>
      <c r="R94" s="1">
        <f t="shared" si="27"/>
        <v>0</v>
      </c>
      <c r="S94" s="1">
        <f t="shared" si="28"/>
        <v>0</v>
      </c>
      <c r="T94" s="1">
        <f t="shared" si="29"/>
        <v>25622.356759018221</v>
      </c>
      <c r="U94" s="100">
        <f>Dataset!S94</f>
        <v>127</v>
      </c>
      <c r="V94" s="1">
        <f t="shared" si="30"/>
        <v>10708920.262467468</v>
      </c>
      <c r="W94" s="1">
        <f t="shared" si="24"/>
        <v>-264881.42861604504</v>
      </c>
      <c r="X94" s="91">
        <f t="shared" si="31"/>
        <v>2.4734653179219121E-2</v>
      </c>
    </row>
    <row r="95" spans="1:24">
      <c r="A95" s="7">
        <f>Dataset!A95</f>
        <v>43739</v>
      </c>
      <c r="B95">
        <f>Dataset!B95</f>
        <v>2019</v>
      </c>
      <c r="C95">
        <f>Dataset!C95</f>
        <v>10</v>
      </c>
      <c r="D95" s="8">
        <f>Dataset!L95</f>
        <v>10994810.099256229</v>
      </c>
      <c r="E95">
        <f>Dataset!AC95</f>
        <v>192.6</v>
      </c>
      <c r="F95">
        <f>Dataset!AB95</f>
        <v>3.8</v>
      </c>
      <c r="G95" s="8">
        <f>Dataset!AR95</f>
        <v>31</v>
      </c>
      <c r="H95" s="100">
        <f>Dataset!BL95</f>
        <v>0</v>
      </c>
      <c r="I95" s="100">
        <f>Dataset!BF95</f>
        <v>0</v>
      </c>
      <c r="J95" s="100">
        <f>Dataset!BM95</f>
        <v>0</v>
      </c>
      <c r="K95" s="100">
        <f>Dataset!AM95</f>
        <v>752393.2</v>
      </c>
      <c r="M95" s="8">
        <f t="shared" si="21"/>
        <v>-2628.34316708592</v>
      </c>
      <c r="N95" s="1">
        <f t="shared" si="22"/>
        <v>2461.2632436365761</v>
      </c>
      <c r="O95" s="1">
        <f t="shared" si="23"/>
        <v>112.93995819736261</v>
      </c>
      <c r="P95" s="1">
        <f t="shared" si="25"/>
        <v>62577.240514952769</v>
      </c>
      <c r="Q95" s="1">
        <f t="shared" si="26"/>
        <v>0</v>
      </c>
      <c r="R95" s="1">
        <f t="shared" si="27"/>
        <v>0</v>
      </c>
      <c r="S95" s="1">
        <f t="shared" si="28"/>
        <v>0</v>
      </c>
      <c r="T95" s="1">
        <f t="shared" si="29"/>
        <v>25622.356759018221</v>
      </c>
      <c r="U95" s="100">
        <f>Dataset!S95</f>
        <v>129</v>
      </c>
      <c r="V95" s="1">
        <f t="shared" si="30"/>
        <v>11370763.992824752</v>
      </c>
      <c r="W95" s="1">
        <f t="shared" si="24"/>
        <v>375953.89356852323</v>
      </c>
      <c r="X95" s="91">
        <f t="shared" si="31"/>
        <v>3.3063204355112806E-2</v>
      </c>
    </row>
    <row r="96" spans="1:24">
      <c r="A96" s="7">
        <f>Dataset!A96</f>
        <v>43770</v>
      </c>
      <c r="B96">
        <f>Dataset!B96</f>
        <v>2019</v>
      </c>
      <c r="C96">
        <f>Dataset!C96</f>
        <v>11</v>
      </c>
      <c r="D96" s="8">
        <f>Dataset!L96</f>
        <v>11425926.788960053</v>
      </c>
      <c r="E96">
        <f>Dataset!AC96</f>
        <v>463.2</v>
      </c>
      <c r="F96">
        <f>Dataset!AB96</f>
        <v>0</v>
      </c>
      <c r="G96" s="8">
        <f>Dataset!AR96</f>
        <v>30</v>
      </c>
      <c r="H96" s="100">
        <f>Dataset!BL96</f>
        <v>0</v>
      </c>
      <c r="I96" s="100">
        <f>Dataset!BF96</f>
        <v>0</v>
      </c>
      <c r="J96" s="100">
        <f>Dataset!BM96</f>
        <v>0</v>
      </c>
      <c r="K96" s="100">
        <f>Dataset!AM96</f>
        <v>752393.2</v>
      </c>
      <c r="M96" s="8">
        <f t="shared" si="21"/>
        <v>-2628.34316708592</v>
      </c>
      <c r="N96" s="1">
        <f t="shared" si="22"/>
        <v>5919.2997635122638</v>
      </c>
      <c r="O96" s="1">
        <f t="shared" si="23"/>
        <v>0</v>
      </c>
      <c r="P96" s="1">
        <f t="shared" si="25"/>
        <v>60558.619853180098</v>
      </c>
      <c r="Q96" s="1">
        <f t="shared" si="26"/>
        <v>0</v>
      </c>
      <c r="R96" s="1">
        <f t="shared" si="27"/>
        <v>0</v>
      </c>
      <c r="S96" s="1">
        <f t="shared" si="28"/>
        <v>0</v>
      </c>
      <c r="T96" s="1">
        <f t="shared" si="29"/>
        <v>25622.356759018221</v>
      </c>
      <c r="U96" s="100">
        <f>Dataset!S96</f>
        <v>126</v>
      </c>
      <c r="V96" s="1">
        <f t="shared" si="30"/>
        <v>11273463.584286707</v>
      </c>
      <c r="W96" s="1">
        <f t="shared" si="24"/>
        <v>-152463.20467334613</v>
      </c>
      <c r="X96" s="91">
        <f t="shared" si="31"/>
        <v>1.3524078339673172E-2</v>
      </c>
    </row>
    <row r="97" spans="1:24">
      <c r="A97" s="7">
        <f>Dataset!A97</f>
        <v>43800</v>
      </c>
      <c r="B97">
        <f>Dataset!B97</f>
        <v>2019</v>
      </c>
      <c r="C97">
        <f>Dataset!C97</f>
        <v>12</v>
      </c>
      <c r="D97" s="8">
        <f>Dataset!L97</f>
        <v>10940368.208733564</v>
      </c>
      <c r="E97">
        <f>Dataset!AC97</f>
        <v>521.1</v>
      </c>
      <c r="F97">
        <f>Dataset!AB97</f>
        <v>0</v>
      </c>
      <c r="G97" s="8">
        <f>Dataset!AR97</f>
        <v>31</v>
      </c>
      <c r="H97" s="100">
        <f>Dataset!BL97</f>
        <v>0</v>
      </c>
      <c r="I97" s="100">
        <f>Dataset!BF97</f>
        <v>1</v>
      </c>
      <c r="J97" s="100">
        <f>Dataset!BM97</f>
        <v>0</v>
      </c>
      <c r="K97" s="100">
        <f>Dataset!AM97</f>
        <v>752393.2</v>
      </c>
      <c r="M97" s="8">
        <f t="shared" si="21"/>
        <v>-2628.34316708592</v>
      </c>
      <c r="N97" s="1">
        <f t="shared" si="22"/>
        <v>6659.2122339512971</v>
      </c>
      <c r="O97" s="1">
        <f t="shared" si="23"/>
        <v>0</v>
      </c>
      <c r="P97" s="1">
        <f t="shared" si="25"/>
        <v>62577.240514952769</v>
      </c>
      <c r="Q97" s="1">
        <f t="shared" si="26"/>
        <v>0</v>
      </c>
      <c r="R97" s="1">
        <f t="shared" si="27"/>
        <v>-4631.3542612973397</v>
      </c>
      <c r="S97" s="1">
        <f t="shared" si="28"/>
        <v>0</v>
      </c>
      <c r="T97" s="1">
        <f t="shared" si="29"/>
        <v>25622.356759018221</v>
      </c>
      <c r="U97" s="100">
        <f>Dataset!S97</f>
        <v>126</v>
      </c>
      <c r="V97" s="1">
        <f t="shared" si="30"/>
        <v>11037488.122021917</v>
      </c>
      <c r="W97" s="1">
        <f t="shared" si="24"/>
        <v>97119.913288353011</v>
      </c>
      <c r="X97" s="91">
        <f t="shared" si="31"/>
        <v>8.7990956107649211E-3</v>
      </c>
    </row>
    <row r="98" spans="1:24">
      <c r="A98" s="7">
        <f>Dataset!A98</f>
        <v>43831</v>
      </c>
      <c r="B98">
        <f>Dataset!B98</f>
        <v>2020</v>
      </c>
      <c r="C98">
        <f>Dataset!C98</f>
        <v>1</v>
      </c>
      <c r="D98" s="8">
        <f>Dataset!L98</f>
        <v>11445865.90152505</v>
      </c>
      <c r="E98">
        <f>Dataset!AC98</f>
        <v>551.79999999999995</v>
      </c>
      <c r="F98">
        <f>Dataset!AB98</f>
        <v>0</v>
      </c>
      <c r="G98" s="8">
        <f>Dataset!AR98</f>
        <v>31</v>
      </c>
      <c r="H98" s="100">
        <f>Dataset!BL98</f>
        <v>0</v>
      </c>
      <c r="I98" s="100">
        <f>Dataset!BF98</f>
        <v>0</v>
      </c>
      <c r="J98" s="100">
        <f>Dataset!BM98</f>
        <v>0</v>
      </c>
      <c r="K98" s="100">
        <f>Dataset!AM98</f>
        <v>716151.8</v>
      </c>
      <c r="M98" s="8">
        <f t="shared" ref="M98:M121" si="32">$AC$9</f>
        <v>-2628.34316708592</v>
      </c>
      <c r="N98" s="1">
        <f t="shared" ref="N98:N117" si="33">E98*$AC$10</f>
        <v>7051.5319721633568</v>
      </c>
      <c r="O98" s="1">
        <f t="shared" ref="O98:O117" si="34">F98*$AC$11</f>
        <v>0</v>
      </c>
      <c r="P98" s="1">
        <f t="shared" si="25"/>
        <v>62577.240514952769</v>
      </c>
      <c r="Q98" s="1">
        <f t="shared" si="26"/>
        <v>0</v>
      </c>
      <c r="R98" s="1">
        <f t="shared" si="27"/>
        <v>0</v>
      </c>
      <c r="S98" s="1">
        <f t="shared" si="28"/>
        <v>0</v>
      </c>
      <c r="T98" s="1">
        <f t="shared" si="29"/>
        <v>24388.174844234461</v>
      </c>
      <c r="U98" s="100">
        <f>Dataset!S98</f>
        <v>126</v>
      </c>
      <c r="V98" s="1">
        <f t="shared" si="30"/>
        <v>11514964.124697346</v>
      </c>
      <c r="W98" s="1">
        <f t="shared" ref="W98:W117" si="35">V98-D98</f>
        <v>69098.223172295839</v>
      </c>
      <c r="X98" s="91">
        <f t="shared" si="31"/>
        <v>6.0007328224404681E-3</v>
      </c>
    </row>
    <row r="99" spans="1:24">
      <c r="A99" s="7">
        <f>Dataset!A99</f>
        <v>43862</v>
      </c>
      <c r="B99">
        <f>Dataset!B99</f>
        <v>2020</v>
      </c>
      <c r="C99">
        <f>Dataset!C99</f>
        <v>2</v>
      </c>
      <c r="D99" s="8">
        <f>Dataset!L99</f>
        <v>11045406.32920384</v>
      </c>
      <c r="E99">
        <f>Dataset!AC99</f>
        <v>563.70000000000005</v>
      </c>
      <c r="F99">
        <f>Dataset!AB99</f>
        <v>0</v>
      </c>
      <c r="G99" s="8">
        <f>Dataset!AR99</f>
        <v>29</v>
      </c>
      <c r="H99" s="100">
        <f>Dataset!BL99</f>
        <v>0</v>
      </c>
      <c r="I99" s="100">
        <f>Dataset!BF99</f>
        <v>0</v>
      </c>
      <c r="J99" s="100">
        <f>Dataset!BM99</f>
        <v>0</v>
      </c>
      <c r="K99" s="100">
        <f>Dataset!AM99</f>
        <v>716151.8</v>
      </c>
      <c r="M99" s="8">
        <f t="shared" si="32"/>
        <v>-2628.34316708592</v>
      </c>
      <c r="N99" s="1">
        <f t="shared" si="33"/>
        <v>7203.6037925126584</v>
      </c>
      <c r="O99" s="1">
        <f t="shared" si="34"/>
        <v>0</v>
      </c>
      <c r="P99" s="1">
        <f t="shared" si="25"/>
        <v>58539.999191407427</v>
      </c>
      <c r="Q99" s="1">
        <f t="shared" si="26"/>
        <v>0</v>
      </c>
      <c r="R99" s="1">
        <f t="shared" si="27"/>
        <v>0</v>
      </c>
      <c r="S99" s="1">
        <f t="shared" si="28"/>
        <v>0</v>
      </c>
      <c r="T99" s="1">
        <f t="shared" si="29"/>
        <v>24388.174844234461</v>
      </c>
      <c r="U99" s="100">
        <f>Dataset!S99</f>
        <v>127</v>
      </c>
      <c r="V99" s="1">
        <f t="shared" si="30"/>
        <v>11112936.201955717</v>
      </c>
      <c r="W99" s="1">
        <f t="shared" si="35"/>
        <v>67529.872751876712</v>
      </c>
      <c r="X99" s="91">
        <f t="shared" si="31"/>
        <v>6.0766904015873346E-3</v>
      </c>
    </row>
    <row r="100" spans="1:24">
      <c r="A100" s="7">
        <f>Dataset!A100</f>
        <v>43891</v>
      </c>
      <c r="B100">
        <f>Dataset!B100</f>
        <v>2020</v>
      </c>
      <c r="C100">
        <f>Dataset!C100</f>
        <v>3</v>
      </c>
      <c r="D100" s="8">
        <f>Dataset!L100</f>
        <v>10552288.107463375</v>
      </c>
      <c r="E100">
        <f>Dataset!AC100</f>
        <v>424.1</v>
      </c>
      <c r="F100">
        <f>Dataset!AB100</f>
        <v>0</v>
      </c>
      <c r="G100" s="8">
        <f>Dataset!AR100</f>
        <v>31</v>
      </c>
      <c r="H100" s="100">
        <f>Dataset!BL100</f>
        <v>0.5</v>
      </c>
      <c r="I100" s="100">
        <f>Dataset!BF100</f>
        <v>0</v>
      </c>
      <c r="J100" s="100">
        <f>Dataset!BM100</f>
        <v>0</v>
      </c>
      <c r="K100" s="100">
        <f>Dataset!AM100</f>
        <v>716151.8</v>
      </c>
      <c r="M100" s="8">
        <f t="shared" si="32"/>
        <v>-2628.34316708592</v>
      </c>
      <c r="N100" s="1">
        <f t="shared" si="33"/>
        <v>5419.6352109359914</v>
      </c>
      <c r="O100" s="1">
        <f t="shared" si="34"/>
        <v>0</v>
      </c>
      <c r="P100" s="1">
        <f t="shared" si="25"/>
        <v>62577.240514952769</v>
      </c>
      <c r="Q100" s="1">
        <f t="shared" si="26"/>
        <v>-11224.443068596551</v>
      </c>
      <c r="R100" s="1">
        <f t="shared" si="27"/>
        <v>0</v>
      </c>
      <c r="S100" s="1">
        <f t="shared" si="28"/>
        <v>0</v>
      </c>
      <c r="T100" s="1">
        <f t="shared" si="29"/>
        <v>24388.174844234461</v>
      </c>
      <c r="U100" s="100">
        <f>Dataset!S100</f>
        <v>127</v>
      </c>
      <c r="V100" s="1">
        <f t="shared" si="30"/>
        <v>9973597.5704739764</v>
      </c>
      <c r="W100" s="1">
        <f t="shared" si="35"/>
        <v>-578690.5369893983</v>
      </c>
      <c r="X100" s="91">
        <f t="shared" si="31"/>
        <v>5.8022246526425382E-2</v>
      </c>
    </row>
    <row r="101" spans="1:24">
      <c r="A101" s="7">
        <f>Dataset!A101</f>
        <v>43922</v>
      </c>
      <c r="B101">
        <f>Dataset!B101</f>
        <v>2020</v>
      </c>
      <c r="C101">
        <f>Dataset!C101</f>
        <v>4</v>
      </c>
      <c r="D101" s="8">
        <f>Dataset!L101</f>
        <v>7673641.7246768596</v>
      </c>
      <c r="E101">
        <f>Dataset!AC101</f>
        <v>338.6</v>
      </c>
      <c r="F101">
        <f>Dataset!AB101</f>
        <v>0</v>
      </c>
      <c r="G101" s="8">
        <f>Dataset!AR101</f>
        <v>30</v>
      </c>
      <c r="H101" s="100">
        <f>Dataset!BL101</f>
        <v>1</v>
      </c>
      <c r="I101" s="100">
        <f>Dataset!BF101</f>
        <v>0</v>
      </c>
      <c r="J101" s="100">
        <f>Dataset!BM101</f>
        <v>0</v>
      </c>
      <c r="K101" s="100">
        <f>Dataset!AM101</f>
        <v>716151.8</v>
      </c>
      <c r="M101" s="8">
        <f t="shared" si="32"/>
        <v>-2628.34316708592</v>
      </c>
      <c r="N101" s="1">
        <f t="shared" si="33"/>
        <v>4327.0183504431188</v>
      </c>
      <c r="O101" s="1">
        <f t="shared" si="34"/>
        <v>0</v>
      </c>
      <c r="P101" s="1">
        <f t="shared" si="25"/>
        <v>60558.619853180098</v>
      </c>
      <c r="Q101" s="1">
        <f t="shared" si="26"/>
        <v>-22448.886137193102</v>
      </c>
      <c r="R101" s="1">
        <f t="shared" si="27"/>
        <v>0</v>
      </c>
      <c r="S101" s="1">
        <f t="shared" si="28"/>
        <v>0</v>
      </c>
      <c r="T101" s="1">
        <f t="shared" si="29"/>
        <v>24388.174844234461</v>
      </c>
      <c r="U101" s="100">
        <f>Dataset!S101</f>
        <v>129</v>
      </c>
      <c r="V101" s="1">
        <f t="shared" si="30"/>
        <v>8281359.3029216472</v>
      </c>
      <c r="W101" s="1">
        <f t="shared" si="35"/>
        <v>607717.57824478764</v>
      </c>
      <c r="X101" s="91">
        <f t="shared" si="31"/>
        <v>7.3383795584184605E-2</v>
      </c>
    </row>
    <row r="102" spans="1:24">
      <c r="A102" s="7">
        <f>Dataset!A102</f>
        <v>43952</v>
      </c>
      <c r="B102">
        <f>Dataset!B102</f>
        <v>2020</v>
      </c>
      <c r="C102">
        <f>Dataset!C102</f>
        <v>5</v>
      </c>
      <c r="D102" s="8">
        <f>Dataset!L102</f>
        <v>8486801.760934066</v>
      </c>
      <c r="E102">
        <f>Dataset!AC102</f>
        <v>198.3</v>
      </c>
      <c r="F102">
        <f>Dataset!AB102</f>
        <v>19.399999999999999</v>
      </c>
      <c r="G102" s="8">
        <f>Dataset!AR102</f>
        <v>31</v>
      </c>
      <c r="H102" s="100">
        <f>Dataset!BL102</f>
        <v>1</v>
      </c>
      <c r="I102" s="100">
        <f>Dataset!BF102</f>
        <v>0</v>
      </c>
      <c r="J102" s="100">
        <f>Dataset!BM102</f>
        <v>0</v>
      </c>
      <c r="K102" s="100">
        <f>Dataset!AM102</f>
        <v>716151.8</v>
      </c>
      <c r="M102" s="8">
        <f t="shared" si="32"/>
        <v>-2628.34316708592</v>
      </c>
      <c r="N102" s="1">
        <f t="shared" si="33"/>
        <v>2534.1043676694344</v>
      </c>
      <c r="O102" s="1">
        <f t="shared" si="34"/>
        <v>576.58820763916708</v>
      </c>
      <c r="P102" s="1">
        <f t="shared" si="25"/>
        <v>62577.240514952769</v>
      </c>
      <c r="Q102" s="1">
        <f t="shared" si="26"/>
        <v>-22448.886137193102</v>
      </c>
      <c r="R102" s="1">
        <f t="shared" si="27"/>
        <v>0</v>
      </c>
      <c r="S102" s="1">
        <f t="shared" si="28"/>
        <v>0</v>
      </c>
      <c r="T102" s="1">
        <f t="shared" si="29"/>
        <v>24388.174844234461</v>
      </c>
      <c r="U102" s="100">
        <f>Dataset!S102</f>
        <v>129</v>
      </c>
      <c r="V102" s="1">
        <f t="shared" si="30"/>
        <v>8384855.3432979686</v>
      </c>
      <c r="W102" s="1">
        <f t="shared" si="35"/>
        <v>-101946.41763609741</v>
      </c>
      <c r="X102" s="91">
        <f t="shared" si="31"/>
        <v>1.2158399097198902E-2</v>
      </c>
    </row>
    <row r="103" spans="1:24">
      <c r="A103" s="7">
        <f>Dataset!A103</f>
        <v>43983</v>
      </c>
      <c r="B103">
        <f>Dataset!B103</f>
        <v>2020</v>
      </c>
      <c r="C103">
        <f>Dataset!C103</f>
        <v>6</v>
      </c>
      <c r="D103" s="8">
        <f>Dataset!L103</f>
        <v>9728759.0373805277</v>
      </c>
      <c r="E103">
        <f>Dataset!AC103</f>
        <v>29.7</v>
      </c>
      <c r="F103">
        <f>Dataset!AB103</f>
        <v>45.2</v>
      </c>
      <c r="G103" s="8">
        <f>Dataset!AR103</f>
        <v>30</v>
      </c>
      <c r="H103" s="100">
        <f>Dataset!BL103</f>
        <v>0.5</v>
      </c>
      <c r="I103" s="100">
        <f>Dataset!BF103</f>
        <v>0</v>
      </c>
      <c r="J103" s="100">
        <f>Dataset!BM103</f>
        <v>0</v>
      </c>
      <c r="K103" s="100">
        <f>Dataset!AM103</f>
        <v>716151.8</v>
      </c>
      <c r="M103" s="8">
        <f t="shared" si="32"/>
        <v>-2628.34316708592</v>
      </c>
      <c r="N103" s="1">
        <f t="shared" si="33"/>
        <v>379.54059364489257</v>
      </c>
      <c r="O103" s="1">
        <f t="shared" si="34"/>
        <v>1343.3910817159976</v>
      </c>
      <c r="P103" s="1">
        <f t="shared" si="25"/>
        <v>60558.619853180098</v>
      </c>
      <c r="Q103" s="1">
        <f t="shared" si="26"/>
        <v>-11224.443068596551</v>
      </c>
      <c r="R103" s="1">
        <f t="shared" si="27"/>
        <v>0</v>
      </c>
      <c r="S103" s="1">
        <f t="shared" si="28"/>
        <v>0</v>
      </c>
      <c r="T103" s="1">
        <f t="shared" si="29"/>
        <v>24388.174844234461</v>
      </c>
      <c r="U103" s="100">
        <f>Dataset!S103</f>
        <v>130</v>
      </c>
      <c r="V103" s="1">
        <f t="shared" si="30"/>
        <v>9466202.2178220879</v>
      </c>
      <c r="W103" s="1">
        <f t="shared" si="35"/>
        <v>-262556.81955843978</v>
      </c>
      <c r="X103" s="91">
        <f t="shared" si="31"/>
        <v>2.7736236086751045E-2</v>
      </c>
    </row>
    <row r="104" spans="1:24">
      <c r="A104" s="7">
        <f>Dataset!A104</f>
        <v>44013</v>
      </c>
      <c r="B104">
        <f>Dataset!B104</f>
        <v>2020</v>
      </c>
      <c r="C104">
        <f>Dataset!C104</f>
        <v>7</v>
      </c>
      <c r="D104" s="8">
        <f>Dataset!L104</f>
        <v>11057667.660557464</v>
      </c>
      <c r="E104">
        <f>Dataset!AC104</f>
        <v>0</v>
      </c>
      <c r="F104">
        <f>Dataset!AB104</f>
        <v>139.4</v>
      </c>
      <c r="G104" s="8">
        <f>Dataset!AR104</f>
        <v>31</v>
      </c>
      <c r="H104" s="100">
        <f>Dataset!BL104</f>
        <v>0</v>
      </c>
      <c r="I104" s="100">
        <f>Dataset!BF104</f>
        <v>0</v>
      </c>
      <c r="J104" s="100">
        <f>Dataset!BM104</f>
        <v>0</v>
      </c>
      <c r="K104" s="100">
        <f>Dataset!AM104</f>
        <v>716151.8</v>
      </c>
      <c r="M104" s="8">
        <f t="shared" si="32"/>
        <v>-2628.34316708592</v>
      </c>
      <c r="N104" s="1">
        <f t="shared" si="33"/>
        <v>0</v>
      </c>
      <c r="O104" s="1">
        <f t="shared" si="34"/>
        <v>4143.113203345355</v>
      </c>
      <c r="P104" s="1">
        <f t="shared" si="25"/>
        <v>62577.240514952769</v>
      </c>
      <c r="Q104" s="1">
        <f t="shared" si="26"/>
        <v>0</v>
      </c>
      <c r="R104" s="1">
        <f t="shared" si="27"/>
        <v>0</v>
      </c>
      <c r="S104" s="1">
        <f t="shared" si="28"/>
        <v>0</v>
      </c>
      <c r="T104" s="1">
        <f t="shared" si="29"/>
        <v>24388.174844234461</v>
      </c>
      <c r="U104" s="100">
        <f>Dataset!S104</f>
        <v>130</v>
      </c>
      <c r="V104" s="1">
        <f t="shared" si="30"/>
        <v>11502424.101408066</v>
      </c>
      <c r="W104" s="1">
        <f t="shared" si="35"/>
        <v>444756.44085060246</v>
      </c>
      <c r="X104" s="91">
        <f t="shared" si="31"/>
        <v>3.8666322588136681E-2</v>
      </c>
    </row>
    <row r="105" spans="1:24">
      <c r="A105" s="7">
        <f>Dataset!A105</f>
        <v>44044</v>
      </c>
      <c r="B105">
        <f>Dataset!B105</f>
        <v>2020</v>
      </c>
      <c r="C105">
        <f>Dataset!C105</f>
        <v>8</v>
      </c>
      <c r="D105" s="8">
        <f>Dataset!L105</f>
        <v>10827539.665122569</v>
      </c>
      <c r="E105">
        <f>Dataset!AC105</f>
        <v>0.7</v>
      </c>
      <c r="F105">
        <f>Dataset!AB105</f>
        <v>81.3</v>
      </c>
      <c r="G105" s="8">
        <f>Dataset!AR105</f>
        <v>31</v>
      </c>
      <c r="H105" s="100">
        <f>Dataset!BL105</f>
        <v>0</v>
      </c>
      <c r="I105" s="100">
        <f>Dataset!BF105</f>
        <v>0</v>
      </c>
      <c r="J105" s="100">
        <f>Dataset!BM105</f>
        <v>0</v>
      </c>
      <c r="K105" s="100">
        <f>Dataset!AM105</f>
        <v>716151.8</v>
      </c>
      <c r="M105" s="8">
        <f t="shared" si="32"/>
        <v>-2628.34316708592</v>
      </c>
      <c r="N105" s="1">
        <f t="shared" si="33"/>
        <v>8.9454011970176683</v>
      </c>
      <c r="O105" s="1">
        <f t="shared" si="34"/>
        <v>2416.3206845909422</v>
      </c>
      <c r="P105" s="1">
        <f t="shared" si="25"/>
        <v>62577.240514952769</v>
      </c>
      <c r="Q105" s="1">
        <f t="shared" si="26"/>
        <v>0</v>
      </c>
      <c r="R105" s="1">
        <f t="shared" si="27"/>
        <v>0</v>
      </c>
      <c r="S105" s="1">
        <f t="shared" si="28"/>
        <v>0</v>
      </c>
      <c r="T105" s="1">
        <f t="shared" si="29"/>
        <v>24388.174844234461</v>
      </c>
      <c r="U105" s="100">
        <f>Dataset!S105</f>
        <v>128</v>
      </c>
      <c r="V105" s="1">
        <f t="shared" si="30"/>
        <v>11105579.299569827</v>
      </c>
      <c r="W105" s="1">
        <f t="shared" si="35"/>
        <v>278039.63444725797</v>
      </c>
      <c r="X105" s="91">
        <f t="shared" si="31"/>
        <v>2.5036031615030457E-2</v>
      </c>
    </row>
    <row r="106" spans="1:24">
      <c r="A106" s="7">
        <f>Dataset!A106</f>
        <v>44075</v>
      </c>
      <c r="B106">
        <f>Dataset!B106</f>
        <v>2020</v>
      </c>
      <c r="C106">
        <f>Dataset!C106</f>
        <v>9</v>
      </c>
      <c r="D106" s="8">
        <f>Dataset!L106</f>
        <v>10281994.178883392</v>
      </c>
      <c r="E106">
        <f>Dataset!AC106</f>
        <v>47.2</v>
      </c>
      <c r="F106">
        <f>Dataset!AB106</f>
        <v>23</v>
      </c>
      <c r="G106" s="8">
        <f>Dataset!AR106</f>
        <v>30</v>
      </c>
      <c r="H106" s="100">
        <f>Dataset!BL106</f>
        <v>0</v>
      </c>
      <c r="I106" s="100">
        <f>Dataset!BF106</f>
        <v>0</v>
      </c>
      <c r="J106" s="100">
        <f>Dataset!BM106</f>
        <v>0</v>
      </c>
      <c r="K106" s="100">
        <f>Dataset!AM106</f>
        <v>716151.8</v>
      </c>
      <c r="M106" s="8">
        <f t="shared" si="32"/>
        <v>-2628.34316708592</v>
      </c>
      <c r="N106" s="1">
        <f t="shared" si="33"/>
        <v>603.17562357033432</v>
      </c>
      <c r="O106" s="1">
        <f t="shared" si="34"/>
        <v>683.58395751035277</v>
      </c>
      <c r="P106" s="1">
        <f t="shared" si="25"/>
        <v>60558.619853180098</v>
      </c>
      <c r="Q106" s="1">
        <f t="shared" si="26"/>
        <v>0</v>
      </c>
      <c r="R106" s="1">
        <f t="shared" si="27"/>
        <v>0</v>
      </c>
      <c r="S106" s="1">
        <f t="shared" si="28"/>
        <v>0</v>
      </c>
      <c r="T106" s="1">
        <f t="shared" si="29"/>
        <v>24388.174844234461</v>
      </c>
      <c r="U106" s="100">
        <f>Dataset!S106</f>
        <v>124</v>
      </c>
      <c r="V106" s="1">
        <f t="shared" si="30"/>
        <v>10367046.177814757</v>
      </c>
      <c r="W106" s="1">
        <f t="shared" si="35"/>
        <v>85051.998931365088</v>
      </c>
      <c r="X106" s="91">
        <f t="shared" si="31"/>
        <v>8.2040725460811037E-3</v>
      </c>
    </row>
    <row r="107" spans="1:24">
      <c r="A107" s="7">
        <f>Dataset!A107</f>
        <v>44105</v>
      </c>
      <c r="B107">
        <f>Dataset!B107</f>
        <v>2020</v>
      </c>
      <c r="C107">
        <f>Dataset!C107</f>
        <v>10</v>
      </c>
      <c r="D107" s="8">
        <f>Dataset!L107</f>
        <v>10755351.277068432</v>
      </c>
      <c r="E107">
        <f>Dataset!AC107</f>
        <v>218.1</v>
      </c>
      <c r="F107">
        <f>Dataset!AB107</f>
        <v>0</v>
      </c>
      <c r="G107" s="8">
        <f>Dataset!AR107</f>
        <v>31</v>
      </c>
      <c r="H107" s="100">
        <f>Dataset!BL107</f>
        <v>0</v>
      </c>
      <c r="I107" s="100">
        <f>Dataset!BF107</f>
        <v>0</v>
      </c>
      <c r="J107" s="100">
        <f>Dataset!BM107</f>
        <v>0</v>
      </c>
      <c r="K107" s="100">
        <f>Dataset!AM107</f>
        <v>716151.8</v>
      </c>
      <c r="M107" s="8">
        <f t="shared" si="32"/>
        <v>-2628.34316708592</v>
      </c>
      <c r="N107" s="1">
        <f t="shared" si="33"/>
        <v>2787.1314300993627</v>
      </c>
      <c r="O107" s="1">
        <f t="shared" si="34"/>
        <v>0</v>
      </c>
      <c r="P107" s="1">
        <f t="shared" si="25"/>
        <v>62577.240514952769</v>
      </c>
      <c r="Q107" s="1">
        <f t="shared" si="26"/>
        <v>0</v>
      </c>
      <c r="R107" s="1">
        <f t="shared" si="27"/>
        <v>0</v>
      </c>
      <c r="S107" s="1">
        <f t="shared" si="28"/>
        <v>0</v>
      </c>
      <c r="T107" s="1">
        <f t="shared" si="29"/>
        <v>24388.174844234461</v>
      </c>
      <c r="U107" s="100">
        <f>Dataset!S107</f>
        <v>125</v>
      </c>
      <c r="V107" s="1">
        <f t="shared" si="30"/>
        <v>10890525.452775083</v>
      </c>
      <c r="W107" s="1">
        <f t="shared" si="35"/>
        <v>135174.17570665106</v>
      </c>
      <c r="X107" s="91">
        <f t="shared" si="31"/>
        <v>1.2412089415961695E-2</v>
      </c>
    </row>
    <row r="108" spans="1:24">
      <c r="A108" s="7">
        <f>Dataset!A108</f>
        <v>44136</v>
      </c>
      <c r="B108">
        <f>Dataset!B108</f>
        <v>2020</v>
      </c>
      <c r="C108">
        <f>Dataset!C108</f>
        <v>11</v>
      </c>
      <c r="D108" s="8">
        <f>Dataset!L108</f>
        <v>10843983.6726791</v>
      </c>
      <c r="E108">
        <f>Dataset!AC108</f>
        <v>259.89999999999998</v>
      </c>
      <c r="F108">
        <f>Dataset!AB108</f>
        <v>5.4</v>
      </c>
      <c r="G108" s="8">
        <f>Dataset!AR108</f>
        <v>30</v>
      </c>
      <c r="H108" s="100">
        <f>Dataset!BL108</f>
        <v>0</v>
      </c>
      <c r="I108" s="100">
        <f>Dataset!BF108</f>
        <v>0</v>
      </c>
      <c r="J108" s="100">
        <f>Dataset!BM108</f>
        <v>0</v>
      </c>
      <c r="K108" s="100">
        <f>Dataset!AM108</f>
        <v>716151.8</v>
      </c>
      <c r="M108" s="8">
        <f t="shared" si="32"/>
        <v>-2628.34316708592</v>
      </c>
      <c r="N108" s="1">
        <f t="shared" si="33"/>
        <v>3321.299673006989</v>
      </c>
      <c r="O108" s="1">
        <f t="shared" si="34"/>
        <v>160.49362480677848</v>
      </c>
      <c r="P108" s="1">
        <f t="shared" si="25"/>
        <v>60558.619853180098</v>
      </c>
      <c r="Q108" s="1">
        <f t="shared" si="26"/>
        <v>0</v>
      </c>
      <c r="R108" s="1">
        <f t="shared" si="27"/>
        <v>0</v>
      </c>
      <c r="S108" s="1">
        <f t="shared" si="28"/>
        <v>0</v>
      </c>
      <c r="T108" s="1">
        <f t="shared" si="29"/>
        <v>24388.174844234461</v>
      </c>
      <c r="U108" s="100">
        <f>Dataset!S108</f>
        <v>123</v>
      </c>
      <c r="V108" s="1">
        <f t="shared" si="30"/>
        <v>10553430.113861516</v>
      </c>
      <c r="W108" s="1">
        <f t="shared" si="35"/>
        <v>-290553.55881758407</v>
      </c>
      <c r="X108" s="91">
        <f t="shared" si="31"/>
        <v>2.7531670336827584E-2</v>
      </c>
    </row>
    <row r="109" spans="1:24">
      <c r="A109" s="7">
        <f>Dataset!A109</f>
        <v>44166</v>
      </c>
      <c r="B109">
        <f>Dataset!B109</f>
        <v>2020</v>
      </c>
      <c r="C109">
        <f>Dataset!C109</f>
        <v>12</v>
      </c>
      <c r="D109" s="8">
        <f>Dataset!L109</f>
        <v>10858827.53470121</v>
      </c>
      <c r="E109">
        <f>Dataset!AC109</f>
        <v>506.6</v>
      </c>
      <c r="F109">
        <f>Dataset!AB109</f>
        <v>0</v>
      </c>
      <c r="G109" s="8">
        <f>Dataset!AR109</f>
        <v>31</v>
      </c>
      <c r="H109" s="100">
        <f>Dataset!BL109</f>
        <v>0</v>
      </c>
      <c r="I109" s="100">
        <f>Dataset!BF109</f>
        <v>1</v>
      </c>
      <c r="J109" s="100">
        <f>Dataset!BM109</f>
        <v>0</v>
      </c>
      <c r="K109" s="100">
        <f>Dataset!AM109</f>
        <v>716151.8</v>
      </c>
      <c r="M109" s="8">
        <f t="shared" si="32"/>
        <v>-2628.34316708592</v>
      </c>
      <c r="N109" s="1">
        <f t="shared" si="33"/>
        <v>6473.9146377273591</v>
      </c>
      <c r="O109" s="1">
        <f t="shared" si="34"/>
        <v>0</v>
      </c>
      <c r="P109" s="1">
        <f t="shared" si="25"/>
        <v>62577.240514952769</v>
      </c>
      <c r="Q109" s="1">
        <f t="shared" si="26"/>
        <v>0</v>
      </c>
      <c r="R109" s="1">
        <f t="shared" si="27"/>
        <v>-4631.3542612973397</v>
      </c>
      <c r="S109" s="1">
        <f t="shared" si="28"/>
        <v>0</v>
      </c>
      <c r="T109" s="1">
        <f t="shared" si="29"/>
        <v>24388.174844234461</v>
      </c>
      <c r="U109" s="100">
        <f>Dataset!S109</f>
        <v>124</v>
      </c>
      <c r="V109" s="1">
        <f t="shared" si="30"/>
        <v>10686274.438497884</v>
      </c>
      <c r="W109" s="1">
        <f t="shared" si="35"/>
        <v>-172553.09620332532</v>
      </c>
      <c r="X109" s="91">
        <f t="shared" si="31"/>
        <v>1.614717057814774E-2</v>
      </c>
    </row>
    <row r="110" spans="1:24">
      <c r="A110" s="7">
        <f>Dataset!A110</f>
        <v>44197</v>
      </c>
      <c r="B110">
        <f>Dataset!B110</f>
        <v>2021</v>
      </c>
      <c r="C110">
        <f>Dataset!C110</f>
        <v>1</v>
      </c>
      <c r="D110" s="8">
        <f>Dataset!L110</f>
        <v>11453323.724993775</v>
      </c>
      <c r="E110">
        <f>Dataset!AC110</f>
        <v>574.70000000000005</v>
      </c>
      <c r="F110">
        <f>Dataset!AB110</f>
        <v>0</v>
      </c>
      <c r="G110" s="8">
        <f>Dataset!AR110</f>
        <v>31</v>
      </c>
      <c r="H110" s="100">
        <f>Dataset!BL110</f>
        <v>0</v>
      </c>
      <c r="I110" s="100">
        <f>Dataset!BF110</f>
        <v>0</v>
      </c>
      <c r="J110" s="100">
        <f>Dataset!BM110</f>
        <v>0</v>
      </c>
      <c r="K110" s="100">
        <f>Dataset!AM110</f>
        <v>752340.8</v>
      </c>
      <c r="M110" s="8">
        <f t="shared" si="32"/>
        <v>-2628.34316708592</v>
      </c>
      <c r="N110" s="1">
        <f t="shared" si="33"/>
        <v>7344.1743827515074</v>
      </c>
      <c r="O110" s="1">
        <f t="shared" si="34"/>
        <v>0</v>
      </c>
      <c r="P110" s="1">
        <f t="shared" si="25"/>
        <v>62577.240514952769</v>
      </c>
      <c r="Q110" s="1">
        <f t="shared" si="26"/>
        <v>0</v>
      </c>
      <c r="R110" s="1">
        <f t="shared" si="27"/>
        <v>0</v>
      </c>
      <c r="S110" s="1">
        <f t="shared" si="28"/>
        <v>0</v>
      </c>
      <c r="T110" s="1">
        <f t="shared" si="29"/>
        <v>25620.57230443494</v>
      </c>
      <c r="U110" s="100">
        <f>Dataset!S110</f>
        <v>124</v>
      </c>
      <c r="V110" s="1">
        <f t="shared" si="30"/>
        <v>11521291.860346608</v>
      </c>
      <c r="W110" s="1">
        <f t="shared" si="35"/>
        <v>67968.135352833197</v>
      </c>
      <c r="X110" s="91">
        <f t="shared" si="31"/>
        <v>5.8993501923827176E-3</v>
      </c>
    </row>
    <row r="111" spans="1:24">
      <c r="A111" s="7">
        <f>Dataset!A111</f>
        <v>44228</v>
      </c>
      <c r="B111">
        <f>Dataset!B111</f>
        <v>2021</v>
      </c>
      <c r="C111">
        <f>Dataset!C111</f>
        <v>2</v>
      </c>
      <c r="D111" s="8">
        <f>Dataset!L111</f>
        <v>10780310.197336202</v>
      </c>
      <c r="E111">
        <f>Dataset!AC111</f>
        <v>583.6</v>
      </c>
      <c r="F111">
        <f>Dataset!AB111</f>
        <v>0</v>
      </c>
      <c r="G111" s="8">
        <f>Dataset!AR111</f>
        <v>28</v>
      </c>
      <c r="H111" s="100">
        <f>Dataset!BL111</f>
        <v>0</v>
      </c>
      <c r="I111" s="100">
        <f>Dataset!BF111</f>
        <v>0</v>
      </c>
      <c r="J111" s="100">
        <f>Dataset!BM111</f>
        <v>0</v>
      </c>
      <c r="K111" s="100">
        <f>Dataset!AM111</f>
        <v>752340.8</v>
      </c>
      <c r="M111" s="8">
        <f t="shared" si="32"/>
        <v>-2628.34316708592</v>
      </c>
      <c r="N111" s="1">
        <f t="shared" si="33"/>
        <v>7457.9087693993033</v>
      </c>
      <c r="O111" s="1">
        <f t="shared" si="34"/>
        <v>0</v>
      </c>
      <c r="P111" s="1">
        <f t="shared" si="25"/>
        <v>56521.378529634763</v>
      </c>
      <c r="Q111" s="1">
        <f t="shared" si="26"/>
        <v>0</v>
      </c>
      <c r="R111" s="1">
        <f t="shared" si="27"/>
        <v>0</v>
      </c>
      <c r="S111" s="1">
        <f t="shared" si="28"/>
        <v>0</v>
      </c>
      <c r="T111" s="1">
        <f t="shared" si="29"/>
        <v>25620.57230443494</v>
      </c>
      <c r="U111" s="100">
        <f>Dataset!S111</f>
        <v>125</v>
      </c>
      <c r="V111" s="1">
        <f t="shared" si="30"/>
        <v>10871439.554547885</v>
      </c>
      <c r="W111" s="1">
        <f t="shared" si="35"/>
        <v>91129.357211682945</v>
      </c>
      <c r="X111" s="91">
        <f t="shared" si="31"/>
        <v>8.3824554010936397E-3</v>
      </c>
    </row>
    <row r="112" spans="1:24">
      <c r="A112" s="7">
        <f>Dataset!A112</f>
        <v>44256</v>
      </c>
      <c r="B112">
        <f>Dataset!B112</f>
        <v>2021</v>
      </c>
      <c r="C112">
        <f>Dataset!C112</f>
        <v>3</v>
      </c>
      <c r="D112" s="8">
        <f>Dataset!L112</f>
        <v>11309667.661438448</v>
      </c>
      <c r="E112">
        <f>Dataset!AC112</f>
        <v>398.9</v>
      </c>
      <c r="F112">
        <f>Dataset!AB112</f>
        <v>0</v>
      </c>
      <c r="G112" s="8">
        <f>Dataset!AR112</f>
        <v>31</v>
      </c>
      <c r="H112" s="100">
        <f>Dataset!BL112</f>
        <v>0</v>
      </c>
      <c r="I112" s="100">
        <f>Dataset!BF112</f>
        <v>0</v>
      </c>
      <c r="J112" s="100">
        <f>Dataset!BM112</f>
        <v>0</v>
      </c>
      <c r="K112" s="100">
        <f>Dataset!AM112</f>
        <v>752340.8</v>
      </c>
      <c r="M112" s="8">
        <f t="shared" si="32"/>
        <v>-2628.34316708592</v>
      </c>
      <c r="N112" s="1">
        <f t="shared" si="33"/>
        <v>5097.6007678433543</v>
      </c>
      <c r="O112" s="1">
        <f t="shared" si="34"/>
        <v>0</v>
      </c>
      <c r="P112" s="1">
        <f t="shared" si="25"/>
        <v>62577.240514952769</v>
      </c>
      <c r="Q112" s="1">
        <f t="shared" si="26"/>
        <v>0</v>
      </c>
      <c r="R112" s="1">
        <f t="shared" si="27"/>
        <v>0</v>
      </c>
      <c r="S112" s="1">
        <f t="shared" si="28"/>
        <v>0</v>
      </c>
      <c r="T112" s="1">
        <f t="shared" si="29"/>
        <v>25620.57230443494</v>
      </c>
      <c r="U112" s="100">
        <f>Dataset!S112</f>
        <v>125</v>
      </c>
      <c r="V112" s="1">
        <f t="shared" si="30"/>
        <v>11333383.802518142</v>
      </c>
      <c r="W112" s="1">
        <f t="shared" si="35"/>
        <v>23716.141079694033</v>
      </c>
      <c r="X112" s="91">
        <f t="shared" si="31"/>
        <v>2.0925913648512096E-3</v>
      </c>
    </row>
    <row r="113" spans="1:24">
      <c r="A113" s="7">
        <f>Dataset!A113</f>
        <v>44287</v>
      </c>
      <c r="B113">
        <f>Dataset!B113</f>
        <v>2021</v>
      </c>
      <c r="C113">
        <f>Dataset!C113</f>
        <v>4</v>
      </c>
      <c r="D113" s="8">
        <f>Dataset!L113</f>
        <v>10243495.193654044</v>
      </c>
      <c r="E113">
        <f>Dataset!AC113</f>
        <v>258.60000000000002</v>
      </c>
      <c r="F113">
        <f>Dataset!AB113</f>
        <v>0.3</v>
      </c>
      <c r="G113" s="8">
        <f>Dataset!AR113</f>
        <v>30</v>
      </c>
      <c r="H113" s="100">
        <f>Dataset!BL113</f>
        <v>0</v>
      </c>
      <c r="I113" s="100">
        <f>Dataset!BF113</f>
        <v>0</v>
      </c>
      <c r="J113" s="100">
        <f>Dataset!BM113</f>
        <v>0</v>
      </c>
      <c r="K113" s="100">
        <f>Dataset!AM113</f>
        <v>752340.8</v>
      </c>
      <c r="M113" s="8">
        <f t="shared" si="32"/>
        <v>-2628.34316708592</v>
      </c>
      <c r="N113" s="1">
        <f t="shared" si="33"/>
        <v>3304.6867850696708</v>
      </c>
      <c r="O113" s="1">
        <f t="shared" si="34"/>
        <v>8.9163124892654704</v>
      </c>
      <c r="P113" s="1">
        <f t="shared" si="25"/>
        <v>60558.619853180098</v>
      </c>
      <c r="Q113" s="1">
        <f t="shared" si="26"/>
        <v>0</v>
      </c>
      <c r="R113" s="1">
        <f t="shared" si="27"/>
        <v>0</v>
      </c>
      <c r="S113" s="1">
        <f t="shared" si="28"/>
        <v>0</v>
      </c>
      <c r="T113" s="1">
        <f t="shared" si="29"/>
        <v>25620.57230443494</v>
      </c>
      <c r="U113" s="100">
        <f>Dataset!S113</f>
        <v>117</v>
      </c>
      <c r="V113" s="1">
        <f t="shared" si="30"/>
        <v>10163140.894306302</v>
      </c>
      <c r="W113" s="1">
        <f t="shared" si="35"/>
        <v>-80354.299347741529</v>
      </c>
      <c r="X113" s="91">
        <f t="shared" si="31"/>
        <v>7.9064435083014972E-3</v>
      </c>
    </row>
    <row r="114" spans="1:24">
      <c r="A114" s="7">
        <f>Dataset!A114</f>
        <v>44317</v>
      </c>
      <c r="B114">
        <f>Dataset!B114</f>
        <v>2021</v>
      </c>
      <c r="C114">
        <f>Dataset!C114</f>
        <v>5</v>
      </c>
      <c r="D114" s="8">
        <f>Dataset!L114</f>
        <v>10144678.190297356</v>
      </c>
      <c r="E114">
        <f>Dataset!AC114</f>
        <v>154.19999999999999</v>
      </c>
      <c r="F114">
        <f>Dataset!AB114</f>
        <v>16</v>
      </c>
      <c r="G114" s="8">
        <f>Dataset!AR114</f>
        <v>31</v>
      </c>
      <c r="H114" s="100">
        <f>Dataset!BL114</f>
        <v>0</v>
      </c>
      <c r="I114" s="100">
        <f>Dataset!BF114</f>
        <v>0</v>
      </c>
      <c r="J114" s="100">
        <f>Dataset!BM114</f>
        <v>0</v>
      </c>
      <c r="K114" s="100">
        <f>Dataset!AM114</f>
        <v>752340.8</v>
      </c>
      <c r="M114" s="8">
        <f t="shared" si="32"/>
        <v>-2628.34316708592</v>
      </c>
      <c r="N114" s="1">
        <f t="shared" si="33"/>
        <v>1970.5440922573209</v>
      </c>
      <c r="O114" s="1">
        <f t="shared" si="34"/>
        <v>475.53666609415842</v>
      </c>
      <c r="P114" s="1">
        <f t="shared" si="25"/>
        <v>62577.240514952769</v>
      </c>
      <c r="Q114" s="1">
        <f t="shared" si="26"/>
        <v>0</v>
      </c>
      <c r="R114" s="1">
        <f t="shared" si="27"/>
        <v>0</v>
      </c>
      <c r="S114" s="1">
        <f t="shared" si="28"/>
        <v>0</v>
      </c>
      <c r="T114" s="1">
        <f t="shared" si="29"/>
        <v>25620.57230443494</v>
      </c>
      <c r="U114" s="100">
        <f>Dataset!S114</f>
        <v>125</v>
      </c>
      <c r="V114" s="1">
        <f t="shared" si="30"/>
        <v>11001943.80133166</v>
      </c>
      <c r="W114" s="1">
        <f t="shared" si="35"/>
        <v>857265.6110343039</v>
      </c>
      <c r="X114" s="91">
        <f t="shared" si="31"/>
        <v>7.7919468278918283E-2</v>
      </c>
    </row>
    <row r="115" spans="1:24">
      <c r="A115" s="7">
        <f>Dataset!A115</f>
        <v>44348</v>
      </c>
      <c r="B115">
        <f>Dataset!B115</f>
        <v>2021</v>
      </c>
      <c r="C115">
        <f>Dataset!C115</f>
        <v>6</v>
      </c>
      <c r="D115" s="8">
        <f>Dataset!L115</f>
        <v>10688678.802195119</v>
      </c>
      <c r="E115">
        <f>Dataset!AC115</f>
        <v>7.3</v>
      </c>
      <c r="F115">
        <f>Dataset!AB115</f>
        <v>83</v>
      </c>
      <c r="G115" s="8">
        <f>Dataset!AR115</f>
        <v>30</v>
      </c>
      <c r="H115" s="100">
        <f>Dataset!BL115</f>
        <v>0</v>
      </c>
      <c r="I115" s="100">
        <f>Dataset!BF115</f>
        <v>0</v>
      </c>
      <c r="J115" s="100">
        <f>Dataset!BM115</f>
        <v>0</v>
      </c>
      <c r="K115" s="100">
        <f>Dataset!AM115</f>
        <v>752340.8</v>
      </c>
      <c r="M115" s="8">
        <f t="shared" si="32"/>
        <v>-2628.34316708592</v>
      </c>
      <c r="N115" s="1">
        <f t="shared" si="33"/>
        <v>93.287755340327124</v>
      </c>
      <c r="O115" s="1">
        <f t="shared" si="34"/>
        <v>2466.8464553634467</v>
      </c>
      <c r="P115" s="1">
        <f t="shared" si="25"/>
        <v>60558.619853180098</v>
      </c>
      <c r="Q115" s="1">
        <f t="shared" si="26"/>
        <v>0</v>
      </c>
      <c r="R115" s="1">
        <f t="shared" si="27"/>
        <v>0</v>
      </c>
      <c r="S115" s="1">
        <f t="shared" si="28"/>
        <v>0</v>
      </c>
      <c r="T115" s="1">
        <f t="shared" si="29"/>
        <v>25620.57230443494</v>
      </c>
      <c r="U115" s="100">
        <f>Dataset!S115</f>
        <v>127</v>
      </c>
      <c r="V115" s="1">
        <f t="shared" si="30"/>
        <v>10936094.866556577</v>
      </c>
      <c r="W115" s="1">
        <f t="shared" si="35"/>
        <v>247416.06436145864</v>
      </c>
      <c r="X115" s="91">
        <f t="shared" si="31"/>
        <v>2.2623803778264222E-2</v>
      </c>
    </row>
    <row r="116" spans="1:24">
      <c r="A116" s="7">
        <f>Dataset!A116</f>
        <v>44378</v>
      </c>
      <c r="B116">
        <f>Dataset!B116</f>
        <v>2021</v>
      </c>
      <c r="C116">
        <f>Dataset!C116</f>
        <v>7</v>
      </c>
      <c r="D116" s="8">
        <f>Dataset!L116</f>
        <v>10522292.833011899</v>
      </c>
      <c r="E116">
        <f>Dataset!AC116</f>
        <v>2.2999999999999998</v>
      </c>
      <c r="F116">
        <f>Dataset!AB116</f>
        <v>63.2</v>
      </c>
      <c r="G116" s="8">
        <f>Dataset!AR116</f>
        <v>31</v>
      </c>
      <c r="H116" s="100">
        <f>Dataset!BL116</f>
        <v>0</v>
      </c>
      <c r="I116" s="100">
        <f>Dataset!BF116</f>
        <v>0</v>
      </c>
      <c r="J116" s="100">
        <f>Dataset!BM116</f>
        <v>0</v>
      </c>
      <c r="K116" s="100">
        <f>Dataset!AM116</f>
        <v>752340.8</v>
      </c>
      <c r="M116" s="8">
        <f t="shared" si="32"/>
        <v>-2628.34316708592</v>
      </c>
      <c r="N116" s="1">
        <f t="shared" si="33"/>
        <v>29.392032504486625</v>
      </c>
      <c r="O116" s="1">
        <f t="shared" si="34"/>
        <v>1878.3698310719258</v>
      </c>
      <c r="P116" s="1">
        <f t="shared" si="25"/>
        <v>62577.240514952769</v>
      </c>
      <c r="Q116" s="1">
        <f t="shared" si="26"/>
        <v>0</v>
      </c>
      <c r="R116" s="1">
        <f t="shared" si="27"/>
        <v>0</v>
      </c>
      <c r="S116" s="1">
        <f t="shared" si="28"/>
        <v>0</v>
      </c>
      <c r="T116" s="1">
        <f t="shared" si="29"/>
        <v>25620.57230443494</v>
      </c>
      <c r="U116" s="100">
        <f>Dataset!S116</f>
        <v>127</v>
      </c>
      <c r="V116" s="1">
        <f t="shared" si="30"/>
        <v>11109608.402516531</v>
      </c>
      <c r="W116" s="1">
        <f t="shared" si="35"/>
        <v>587315.56950463168</v>
      </c>
      <c r="X116" s="91">
        <f t="shared" si="31"/>
        <v>5.2865550992021816E-2</v>
      </c>
    </row>
    <row r="117" spans="1:24">
      <c r="A117" s="7">
        <f>Dataset!A117</f>
        <v>44409</v>
      </c>
      <c r="B117">
        <f>Dataset!B117</f>
        <v>2021</v>
      </c>
      <c r="C117">
        <f>Dataset!C117</f>
        <v>8</v>
      </c>
      <c r="D117" s="8">
        <f>Dataset!L117</f>
        <v>11673056.325333107</v>
      </c>
      <c r="E117">
        <f>Dataset!AC117</f>
        <v>0.2</v>
      </c>
      <c r="F117">
        <f>Dataset!AB117</f>
        <v>131.19999999999999</v>
      </c>
      <c r="G117" s="8">
        <f>Dataset!AR117</f>
        <v>31</v>
      </c>
      <c r="H117" s="100">
        <f>Dataset!BL117</f>
        <v>0</v>
      </c>
      <c r="I117" s="100">
        <f>Dataset!BF117</f>
        <v>0</v>
      </c>
      <c r="J117" s="100">
        <f>Dataset!BM117</f>
        <v>0</v>
      </c>
      <c r="K117" s="100">
        <f>Dataset!AM117</f>
        <v>752340.8</v>
      </c>
      <c r="M117" s="8">
        <f t="shared" si="32"/>
        <v>-2628.34316708592</v>
      </c>
      <c r="N117" s="1">
        <f t="shared" si="33"/>
        <v>2.5558289134336203</v>
      </c>
      <c r="O117" s="1">
        <f t="shared" si="34"/>
        <v>3899.4006619720985</v>
      </c>
      <c r="P117" s="1">
        <f t="shared" si="25"/>
        <v>62577.240514952769</v>
      </c>
      <c r="Q117" s="1">
        <f t="shared" si="26"/>
        <v>0</v>
      </c>
      <c r="R117" s="1">
        <f t="shared" si="27"/>
        <v>0</v>
      </c>
      <c r="S117" s="1">
        <f t="shared" si="28"/>
        <v>0</v>
      </c>
      <c r="T117" s="1">
        <f t="shared" si="29"/>
        <v>25620.57230443494</v>
      </c>
      <c r="U117" s="100">
        <f>Dataset!S117</f>
        <v>135</v>
      </c>
      <c r="V117" s="1">
        <f t="shared" si="30"/>
        <v>12078642.529330287</v>
      </c>
      <c r="W117" s="1">
        <f t="shared" si="35"/>
        <v>405586.20399717987</v>
      </c>
      <c r="X117" s="91">
        <f t="shared" si="31"/>
        <v>3.3578790250005687E-2</v>
      </c>
    </row>
    <row r="118" spans="1:24">
      <c r="A118" s="7">
        <f>Dataset!A118</f>
        <v>44440</v>
      </c>
      <c r="B118">
        <f>Dataset!B118</f>
        <v>2021</v>
      </c>
      <c r="C118">
        <f>Dataset!C118</f>
        <v>9</v>
      </c>
      <c r="D118" s="8">
        <f>Dataset!L118</f>
        <v>10332948.042390529</v>
      </c>
      <c r="E118">
        <f>Dataset!AC118</f>
        <v>21.9</v>
      </c>
      <c r="F118">
        <f>Dataset!AB118</f>
        <v>18.899999999999999</v>
      </c>
      <c r="G118" s="8">
        <f>Dataset!AR118</f>
        <v>30</v>
      </c>
      <c r="H118" s="100">
        <f>Dataset!BL118</f>
        <v>0</v>
      </c>
      <c r="I118" s="100">
        <f>Dataset!BF118</f>
        <v>0</v>
      </c>
      <c r="J118" s="100">
        <f>Dataset!BM118</f>
        <v>0</v>
      </c>
      <c r="K118" s="100">
        <f>Dataset!AM118</f>
        <v>752340.8</v>
      </c>
      <c r="M118" s="8">
        <f t="shared" si="32"/>
        <v>-2628.34316708592</v>
      </c>
      <c r="N118" s="1">
        <f t="shared" ref="N118:N121" si="36">E118*$AC$10</f>
        <v>279.86326602098137</v>
      </c>
      <c r="O118" s="1">
        <f t="shared" ref="O118:O121" si="37">F118*$AC$11</f>
        <v>561.72768682372464</v>
      </c>
      <c r="P118" s="1">
        <f t="shared" ref="P118:P121" si="38">G118*$AC$12</f>
        <v>60558.619853180098</v>
      </c>
      <c r="Q118" s="1">
        <f t="shared" ref="Q118:Q121" si="39">H118*$AC$13</f>
        <v>0</v>
      </c>
      <c r="R118" s="1">
        <f t="shared" ref="R118:R121" si="40">I118*$AC$14</f>
        <v>0</v>
      </c>
      <c r="S118" s="1">
        <f t="shared" ref="S118:S121" si="41">J118*$AC$15</f>
        <v>0</v>
      </c>
      <c r="T118" s="1">
        <f t="shared" si="29"/>
        <v>25620.57230443494</v>
      </c>
      <c r="U118" s="100">
        <f>Dataset!S118</f>
        <v>122</v>
      </c>
      <c r="V118" s="1">
        <f t="shared" si="30"/>
        <v>10295877.673091607</v>
      </c>
      <c r="W118" s="1">
        <f t="shared" ref="W118:W121" si="42">V118-D118</f>
        <v>-37070.369298921898</v>
      </c>
      <c r="X118" s="91">
        <f t="shared" ref="X118:X121" si="43">ABS(W118/V118)</f>
        <v>3.6005059962790475E-3</v>
      </c>
    </row>
    <row r="119" spans="1:24">
      <c r="A119" s="7">
        <f>Dataset!A119</f>
        <v>44470</v>
      </c>
      <c r="B119">
        <f>Dataset!B119</f>
        <v>2021</v>
      </c>
      <c r="C119">
        <f>Dataset!C119</f>
        <v>10</v>
      </c>
      <c r="D119" s="8">
        <f>Dataset!L119</f>
        <v>11068373.846905306</v>
      </c>
      <c r="E119">
        <f>Dataset!AC119</f>
        <v>96.4</v>
      </c>
      <c r="F119">
        <f>Dataset!AB119</f>
        <v>14.2</v>
      </c>
      <c r="G119" s="8">
        <f>Dataset!AR119</f>
        <v>31</v>
      </c>
      <c r="H119" s="100">
        <f>Dataset!BL119</f>
        <v>0</v>
      </c>
      <c r="I119" s="100">
        <f>Dataset!BF119</f>
        <v>0</v>
      </c>
      <c r="J119" s="100">
        <f>Dataset!BM119</f>
        <v>0</v>
      </c>
      <c r="K119" s="100">
        <f>Dataset!AM119</f>
        <v>752340.8</v>
      </c>
      <c r="M119" s="8">
        <f t="shared" si="32"/>
        <v>-2628.34316708592</v>
      </c>
      <c r="N119" s="1">
        <f t="shared" si="36"/>
        <v>1231.9095362750049</v>
      </c>
      <c r="O119" s="1">
        <f t="shared" si="37"/>
        <v>422.03879115856557</v>
      </c>
      <c r="P119" s="1">
        <f t="shared" si="38"/>
        <v>62577.240514952769</v>
      </c>
      <c r="Q119" s="1">
        <f t="shared" si="39"/>
        <v>0</v>
      </c>
      <c r="R119" s="1">
        <f t="shared" si="40"/>
        <v>0</v>
      </c>
      <c r="S119" s="1">
        <f t="shared" si="41"/>
        <v>0</v>
      </c>
      <c r="T119" s="1">
        <f t="shared" si="29"/>
        <v>25620.57230443494</v>
      </c>
      <c r="U119" s="100">
        <f>Dataset!S119</f>
        <v>122</v>
      </c>
      <c r="V119" s="1">
        <f t="shared" si="30"/>
        <v>10641256.993527714</v>
      </c>
      <c r="W119" s="1">
        <f t="shared" si="42"/>
        <v>-427116.85337759182</v>
      </c>
      <c r="X119" s="91">
        <f t="shared" si="43"/>
        <v>4.013781958629279E-2</v>
      </c>
    </row>
    <row r="120" spans="1:24">
      <c r="A120" s="7">
        <f>Dataset!A120</f>
        <v>44501</v>
      </c>
      <c r="B120">
        <f>Dataset!B120</f>
        <v>2021</v>
      </c>
      <c r="C120">
        <f>Dataset!C120</f>
        <v>11</v>
      </c>
      <c r="D120" s="8">
        <f>Dataset!L120</f>
        <v>11033994.453547485</v>
      </c>
      <c r="E120">
        <f>Dataset!AC120</f>
        <v>352.5</v>
      </c>
      <c r="F120">
        <f>Dataset!AB120</f>
        <v>0</v>
      </c>
      <c r="G120" s="8">
        <f>Dataset!AR120</f>
        <v>30</v>
      </c>
      <c r="H120" s="100">
        <f>Dataset!BL120</f>
        <v>0</v>
      </c>
      <c r="I120" s="100">
        <f>Dataset!BF120</f>
        <v>0</v>
      </c>
      <c r="J120" s="100">
        <f>Dataset!BM120</f>
        <v>0</v>
      </c>
      <c r="K120" s="100">
        <f>Dataset!AM120</f>
        <v>752340.8</v>
      </c>
      <c r="M120" s="8">
        <f t="shared" si="32"/>
        <v>-2628.34316708592</v>
      </c>
      <c r="N120" s="1">
        <f t="shared" si="36"/>
        <v>4504.6484599267551</v>
      </c>
      <c r="O120" s="1">
        <f t="shared" si="37"/>
        <v>0</v>
      </c>
      <c r="P120" s="1">
        <f t="shared" si="38"/>
        <v>60558.619853180098</v>
      </c>
      <c r="Q120" s="1">
        <f t="shared" si="39"/>
        <v>0</v>
      </c>
      <c r="R120" s="1">
        <f t="shared" si="40"/>
        <v>0</v>
      </c>
      <c r="S120" s="1">
        <f t="shared" si="41"/>
        <v>0</v>
      </c>
      <c r="T120" s="1">
        <f t="shared" si="29"/>
        <v>25620.57230443494</v>
      </c>
      <c r="U120" s="100">
        <f>Dataset!S120</f>
        <v>122</v>
      </c>
      <c r="V120" s="1">
        <f t="shared" si="30"/>
        <v>10742770.688955616</v>
      </c>
      <c r="W120" s="1">
        <f t="shared" si="42"/>
        <v>-291223.76459186897</v>
      </c>
      <c r="X120" s="91">
        <f t="shared" si="43"/>
        <v>2.7108813268374898E-2</v>
      </c>
    </row>
    <row r="121" spans="1:24">
      <c r="A121" s="7">
        <f>Dataset!A121</f>
        <v>44531</v>
      </c>
      <c r="B121">
        <f>Dataset!B121</f>
        <v>2021</v>
      </c>
      <c r="C121">
        <f>Dataset!C121</f>
        <v>12</v>
      </c>
      <c r="D121" s="8">
        <f>Dataset!L121</f>
        <v>10863554.220225811</v>
      </c>
      <c r="E121">
        <f>Dataset!AC121</f>
        <v>464.3</v>
      </c>
      <c r="F121">
        <f>Dataset!AB121</f>
        <v>0</v>
      </c>
      <c r="G121" s="8">
        <f>Dataset!AR121</f>
        <v>31</v>
      </c>
      <c r="H121" s="100">
        <f>Dataset!BL121</f>
        <v>0</v>
      </c>
      <c r="I121" s="100">
        <f>Dataset!BF121</f>
        <v>1</v>
      </c>
      <c r="J121" s="100">
        <f>Dataset!BM121</f>
        <v>0</v>
      </c>
      <c r="K121" s="100">
        <f>Dataset!AM121</f>
        <v>752340.8</v>
      </c>
      <c r="M121" s="8">
        <f t="shared" si="32"/>
        <v>-2628.34316708592</v>
      </c>
      <c r="N121" s="1">
        <f t="shared" si="36"/>
        <v>5933.3568225361487</v>
      </c>
      <c r="O121" s="1">
        <f t="shared" si="37"/>
        <v>0</v>
      </c>
      <c r="P121" s="1">
        <f t="shared" si="38"/>
        <v>62577.240514952769</v>
      </c>
      <c r="Q121" s="1">
        <f t="shared" si="39"/>
        <v>0</v>
      </c>
      <c r="R121" s="1">
        <f t="shared" si="40"/>
        <v>-4631.3542612973397</v>
      </c>
      <c r="S121" s="1">
        <f t="shared" si="41"/>
        <v>0</v>
      </c>
      <c r="T121" s="1">
        <f t="shared" si="29"/>
        <v>25620.57230443494</v>
      </c>
      <c r="U121" s="100">
        <f>Dataset!S121</f>
        <v>122</v>
      </c>
      <c r="V121" s="1">
        <f t="shared" si="30"/>
        <v>10598319.610051954</v>
      </c>
      <c r="W121" s="1">
        <f t="shared" si="42"/>
        <v>-265234.61017385684</v>
      </c>
      <c r="X121" s="91">
        <f t="shared" si="43"/>
        <v>2.5026100356729725E-2</v>
      </c>
    </row>
    <row r="122" spans="1:24">
      <c r="X122" s="91">
        <f>AVERAGE(X2:X121)</f>
        <v>3.1403253840028733E-2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6B06386192847ADF410DEAE6B297E" ma:contentTypeVersion="3" ma:contentTypeDescription="Create a new document." ma:contentTypeScope="" ma:versionID="603ed1485f7a5e0e32221ba0087495c3">
  <xsd:schema xmlns:xsd="http://www.w3.org/2001/XMLSchema" xmlns:xs="http://www.w3.org/2001/XMLSchema" xmlns:p="http://schemas.microsoft.com/office/2006/metadata/properties" xmlns:ns2="2bc3004b-9ad1-483e-becf-bfd5ad8c6084" xmlns:ns3="6e4e78ed-e166-45ed-a3c0-ce5675481b40" targetNamespace="http://schemas.microsoft.com/office/2006/metadata/properties" ma:root="true" ma:fieldsID="cc12a37f0d7d71a8daab4492a1e3e73f" ns2:_="" ns3:_="">
    <xsd:import namespace="2bc3004b-9ad1-483e-becf-bfd5ad8c6084"/>
    <xsd:import namespace="6e4e78ed-e166-45ed-a3c0-ce5675481b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e78ed-e166-45ed-a3c0-ce5675481b40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e4e78ed-e166-45ed-a3c0-ce5675481b40" xsi:nil="true"/>
    <_dlc_DocId xmlns="2bc3004b-9ad1-483e-becf-bfd5ad8c6084">6YNFE3WTN53P-1555404203-1119</_dlc_DocId>
    <_dlc_DocIdUrl xmlns="2bc3004b-9ad1-483e-becf-bfd5ad8c6084">
      <Url>https://epcorweb/en-ca/departments/natgas/sites/ON/ONReg/_layouts/15/DocIdRedir.aspx?ID=6YNFE3WTN53P-1555404203-1119</Url>
      <Description>6YNFE3WTN53P-1555404203-1119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21B2C-7A82-437F-BC58-1462387712C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DECCFC0-BD47-4069-AEF7-4A1E4757F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6e4e78ed-e166-45ed-a3c0-ce5675481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28B164-646F-4158-8858-67B2FAD4E18F}">
  <ds:schemaRefs>
    <ds:schemaRef ds:uri="http://schemas.microsoft.com/office/2006/metadata/properties"/>
    <ds:schemaRef ds:uri="http://schemas.microsoft.com/office/infopath/2007/PartnerControls"/>
    <ds:schemaRef ds:uri="6e4e78ed-e166-45ed-a3c0-ce5675481b40"/>
    <ds:schemaRef ds:uri="2bc3004b-9ad1-483e-becf-bfd5ad8c6084"/>
  </ds:schemaRefs>
</ds:datastoreItem>
</file>

<file path=customXml/itemProps4.xml><?xml version="1.0" encoding="utf-8"?>
<ds:datastoreItem xmlns:ds="http://schemas.openxmlformats.org/officeDocument/2006/customXml" ds:itemID="{8C8DB63B-9DDD-4790-8BAA-A699C9E1AE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Dataset</vt:lpstr>
      <vt:lpstr>Monthly Data</vt:lpstr>
      <vt:lpstr>CDM</vt:lpstr>
      <vt:lpstr>Weather</vt:lpstr>
      <vt:lpstr>Economic</vt:lpstr>
      <vt:lpstr>Residential</vt:lpstr>
      <vt:lpstr>GSlt50</vt:lpstr>
      <vt:lpstr>GSgt50</vt:lpstr>
      <vt:lpstr>GSgt50 avg</vt:lpstr>
      <vt:lpstr>Model Summary</vt:lpstr>
      <vt:lpstr>Residential Normalized</vt:lpstr>
      <vt:lpstr>GSlt50 Normalized</vt:lpstr>
      <vt:lpstr>GSgt50 Normalized</vt:lpstr>
      <vt:lpstr>Normalized Annual Summary</vt:lpstr>
      <vt:lpstr>Customer Count</vt:lpstr>
      <vt:lpstr>kW Forecast</vt:lpstr>
      <vt:lpstr>CDM Adjustment</vt:lpstr>
      <vt:lpstr>Summary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Frank</dc:creator>
  <cp:lastModifiedBy>Andrew Blair</cp:lastModifiedBy>
  <dcterms:created xsi:type="dcterms:W3CDTF">2010-02-17T15:09:16Z</dcterms:created>
  <dcterms:modified xsi:type="dcterms:W3CDTF">2023-09-15T16:29:02Z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0x01010092D6B06386192847ADF410DEAE6B297E</vt:lpwstr>
  </property>
  <property fmtid="{D5CDD505-2E9C-101B-9397-08002B2CF9AE}" pid="3" name="_dlc_DocIdItemGuid">
    <vt:lpwstr>c74e34ca-c80d-4bde-9abe-6759257d0f46</vt:lpwstr>
  </property>
</Properties>
</file>