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XXXX - HONI - Renewable Generation Funding Request/Working Folder/Application and Evidence/PDF Folder - RRA/Excel - Live Folder/"/>
    </mc:Choice>
  </mc:AlternateContent>
  <xr:revisionPtr revIDLastSave="716" documentId="13_ncr:1_{693B1EB0-9F55-46F9-955C-D304A1CA4851}" xr6:coauthVersionLast="47" xr6:coauthVersionMax="47" xr10:uidLastSave="{D30DBF69-05D7-41B5-B400-A5821B72A2F9}"/>
  <bookViews>
    <workbookView xWindow="-120" yWindow="-120" windowWidth="29040" windowHeight="15840" xr2:uid="{5F484E3A-5965-4723-A0AE-531791596E39}"/>
  </bookViews>
  <sheets>
    <sheet name="Revenue Requirement - Haldimand" sheetId="1" r:id="rId1"/>
  </sheets>
  <definedNames>
    <definedName name="\p">#N/A</definedName>
    <definedName name="____________N4">#REF!</definedName>
    <definedName name="____________N6">#REF!</definedName>
    <definedName name="____________SUM3">#REF!</definedName>
    <definedName name="___________SUM2">#REF!</definedName>
    <definedName name="_______N4">#REF!</definedName>
    <definedName name="_______N6">#REF!</definedName>
    <definedName name="_______SUM1">#N/A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PT2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PT1">#REF!</definedName>
    <definedName name="____PT2">#REF!</definedName>
    <definedName name="____PT3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PT1">#REF!</definedName>
    <definedName name="___PT2">#REF!</definedName>
    <definedName name="___PT3">#REF!</definedName>
    <definedName name="___Reg210">#REF!</definedName>
    <definedName name="___SUM1">#N/A</definedName>
    <definedName name="___SUM2">#REF!</definedName>
    <definedName name="___SUM3">#REF!</definedName>
    <definedName name="__LYN1">#REF!</definedName>
    <definedName name="__N4">#REF!</definedName>
    <definedName name="__N6">#REF!</definedName>
    <definedName name="__PT1">#REF!</definedName>
    <definedName name="__PT2">#REF!</definedName>
    <definedName name="__PT3">#REF!</definedName>
    <definedName name="__Reg210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2004_BUDGET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xlnm._FilterDatabase" hidden="1">#REF!</definedName>
    <definedName name="_LYN1">#REF!</definedName>
    <definedName name="_MAN10">#N/A</definedName>
    <definedName name="_MAN11">#N/A</definedName>
    <definedName name="_MAN12">#N/A</definedName>
    <definedName name="_MAN13">#N/A</definedName>
    <definedName name="_MAN2">#N/A</definedName>
    <definedName name="_MAN3">#N/A</definedName>
    <definedName name="_MAN4">#N/A</definedName>
    <definedName name="_MAN5">#N/A</definedName>
    <definedName name="_MAN6">#N/A</definedName>
    <definedName name="_MAN7">#N/A</definedName>
    <definedName name="_MAN8">#N/A</definedName>
    <definedName name="_MAN9">#N/A</definedName>
    <definedName name="_N4">#REF!</definedName>
    <definedName name="_N6">#REF!</definedName>
    <definedName name="_Order1" hidden="1">255</definedName>
    <definedName name="_Order2" hidden="1">255</definedName>
    <definedName name="_PG10">#N/A</definedName>
    <definedName name="_PG11">#N/A</definedName>
    <definedName name="_PG12">#N/A</definedName>
    <definedName name="_PG2">#N/A</definedName>
    <definedName name="_PG3">#N/A</definedName>
    <definedName name="_PG4">#N/A</definedName>
    <definedName name="_PG5">#N/A</definedName>
    <definedName name="_PG6">#N/A</definedName>
    <definedName name="_PG7">#N/A</definedName>
    <definedName name="_PG8">#N/A</definedName>
    <definedName name="_PG9">#N/A</definedName>
    <definedName name="_PT1">#REF!</definedName>
    <definedName name="_PT2">#REF!</definedName>
    <definedName name="_PT3">#REF!</definedName>
    <definedName name="_Reg210">#REF!</definedName>
    <definedName name="_Regression_Int">1</definedName>
    <definedName name="_SUM1">#N/A</definedName>
    <definedName name="_SUM2">#REF!</definedName>
    <definedName name="_SUM3">#REF!</definedName>
    <definedName name="a">#REF!</definedName>
    <definedName name="ACBAL">#REF!</definedName>
    <definedName name="Acc_Dep_CA">#REF!</definedName>
    <definedName name="Acc_Dep_MJR_Minor_NORMAL_Special_RET_CA">#REF!</definedName>
    <definedName name="accessories">#REF!</definedName>
    <definedName name="Account">#REF!</definedName>
    <definedName name="AccountDescription">#REF!</definedName>
    <definedName name="AccountKey">#REF!</definedName>
    <definedName name="Accounts">#REF!</definedName>
    <definedName name="accrange">#REF!</definedName>
    <definedName name="acct_name">#REF!</definedName>
    <definedName name="accum_depr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iveOrgs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ug">#REF!</definedName>
    <definedName name="Actual_Jul">#REF!</definedName>
    <definedName name="Actual_Jun">#REF!</definedName>
    <definedName name="Actual_May">#REF!</definedName>
    <definedName name="Actual_Points">#REF!</definedName>
    <definedName name="Actual_units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ctualYears">#REF!</definedName>
    <definedName name="adapters">#REF!</definedName>
    <definedName name="adfadsfe">#REF!</definedName>
    <definedName name="adfasdfsdfsd">#REF!</definedName>
    <definedName name="adjust">#REF!</definedName>
    <definedName name="afds">#REF!</definedName>
    <definedName name="Age">#REF!</definedName>
    <definedName name="ALL">#REF!</definedName>
    <definedName name="ALL_Feb">#REF!</definedName>
    <definedName name="ALL_Jan">#REF!</definedName>
    <definedName name="AllFeb">#REF!</definedName>
    <definedName name="Alloc0">#REF!</definedName>
    <definedName name="AllocAssets0">#REF!</definedName>
    <definedName name="AllocAssetsNames">#REF!</definedName>
    <definedName name="AllocNames">#REF!</definedName>
    <definedName name="ALLX">#N/A</definedName>
    <definedName name="am">#REF!</definedName>
    <definedName name="AM_ACDEPN_CONT_SCHED">#REF!</definedName>
    <definedName name="am_cost_cont_sched">#REF!</definedName>
    <definedName name="am_cost_cont_sched_TXDX">#REF!</definedName>
    <definedName name="Amounts">#REF!</definedName>
    <definedName name="ANALYSIS_TYPES">#REF!</definedName>
    <definedName name="Angela_Suh___METS1_2">#REF!</definedName>
    <definedName name="AOS_Serv_Cat">#REF!</definedName>
    <definedName name="APN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s">#REF!</definedName>
    <definedName name="ASD">#REF!</definedName>
    <definedName name="asdfadfsdfsdfassdfdsf">#REF!</definedName>
    <definedName name="ASOFDATE">#REF!</definedName>
    <definedName name="ass_liab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AUTO">#N/A</definedName>
    <definedName name="AUTO10">#N/A</definedName>
    <definedName name="AUTO11">#N/A</definedName>
    <definedName name="AUTO12">#N/A</definedName>
    <definedName name="AUTO13">#N/A</definedName>
    <definedName name="AUTO2">#N/A</definedName>
    <definedName name="AUTO3">#N/A</definedName>
    <definedName name="AUTO4">#N/A</definedName>
    <definedName name="AUTO5">#N/A</definedName>
    <definedName name="AUTO6">#N/A</definedName>
    <definedName name="AUTO7">#N/A</definedName>
    <definedName name="AUTO8">#N/A</definedName>
    <definedName name="AUTO9">#N/A</definedName>
    <definedName name="AvailHours">#REF!</definedName>
    <definedName name="AvgSeverance">#REF!</definedName>
    <definedName name="b">#REF!,#REF!</definedName>
    <definedName name="Backlog_Rollup">#REF!</definedName>
    <definedName name="Backlog_Spread">#REF!</definedName>
    <definedName name="Base">#REF!</definedName>
    <definedName name="BCol">#REF!</definedName>
    <definedName name="BEGIN">#N/A</definedName>
    <definedName name="BFORM">#N/A</definedName>
    <definedName name="bmhgjgjg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O_s">#REF!</definedName>
    <definedName name="BRAMPTON_GLBAL_LOOKUP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get">#REF!</definedName>
    <definedName name="Budget_Inflation">#REF!</definedName>
    <definedName name="Budget_Points">#REF!</definedName>
    <definedName name="Budget_units">#REF!</definedName>
    <definedName name="BudgetCLA">#REF!</definedName>
    <definedName name="BudgetRefTaxes">#REF!</definedName>
    <definedName name="budgetrev">#REF!</definedName>
    <definedName name="BudRev">#REF!</definedName>
    <definedName name="Bus_Proc_and_Qlty_Assurance">#REF!</definedName>
    <definedName name="Buses">#REF!</definedName>
    <definedName name="BUSINESS_UNIT">#REF!,#REF!</definedName>
    <definedName name="BUV">#REF!</definedName>
    <definedName name="bvnvnv">#REF!</definedName>
    <definedName name="CAD">#REF!</definedName>
    <definedName name="capex_inserv_print">#REF!</definedName>
    <definedName name="capex_lookup">#REF!</definedName>
    <definedName name="cate">#REF!</definedName>
    <definedName name="Categ">#REF!</definedName>
    <definedName name="Categories">#REF!</definedName>
    <definedName name="Category">#REF!</definedName>
    <definedName name="CC">#REF!</definedName>
    <definedName name="ccccc">#REF!</definedName>
    <definedName name="cd">#REF!</definedName>
    <definedName name="CGA">#REF!</definedName>
    <definedName name="CGAS">#REF!</definedName>
    <definedName name="CGE">#REF!</definedName>
    <definedName name="CGEY_Inflation">#REF!</definedName>
    <definedName name="CGSPL">#N/A</definedName>
    <definedName name="CGSPLA">#N/A</definedName>
    <definedName name="Chart_Data">#REF!</definedName>
    <definedName name="check">#REF!</definedName>
    <definedName name="checks_bal_fa_grp">#REF!</definedName>
    <definedName name="CIP">#REF!</definedName>
    <definedName name="CIP_CA">#REF!</definedName>
    <definedName name="CIP_CONTROL_CLSFY">#REF!</definedName>
    <definedName name="CIP_LTD_GLBAL">#REF!</definedName>
    <definedName name="CIP_OTHER_LOOKUP">#REF!</definedName>
    <definedName name="CIP_SUSP_CLSFY">#REF!</definedName>
    <definedName name="CL">#REF!</definedName>
    <definedName name="class">#REF!</definedName>
    <definedName name="Cmonths">#REF!</definedName>
    <definedName name="CN">#REF!</definedName>
    <definedName name="cntl_mgr">#REF!</definedName>
    <definedName name="code_lookup">#REF!</definedName>
    <definedName name="COLA_1">#REF!</definedName>
    <definedName name="COLA_2">#REF!</definedName>
    <definedName name="COLA_5.1">#REF!</definedName>
    <definedName name="COLA_Actual">#REF!</definedName>
    <definedName name="COLA2.1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#REF!</definedName>
    <definedName name="companyId">#REF!</definedName>
    <definedName name="Cons_CapEx">#REF!</definedName>
    <definedName name="Consolidated">#REF!</definedName>
    <definedName name="cont_sched_fa_grp">#REF!</definedName>
    <definedName name="contactf">#REF!</definedName>
    <definedName name="ContingencyIn">#REF!</definedName>
    <definedName name="CONTINUITY">#REF!</definedName>
    <definedName name="COSTMENU">#N/A</definedName>
    <definedName name="CritSystems">#REF!</definedName>
    <definedName name="CRStatus">#REF!</definedName>
    <definedName name="CRStatusOld">#REF!</definedName>
    <definedName name="Current_1">#REF!</definedName>
    <definedName name="Current_2">#REF!</definedName>
    <definedName name="Current_3">#REF!</definedName>
    <definedName name="Current_Yr_LTD">#REF!</definedName>
    <definedName name="cxl_lookup">#REF!</definedName>
    <definedName name="CXL_XCC_LOOKUP">#REF!</definedName>
    <definedName name="d027returntotop">#REF!</definedName>
    <definedName name="d027z1">#REF!</definedName>
    <definedName name="d027z2">#REF!</definedName>
    <definedName name="d027z3a">#REF!</definedName>
    <definedName name="d027z3b">#REF!</definedName>
    <definedName name="d027z4">#REF!</definedName>
    <definedName name="d027z5">#REF!</definedName>
    <definedName name="d027z6">#REF!</definedName>
    <definedName name="d027z7">#REF!</definedName>
    <definedName name="d043returntotop">#REF!</definedName>
    <definedName name="d043zone1">#REF!</definedName>
    <definedName name="d043zone2">#REF!</definedName>
    <definedName name="d043zone3a">#REF!</definedName>
    <definedName name="d043zone3b">#REF!</definedName>
    <definedName name="d043zone4">#REF!</definedName>
    <definedName name="d043zone5">#REF!</definedName>
    <definedName name="d043zone6">#REF!</definedName>
    <definedName name="d043zone7">#REF!</definedName>
    <definedName name="d044returntotop">#REF!</definedName>
    <definedName name="d044upreturntotop">#REF!</definedName>
    <definedName name="d044zone1">#REF!</definedName>
    <definedName name="d044zone2">#REF!</definedName>
    <definedName name="d044zone3a">#REF!</definedName>
    <definedName name="d044zone3b">#REF!</definedName>
    <definedName name="d044zone4">#REF!</definedName>
    <definedName name="d044zone5">#REF!</definedName>
    <definedName name="d044zone6">#REF!</definedName>
    <definedName name="d044zone7">#REF!</definedName>
    <definedName name="D045returntotop">#REF!</definedName>
    <definedName name="d045zone1">#REF!</definedName>
    <definedName name="d045zone2">#REF!</definedName>
    <definedName name="d045zone3a">#REF!</definedName>
    <definedName name="d045zone3b">#REF!</definedName>
    <definedName name="d045zone4">#REF!</definedName>
    <definedName name="d045zone5">#REF!</definedName>
    <definedName name="d045zone6">#REF!</definedName>
    <definedName name="d045zone7">#REF!</definedName>
    <definedName name="d046returntotop">#REF!</definedName>
    <definedName name="d046zone1">#REF!</definedName>
    <definedName name="d046zone2">#REF!</definedName>
    <definedName name="d046zone3a">#REF!</definedName>
    <definedName name="d046zone3b">#REF!</definedName>
    <definedName name="d046zone4">#REF!</definedName>
    <definedName name="d046zone5">#REF!</definedName>
    <definedName name="d046zone6">#REF!</definedName>
    <definedName name="d046zone7">#REF!</definedName>
    <definedName name="D046zone8">#REF!</definedName>
    <definedName name="d047zon8">#REF!</definedName>
    <definedName name="d070returntotop">#REF!</definedName>
    <definedName name="d070zone1">#REF!</definedName>
    <definedName name="d070zone2">#REF!</definedName>
    <definedName name="d070zone3a">#REF!</definedName>
    <definedName name="d070zone3b">#REF!</definedName>
    <definedName name="d070zone4">#REF!</definedName>
    <definedName name="d070zone5">#REF!</definedName>
    <definedName name="d070zone6">#REF!</definedName>
    <definedName name="d070zone7">#REF!</definedName>
    <definedName name="d093returntotop">#REF!</definedName>
    <definedName name="d093zone1">#REF!</definedName>
    <definedName name="d093zone2">#REF!</definedName>
    <definedName name="d093zone3a">#REF!</definedName>
    <definedName name="d093zone3b">#REF!</definedName>
    <definedName name="d093zone4">#REF!</definedName>
    <definedName name="d093zone5">#REF!</definedName>
    <definedName name="d093zone6">#REF!</definedName>
    <definedName name="d093zone7">#REF!</definedName>
    <definedName name="d27zone1">#REF!</definedName>
    <definedName name="d27zone2">#REF!</definedName>
    <definedName name="d27zone3">#REF!</definedName>
    <definedName name="d27zone3a">#REF!</definedName>
    <definedName name="d27zone4">#REF!</definedName>
    <definedName name="d27zone5">#REF!</definedName>
    <definedName name="d27zone6">#REF!</definedName>
    <definedName name="d27zone7">#REF!</definedName>
    <definedName name="d433one8">#REF!</definedName>
    <definedName name="d43returntotop">#REF!</definedName>
    <definedName name="d43zone1">#REF!</definedName>
    <definedName name="d43zone2">#REF!</definedName>
    <definedName name="d43zone3a">#REF!</definedName>
    <definedName name="d43zone3b">#REF!</definedName>
    <definedName name="d43zone4">#REF!</definedName>
    <definedName name="d43zone5">#REF!</definedName>
    <definedName name="d43zone6">#REF!</definedName>
    <definedName name="d43zone7">#REF!</definedName>
    <definedName name="d43zone8">#REF!</definedName>
    <definedName name="d44zone1">#REF!</definedName>
    <definedName name="d44zone2">#REF!</definedName>
    <definedName name="d44zone3a">#REF!</definedName>
    <definedName name="d44zone3b">#REF!</definedName>
    <definedName name="d44zone4">#REF!</definedName>
    <definedName name="d44zone5">#REF!</definedName>
    <definedName name="d44zone6">#REF!</definedName>
    <definedName name="d44zone7">#REF!</definedName>
    <definedName name="dasdfeeferfer">#REF!,#REF!,#REF!,#REF!,#REF!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Choice">#REF!</definedName>
    <definedName name="date">#REF!</definedName>
    <definedName name="DATEINC">#REF!</definedName>
    <definedName name="DateTable">#REF!</definedName>
    <definedName name="DC_L">#REF!</definedName>
    <definedName name="DCCommon">#REF!</definedName>
    <definedName name="DCDevelopment">#REF!</definedName>
    <definedName name="DCOperating">#REF!</definedName>
    <definedName name="DCSustainment">#REF!</definedName>
    <definedName name="DD">#REF!</definedName>
    <definedName name="ddddd">39969.400462963</definedName>
    <definedName name="de">0.00154386574286036</definedName>
    <definedName name="dealview">#REF!</definedName>
    <definedName name="dealview1">#REF!</definedName>
    <definedName name="Dec">#REF!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e">37350.4474895833</definedName>
    <definedName name="dferererer">#REF!</definedName>
    <definedName name="dfjkldsk">#REF!</definedName>
    <definedName name="DirectLoad">#REF!</definedName>
    <definedName name="Director_Provincial_Lines">#REF!</definedName>
    <definedName name="DirectRate">#REF!</definedName>
    <definedName name="Disc_Rate">#REF!</definedName>
    <definedName name="dkfopw">#REF!</definedName>
    <definedName name="DM_F">#REF!</definedName>
    <definedName name="DM_L">#REF!</definedName>
    <definedName name="DMCommon">#REF!</definedName>
    <definedName name="DMCustomer">#REF!</definedName>
    <definedName name="DMDevelopment">#REF!</definedName>
    <definedName name="DME_BeforeCloseCompleted" hidden="1">"False"</definedName>
    <definedName name="DMOperating">#REF!</definedName>
    <definedName name="DMSustainment">#REF!</definedName>
    <definedName name="DollarFormat">#REF!</definedName>
    <definedName name="DollarFormat_Area">#REF!</definedName>
    <definedName name="download">#REF!</definedName>
    <definedName name="Driver_owners">#REF!</definedName>
    <definedName name="drop_zone">#REF!</definedName>
    <definedName name="dsa">"V920"</definedName>
    <definedName name="DxBase">#REF!</definedName>
    <definedName name="DXDepr99">#REF!</definedName>
    <definedName name="DxOp">#REF!</definedName>
    <definedName name="EBNUMBER">#REF!</definedName>
    <definedName name="ed">#REF!</definedName>
    <definedName name="edbor">#REF!</definedName>
    <definedName name="eLDC_1505">#REF!</definedName>
    <definedName name="ELDCLoad">#REF!</definedName>
    <definedName name="ELDCRate">#REF!</definedName>
    <definedName name="EmpClass">#REF!</definedName>
    <definedName name="eng">#REF!</definedName>
    <definedName name="EngName">#REF!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"WVervG6vj3bvf3r/PJ+cb9//dLa/vb93/nD74H6eb+9k+d7+bPJg/8HkHnoO34oAfp417eu8JNHPZ1/kiwlpsEizkCmjDaiJvO+R6XtKxO+Pv/fy+NXpizff3qVf3+zoQzLce2UA9LeLvM7q6fzaNU1JZz5aFuVnH4F3PuoIkfduZAJv9+7ju5sH/fjubajnMcDPHrN+9fTsze//5tXx2fOvz7A7O/sHOzu359fd/x/yq6NjyLPHz5///vzl"</definedName>
    <definedName name="EPMWorkbookOptions_5" hidden="1">"2dP/r3PtN06bsxcvv3rzI6p0qPLku7//Vy+ff3n8/3l++X+Pljv56hWR9+T3+doq7t69+/f39/dvr+L23kPFZfnDycOH+w+3Z5PJve39+7sH25PzB9l29uns3uThvft7e+ez/xeoOENEYlH63/OT/6+z5zdDh5MfyWnY7FatBuSUVODZm68vpZ8+2N05OHhweym99x5S+v8RR0RIGFqU010K7H//vb29/69z6jdJFDhm/PnZ6esf0cVjFsq1"</definedName>
    <definedName name="EPMWorkbookOptions_6" hidden="1">"7Pz+9M+PiBIQZQdE+f985PmNEuXhQyIK/fP/daL8v8cAPnv+5Xe/tvmjOPzTT+/de49AfP//f/YPFAzZ9Nnvf/L8yx+xqN/sVq0GWPTsxZvTVydffn0ufe/05v3//3GpErGTDvn933z55vj5j1jVb3arVgOs+vrky5enP0RG/fQ9GPX/I0E/kzBk09e//4svX5z+f51Lv0GCfPvLH8ls0OxWrQZk9s3ZFz9MkX3wcy2y37zIgoIhg+7t7H46"</definedName>
    <definedName name="EPMWorkbookOptions_7" hidden="1">"3rn3/3Um/UYJcn+8+/M2HTLAIT/x8zbkHxKZHxEkJMiP/NNv1Nb95Omr12dfvvghmruD9zB3/x8JpZSIshpzfPLmqx9xaNjsVq0GOPSL0+PXX706ff1DZNGH//9jUUNF4dHf582PVgzfq1GATbzR47vHq1VZTLOW4NjPg09Nc4JWLZeEOH32NGsz/tj/8E3VHfzjV/l5nTfzL5dfrvLl0XlWNvnju+GH3O6kzLMaQL9cvs4uc9Oy+zG3/W5V"</definedName>
    <definedName name="EPMWorkbookOptions_8" hidden="1">"v51U1Vtiy5bJaFr3vwjbX8101h6fNT+Z1UU2KfMv8vrCQeh9/hsnDuyXK6HG/xMAAP//Md8qznksAAA="</definedName>
    <definedName name="EPS">#REF!</definedName>
    <definedName name="Escalation_Status">#REF!</definedName>
    <definedName name="escape">#REF!</definedName>
    <definedName name="ESPCAhours">2080</definedName>
    <definedName name="ESPCAot">5.4655%</definedName>
    <definedName name="ETS_Taxable">#REF!</definedName>
    <definedName name="etswork0405">#REF!</definedName>
    <definedName name="etswork0408">#REF!</definedName>
    <definedName name="etswork0408b">#REF!</definedName>
    <definedName name="etswork0408c">#REF!</definedName>
    <definedName name="etsworkAll">#REF!</definedName>
    <definedName name="EV__LASTREFTIME__" hidden="1">"(GMT-05:00)11/21/2013 12:17:18 PM"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#REF!</definedName>
    <definedName name="Feb">#REF!</definedName>
    <definedName name="feb_lookup">#REF!</definedName>
    <definedName name="FebActRetail">#REF!</definedName>
    <definedName name="Field_Administrative_Services">#REF!</definedName>
    <definedName name="Field_Meter_Services_Manager">#REF!</definedName>
    <definedName name="Fields">#REF!</definedName>
    <definedName name="figures">#REF!</definedName>
    <definedName name="Final_Budget_Print">#REF!</definedName>
    <definedName name="first">#REF!</definedName>
    <definedName name="FiscalYR">#REF!</definedName>
    <definedName name="fixed_assets">#REF!</definedName>
    <definedName name="FLAG">#N/A</definedName>
    <definedName name="FLAG1">#N/A</definedName>
    <definedName name="FLAG2">#N/A</definedName>
    <definedName name="FLAG3">#N/A</definedName>
    <definedName name="FLAG5">#N/A</definedName>
    <definedName name="FLAG6">#N/A</definedName>
    <definedName name="fore_2009">#REF!</definedName>
    <definedName name="fore_2010">#REF!</definedName>
    <definedName name="Forecast">#REF!</definedName>
    <definedName name="Forecast_ECS">#REF!</definedName>
    <definedName name="Forecast_Points">#REF!</definedName>
    <definedName name="Forecast_Units">#REF!</definedName>
    <definedName name="Forestry_Director">#REF!</definedName>
    <definedName name="Forestry_Operations_Eastern">#REF!</definedName>
    <definedName name="Forestry_Operations_Northern">#REF!</definedName>
    <definedName name="Forestry_Operations_Southern">#REF!</definedName>
    <definedName name="Forestry_Technicians">#REF!</definedName>
    <definedName name="FORMB">#N/A</definedName>
    <definedName name="Formulas">#REF!</definedName>
    <definedName name="Fringe_Rate">#REF!</definedName>
    <definedName name="Fringe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P">#N/A</definedName>
    <definedName name="GATOT">#N/A</definedName>
    <definedName name="GENADM">#N/A</definedName>
    <definedName name="GENADM2">#N/A</definedName>
    <definedName name="GL">#REF!</definedName>
    <definedName name="GL_ACCDEPN_LOOKUP">#REF!</definedName>
    <definedName name="gl_acdepn_susp">#REF!</definedName>
    <definedName name="GL_BAL_ALLBU_LOOKUP">#REF!</definedName>
    <definedName name="GL_Bal_summary">#REF!</definedName>
    <definedName name="GL_COLUMN_NBR">#REF!</definedName>
    <definedName name="GL_cost_susp">#REF!</definedName>
    <definedName name="GL_Prior_Year">#REF!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PSUM">#N/A</definedName>
    <definedName name="Grade_Levels">#REF!</definedName>
    <definedName name="Group">#REF!</definedName>
    <definedName name="GSITable">#REF!</definedName>
    <definedName name="H1_consol">#REF!</definedName>
    <definedName name="H1_dx">#REF!</definedName>
    <definedName name="H1_networks">#REF!</definedName>
    <definedName name="H1_other">#REF!</definedName>
    <definedName name="H1_tx">#REF!</definedName>
    <definedName name="HEADER1">#REF!</definedName>
    <definedName name="HEADING">#N/A</definedName>
    <definedName name="Heads">#REF!</definedName>
    <definedName name="histdate">#REF!</definedName>
    <definedName name="HOI_HONI_">#REF!</definedName>
    <definedName name="HOI_HONI_Prior_Year">#REF!</definedName>
    <definedName name="HOLIDAYS">#N/A</definedName>
    <definedName name="HON_1505">#REF!</definedName>
    <definedName name="HONI_Budget_By_Investment">#REF!</definedName>
    <definedName name="Hours">#REF!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Imported">#REF!</definedName>
    <definedName name="IN_SERVICE_ADDS">#REF!</definedName>
    <definedName name="Incr2000">#REF!</definedName>
    <definedName name="InergiTitle">#REF!</definedName>
    <definedName name="Inflation">#REF!</definedName>
    <definedName name="INSERV_LOOKUP">#REF!</definedName>
    <definedName name="inservice_lookup">#REF!</definedName>
    <definedName name="INSTALL">#N/A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temp">#REF!</definedName>
    <definedName name="June_02">#REF!</definedName>
    <definedName name="LAST">#N/A</definedName>
    <definedName name="Last_Year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vels">#REF!</definedName>
    <definedName name="LIAB">#REF!</definedName>
    <definedName name="LIABJAN09">#REF!</definedName>
    <definedName name="LIMIT">#REF!</definedName>
    <definedName name="Lines_Technical_Services">#REF!</definedName>
    <definedName name="Lines_Zone_1">#REF!</definedName>
    <definedName name="Lines_Zone_2">#REF!</definedName>
    <definedName name="Lines_Zone_3A">#REF!</definedName>
    <definedName name="Lines_Zone_3B">#REF!</definedName>
    <definedName name="Lines_Zone_4">#REF!</definedName>
    <definedName name="Lines_Zone_5">#REF!</definedName>
    <definedName name="Lines_Zone_6">#REF!</definedName>
    <definedName name="Lines_Zone_7">#REF!</definedName>
    <definedName name="Lines_Zone_8">#REF!</definedName>
    <definedName name="Links_Page">#REF!</definedName>
    <definedName name="LNPG1">#N/A</definedName>
    <definedName name="LNPG10">#N/A</definedName>
    <definedName name="LNPG11">#N/A</definedName>
    <definedName name="LNPG12">#N/A</definedName>
    <definedName name="LNPG13">#N/A</definedName>
    <definedName name="LNPG2">#N/A</definedName>
    <definedName name="LoadForecast">#REF!</definedName>
    <definedName name="Loads">#REF!</definedName>
    <definedName name="LOB">#REF!</definedName>
    <definedName name="LOOKUP">#REF!</definedName>
    <definedName name="lookup_1110190">#REF!</definedName>
    <definedName name="lookup_bu">#REF!</definedName>
    <definedName name="lookup_class">#REF!</definedName>
    <definedName name="LOOPM">#N/A</definedName>
    <definedName name="LOOPX">#N/A</definedName>
    <definedName name="LPK">#REF!</definedName>
    <definedName name="LU">#REF!</definedName>
    <definedName name="LYN">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>#REF!</definedName>
    <definedName name="Manual_Prior_Year">#REF!</definedName>
    <definedName name="mapcss">#REF!</definedName>
    <definedName name="mapdss">#REF!</definedName>
    <definedName name="mapping">#REF!</definedName>
    <definedName name="march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y_02">#REF!</definedName>
    <definedName name="May_2010">#REF!</definedName>
    <definedName name="meter_costs">#REF!</definedName>
    <definedName name="meter_installation_costs_by_type">#REF!</definedName>
    <definedName name="Meter_Readers_Zone_1">#REF!</definedName>
    <definedName name="Meter_Readers_Zone_2">#REF!</definedName>
    <definedName name="Meter_Readers_Zone_3">#REF!</definedName>
    <definedName name="Meter_Readers_Zone_4">#REF!</definedName>
    <definedName name="Meter_Readers_Zone_5">#REF!</definedName>
    <definedName name="Meter_Readers_Zone_6">#REF!</definedName>
    <definedName name="Meter_Readers_Zone_7">#REF!</definedName>
    <definedName name="Meter_Reading_Hiring_Hall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FA_BU_CATG_LOOKUP">#REF!</definedName>
    <definedName name="MFA_Feed">#REF!</definedName>
    <definedName name="mgr">#REF!</definedName>
    <definedName name="mil">#REF!</definedName>
    <definedName name="million">#REF!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_Prior">#REF!</definedName>
    <definedName name="MONTHS">#REF!</definedName>
    <definedName name="mrr">#REF!</definedName>
    <definedName name="mwd">#REF!</definedName>
    <definedName name="mwdbor">#REF!</definedName>
    <definedName name="nam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mbmbm">"V2002-03-29"</definedName>
    <definedName name="nnbbmb">#REF!,#REF!,#REF!,#REF!</definedName>
    <definedName name="NNELDCkWhs">#REF!</definedName>
    <definedName name="NOPREC">#N/A</definedName>
    <definedName name="NOVASSETS">#REF!</definedName>
    <definedName name="NOVLIAB">#REF!</definedName>
    <definedName name="NPV">#REF!</definedName>
    <definedName name="NR_RPY_CI_Mkt_02">#REF!</definedName>
    <definedName name="NR_RPY_CI_Mkt_03">#REF!</definedName>
    <definedName name="NR_RPY_CI_OHE_02">#REF!</definedName>
    <definedName name="NR_RPY_CI_OHE_03">#REF!</definedName>
    <definedName name="NR_RPY_CI_OHE_04">#REF!</definedName>
    <definedName name="NR_RPY_CI_OHE_05">#REF!</definedName>
    <definedName name="NR_RPY_CI_OHE_06">#REF!</definedName>
    <definedName name="NR_RPY_CI_OHE_07">#REF!</definedName>
    <definedName name="NR_RPY_CI_OHE_08">#REF!</definedName>
    <definedName name="NT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0.000695023147272877</definedName>
    <definedName name="NvsEndTime">36951.4243821759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CTLIAB">#REF!</definedName>
    <definedName name="October">#REF!</definedName>
    <definedName name="OEB">#REF!</definedName>
    <definedName name="OFFSTAFFX">#N/A</definedName>
    <definedName name="OFPRDB01.OFPROD">#REF!</definedName>
    <definedName name="OH">#REF!</definedName>
    <definedName name="oh_wo">#REF!</definedName>
    <definedName name="OHSC_GC_S_BOARD_OF_DIRECTORS">#REF!</definedName>
    <definedName name="Old_Print_Area_A">#REF!</definedName>
    <definedName name="OLOL">#REF!</definedName>
    <definedName name="OPSUM">#N/A</definedName>
    <definedName name="Order">#REF!</definedName>
    <definedName name="OrgTable">#REF!</definedName>
    <definedName name="O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#REF!</definedName>
    <definedName name="OTHMENU">#N/A</definedName>
    <definedName name="othNYbud">#REF!</definedName>
    <definedName name="othPYACT">#REF!</definedName>
    <definedName name="OTHSTART">#REF!</definedName>
    <definedName name="overhead">#REF!</definedName>
    <definedName name="PAGE1">#N/A</definedName>
    <definedName name="PAGE10">#N/A</definedName>
    <definedName name="PAGE11">#N/A</definedName>
    <definedName name="PAGE12">#N/A</definedName>
    <definedName name="PAGE13">#N/A</definedName>
    <definedName name="PAGE2">#N/A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Orgs">#REF!</definedName>
    <definedName name="PARAM1">#N/A</definedName>
    <definedName name="PC">#REF!</definedName>
    <definedName name="PC_CAP_PROJ_LTD_LOOKUP">#REF!</definedName>
    <definedName name="PC_Prior_Year">#REF!</definedName>
    <definedName name="PER">#REF!</definedName>
    <definedName name="Percent_Area">#REF!,#REF!,#REF!,#REF!</definedName>
    <definedName name="pid_check">#REF!</definedName>
    <definedName name="PipeLine___CGA_Spread">#REF!</definedName>
    <definedName name="PipeLine___Hagler_Spread">#REF!</definedName>
    <definedName name="pivot">#REF!</definedName>
    <definedName name="pivot_110190">#REF!</definedName>
    <definedName name="pivot_174090">#REF!</definedName>
    <definedName name="PIVOT3_Green" hidden="1">{"'2003 05 15'!$W$11:$AI$18","'2003 05 15'!$A$1:$V$30"}</definedName>
    <definedName name="PLCGS">#N/A</definedName>
    <definedName name="PNL">#REF!</definedName>
    <definedName name="popoiuo">"V900"</definedName>
    <definedName name="pp">#REF!</definedName>
    <definedName name="_xlnm.Print_Area">#REF!</definedName>
    <definedName name="Print_Area_MI">#REF!</definedName>
    <definedName name="Print_Area2">#REF!</definedName>
    <definedName name="PRINT_BDCOMMSEC">#REF!</definedName>
    <definedName name="Print_Budget">#REF!</definedName>
    <definedName name="Print_Budget_PNL">#REF!</definedName>
    <definedName name="PRINT_DIRECTORATE">#REF!</definedName>
    <definedName name="print_end">#REF!</definedName>
    <definedName name="Print_EO_Consolid">#REF!</definedName>
    <definedName name="PRINT_EXEC.SUPP.">#REF!</definedName>
    <definedName name="Print_Fcst">[0]!Print_Fcst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NTMENU">#N/A</definedName>
    <definedName name="Proj">#REF!</definedName>
    <definedName name="PROJECT_ID">#REF!</definedName>
    <definedName name="projectinfo0409">#REF!</definedName>
    <definedName name="projectinfo0502">#REF!</definedName>
    <definedName name="projectinfo0502a">#REF!</definedName>
    <definedName name="ProjectName">#REF!</definedName>
    <definedName name="ProjectPhase">#REF!</definedName>
    <definedName name="Projects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uery1">#REF!</definedName>
    <definedName name="Query3">#REF!</definedName>
    <definedName name="R_GL_AD_N">#REF!</definedName>
    <definedName name="R_GL_AD_R">#REF!</definedName>
    <definedName name="R_GL_AD_S">#REF!</definedName>
    <definedName name="R_GL_COST_ACCT_TYPE">#REF!</definedName>
    <definedName name="Range_name__gl_accdepn_lookup_txdx">"1.'SUPPORT 6A - LEDGER BAL CONTROL'!$I$1:$P$55"</definedName>
    <definedName name="Range_name__Subledger_bal_by_bu___a9_to_f33">#REF!</definedName>
    <definedName name="ratedescription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dTbl">#REF!</definedName>
    <definedName name="RECNOP">#N/A</definedName>
    <definedName name="RECRUITING">#N/A</definedName>
    <definedName name="REFLAG">#N/A</definedName>
    <definedName name="regasset">#REF!</definedName>
    <definedName name="RegAssLiab">#REF!</definedName>
    <definedName name="region1">#REF!</definedName>
    <definedName name="regionx">#REF!</definedName>
    <definedName name="REPORT_DATA">#REF!</definedName>
    <definedName name="Report_Date">#REF!</definedName>
    <definedName name="Report_Month">#REF!</definedName>
    <definedName name="Reporting_Month_Accomp">#REF!</definedName>
    <definedName name="REPORTMENU">#N/A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tailers_1505">#REF!</definedName>
    <definedName name="RetailRates">#REF!</definedName>
    <definedName name="Return_to_Index">#REF!</definedName>
    <definedName name="REVERSAL_VAL">#REF!</definedName>
    <definedName name="Revised_PV_Rates">#REF!</definedName>
    <definedName name="rfff">#REF!</definedName>
    <definedName name="rfwejojkr">#REF!</definedName>
    <definedName name="rg">#REF!</definedName>
    <definedName name="RID">#REF!</definedName>
    <definedName name="RMDepr">#REF!</definedName>
    <definedName name="rollup_code">#REF!</definedName>
    <definedName name="RPY_CI_Reg_Mkt_02">#REF!</definedName>
    <definedName name="RPY_CI_Reg_Mkt_03">#REF!</definedName>
    <definedName name="RPY_CI_Reg_OHE_02">#REF!</definedName>
    <definedName name="RPY_CI_Reg_OHE_03">#REF!</definedName>
    <definedName name="RPY_CI_Reg_OHE_04">#REF!</definedName>
    <definedName name="RPY_CI_Reg_OHE_05">#REF!</definedName>
    <definedName name="RPY_CI_Reg_OHE_06">#REF!</definedName>
    <definedName name="RPY_CI_Reg_OHE_07">#REF!</definedName>
    <definedName name="RPY_CI_Reg_OHE_08">#REF!</definedName>
    <definedName name="RTT">#REF!</definedName>
    <definedName name="rundate">#REF!</definedName>
    <definedName name="s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ACCOMP">#REF!</definedName>
    <definedName name="Salary">#REF!</definedName>
    <definedName name="SALBENF">#REF!</definedName>
    <definedName name="SALCTL">#N/A</definedName>
    <definedName name="SALFUTR">#N/A</definedName>
    <definedName name="salreg">#REF!</definedName>
    <definedName name="SALREGF">#REF!</definedName>
    <definedName name="SALSTAFF">#N/A</definedName>
    <definedName name="SALTEMP">#N/A</definedName>
    <definedName name="Savings_Factor">#REF!</definedName>
    <definedName name="sCC">#REF!</definedName>
    <definedName name="SCD">#REF!</definedName>
    <definedName name="Schedule">#REF!</definedName>
    <definedName name="SCN">#REF!</definedName>
    <definedName name="Scope">#REF!</definedName>
    <definedName name="Scope_Inflation">#REF!</definedName>
    <definedName name="SD">#REF!</definedName>
    <definedName name="SDBOR">#REF!</definedName>
    <definedName name="sdrtyhjr">#REF!</definedName>
    <definedName name="SELLING">#N/A</definedName>
    <definedName name="Serv_Cat">#REF!</definedName>
    <definedName name="Service">#REF!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Gross">#REF!</definedName>
    <definedName name="sINSERADD">#REF!</definedName>
    <definedName name="Skill_LOB">#REF!</definedName>
    <definedName name="Skill_Type">#REF!</definedName>
    <definedName name="SkillLOBs">#REF!</definedName>
    <definedName name="SkillTypes">#REF!</definedName>
    <definedName name="SKIP">#N/A</definedName>
    <definedName name="SKIP3">#N/A</definedName>
    <definedName name="SKIP4">#N/A</definedName>
    <definedName name="SLD">#REF!</definedName>
    <definedName name="sNet">#REF!</definedName>
    <definedName name="Sorted">#REF!</definedName>
    <definedName name="source">#REF!</definedName>
    <definedName name="source1">#REF!</definedName>
    <definedName name="source2">#REF!</definedName>
    <definedName name="source3">#REF!</definedName>
    <definedName name="source4">#REF!</definedName>
    <definedName name="source5">#REF!</definedName>
    <definedName name="source6">#REF!</definedName>
    <definedName name="source7">#REF!</definedName>
    <definedName name="source8">#REF!</definedName>
    <definedName name="SOW">#REF!</definedName>
    <definedName name="SPEED">#N/A</definedName>
    <definedName name="SPEEDX">#N/A</definedName>
    <definedName name="SPEEDZ">#N/A</definedName>
    <definedName name="Split_kWh_First___Balance_040212b_Summary_Query">#REF!</definedName>
    <definedName name="sRemoval">#REF!</definedName>
    <definedName name="ss" hidden="1">{"'2003 05 15'!$W$11:$AI$18","'2003 05 15'!$A$1:$V$30"}</definedName>
    <definedName name="staff">#REF!</definedName>
    <definedName name="START_YR">#REF!</definedName>
    <definedName name="STAT_CODE">#REF!</definedName>
    <definedName name="StreamAcronym">#REF!</definedName>
    <definedName name="STRIP">#N/A</definedName>
    <definedName name="STRIPK">#N/A</definedName>
    <definedName name="STRIPL">#N/A</definedName>
    <definedName name="STRIPM">#N/A</definedName>
    <definedName name="STRIPN">#N/A</definedName>
    <definedName name="STRIPP">#N/A</definedName>
    <definedName name="STRIPQ">#N/A</definedName>
    <definedName name="STRIPR">#N/A</definedName>
    <definedName name="STRIPS">#N/A</definedName>
    <definedName name="STRIPT">#N/A</definedName>
    <definedName name="STRIPU">#N/A</definedName>
    <definedName name="STRIPV">#N/A</definedName>
    <definedName name="STRIPW">#N/A</definedName>
    <definedName name="STRIPX">#N/A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mmary_Forestry">#REF!</definedName>
    <definedName name="Summary_Meter_Readers">#REF!</definedName>
    <definedName name="Summary_Provincial_Lines">#REF!</definedName>
    <definedName name="susp_name">#REF!</definedName>
    <definedName name="t">[0]!t</definedName>
    <definedName name="t258areturntotop">#REF!</definedName>
    <definedName name="t258azone1">#REF!</definedName>
    <definedName name="t258azone2">#REF!</definedName>
    <definedName name="t258azone3a">#REF!</definedName>
    <definedName name="t258azone3b">#REF!</definedName>
    <definedName name="t258azone4">#REF!</definedName>
    <definedName name="t258azone5">#REF!</definedName>
    <definedName name="t258azone6">#REF!</definedName>
    <definedName name="t258azone7">#REF!</definedName>
    <definedName name="t258breturntotop">#REF!</definedName>
    <definedName name="t258bzone1">#REF!</definedName>
    <definedName name="t258bzone2">#REF!</definedName>
    <definedName name="t258bzone3a">#REF!</definedName>
    <definedName name="t258bzone3b">#REF!</definedName>
    <definedName name="t258bzone5">#REF!</definedName>
    <definedName name="t258bzone6">#REF!</definedName>
    <definedName name="t258bzone7">#REF!</definedName>
    <definedName name="t258zone4">#REF!</definedName>
    <definedName name="Targets">#REF!</definedName>
    <definedName name="Tax">#REF!</definedName>
    <definedName name="Tax_Provision">#REF!</definedName>
    <definedName name="Taxesbudref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C_L">#REF!</definedName>
    <definedName name="TC202PrintArea">#REF!</definedName>
    <definedName name="TC212PrintArea">#REF!</definedName>
    <definedName name="TCCommon">#REF!</definedName>
    <definedName name="TCDevelopment">#REF!</definedName>
    <definedName name="TCOperating">#REF!</definedName>
    <definedName name="TCSustainment">#REF!</definedName>
    <definedName name="team10">#REF!</definedName>
    <definedName name="team11">#REF!</definedName>
    <definedName name="team12">#REF!</definedName>
    <definedName name="team2">#REF!</definedName>
    <definedName name="team3">#REF!</definedName>
    <definedName name="team4">#REF!</definedName>
    <definedName name="team5">#REF!</definedName>
    <definedName name="team6">#REF!</definedName>
    <definedName name="team7">#REF!</definedName>
    <definedName name="team8">#REF!</definedName>
    <definedName name="team9">#REF!</definedName>
    <definedName name="TECHAMS">#N/A</definedName>
    <definedName name="temp">#REF!</definedName>
    <definedName name="TEMPA">#REF!</definedName>
    <definedName name="Temps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is_Year">#REF!</definedName>
    <definedName name="thou">#REF!</definedName>
    <definedName name="Tier2_Lookup">#REF!</definedName>
    <definedName name="Tier2_reference">#REF!</definedName>
    <definedName name="Title">#REF!</definedName>
    <definedName name="TM_F">#REF!</definedName>
    <definedName name="TM_L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OTAL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de_Month">#REF!</definedName>
    <definedName name="TRANBUD">#REF!</definedName>
    <definedName name="TRANEND">#REF!</definedName>
    <definedName name="trans_clsfy_110190">#REF!</definedName>
    <definedName name="transportation_costs">#REF!</definedName>
    <definedName name="TRANSTART">#REF!</definedName>
    <definedName name="Trend">#REF!</definedName>
    <definedName name="TrendName">#REF!</definedName>
    <definedName name="TRENDS">#N/A</definedName>
    <definedName name="trendy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WE_adds__fr_MFA_worksheet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TxOp">#REF!</definedName>
    <definedName name="unassigned">#REF!</definedName>
    <definedName name="Union">#REF!</definedName>
    <definedName name="unit_bud">#REF!</definedName>
    <definedName name="unit_fcs">#REF!</definedName>
    <definedName name="units">#REF!</definedName>
    <definedName name="Untitled">#REF!</definedName>
    <definedName name="UPDATE">#N/A</definedName>
    <definedName name="Update_Date">#REF!</definedName>
    <definedName name="Utility">#REF!</definedName>
    <definedName name="utitliy1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ANG">#N/A</definedName>
    <definedName name="wbs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IPEOUT">#N/A</definedName>
    <definedName name="WNMENU">#N/A</definedName>
    <definedName name="wo_check">#REF!</definedName>
    <definedName name="Work_Force_Deployment">#REF!</definedName>
    <definedName name="Workforce_Acquisition">#REF!</definedName>
    <definedName name="WorkstreamNames">#REF!</definedName>
    <definedName name="wrn.All._.Total._.Costsl." hidden="1">{"Help Desk",#N/A,FALSE,"Total Costs";"Server Management",#N/A,FALSE,"Total Costs";"Application Management",#N/A,FALSE,"Total Costs"}</definedName>
    <definedName name="wrn.Application._.Management._.Total._.Costs." hidden="1">{"Application Management",#N/A,FALSE,"Total Costs"}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Help._.Desk._.Total._.Costs." hidden="1">{"Help Desk",#N/A,FALSE,"Total Costs"}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Server._.Management._.Total._.Costs." hidden="1">{"Server Management",#N/A,FALSE,"Total Costs"}</definedName>
    <definedName name="x">#REF!</definedName>
    <definedName name="XCSEDRAW">#N/A</definedName>
    <definedName name="xcvbc">#REF!</definedName>
    <definedName name="XLOAD">#N/A</definedName>
    <definedName name="XPSSBONUS">#N/A</definedName>
    <definedName name="XPSSDRAW">#N/A</definedName>
    <definedName name="Y1_p1a">#REF!</definedName>
    <definedName name="Y1_p2a">#REF!</definedName>
    <definedName name="y2_p1">#REF!</definedName>
    <definedName name="Y2p2">#REF!</definedName>
    <definedName name="Year98">#REF!</definedName>
    <definedName name="Year99">!$Z$8:$AN$540</definedName>
    <definedName name="YesorNo">#REF!</definedName>
    <definedName name="YTD">#REF!</definedName>
    <definedName name="YTDBI">#REF!</definedName>
    <definedName name="z">#REF!</definedName>
    <definedName name="ZLOAD">#N/A</definedName>
    <definedName name="zone1">#REF!</definedName>
    <definedName name="zxzx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E63" i="1"/>
  <c r="F63" i="1"/>
  <c r="G63" i="1"/>
  <c r="H63" i="1"/>
  <c r="J63" i="1"/>
  <c r="K63" i="1"/>
  <c r="L63" i="1"/>
  <c r="D23" i="1" l="1"/>
  <c r="E23" i="1" s="1"/>
  <c r="E44" i="1" s="1"/>
  <c r="F19" i="1"/>
  <c r="F43" i="1" s="1"/>
  <c r="E19" i="1"/>
  <c r="E43" i="1" s="1"/>
  <c r="F23" i="1" l="1"/>
  <c r="F44" i="1" s="1"/>
  <c r="K62" i="1" l="1"/>
  <c r="J62" i="1"/>
  <c r="V23" i="1" s="1"/>
  <c r="I62" i="1"/>
  <c r="S23" i="1" s="1"/>
  <c r="H62" i="1"/>
  <c r="P23" i="1" s="1"/>
  <c r="G62" i="1"/>
  <c r="M23" i="1" s="1"/>
  <c r="F62" i="1"/>
  <c r="J23" i="1" s="1"/>
  <c r="E62" i="1"/>
  <c r="G23" i="1" s="1"/>
  <c r="L62" i="1"/>
  <c r="L64" i="1" s="1"/>
  <c r="L76" i="1"/>
  <c r="D75" i="1"/>
  <c r="K74" i="1"/>
  <c r="K76" i="1" s="1"/>
  <c r="J74" i="1"/>
  <c r="J76" i="1" s="1"/>
  <c r="I74" i="1"/>
  <c r="I76" i="1" s="1"/>
  <c r="H74" i="1"/>
  <c r="H76" i="1" s="1"/>
  <c r="G74" i="1"/>
  <c r="G76" i="1" s="1"/>
  <c r="F74" i="1"/>
  <c r="F76" i="1" s="1"/>
  <c r="E74" i="1"/>
  <c r="E76" i="1" s="1"/>
  <c r="D74" i="1"/>
  <c r="D76" i="1" s="1"/>
  <c r="L74" i="1"/>
  <c r="K64" i="1"/>
  <c r="J64" i="1"/>
  <c r="I64" i="1"/>
  <c r="H64" i="1"/>
  <c r="G64" i="1"/>
  <c r="F64" i="1"/>
  <c r="D64" i="1"/>
  <c r="L59" i="1"/>
  <c r="K59" i="1"/>
  <c r="K67" i="1" s="1"/>
  <c r="J59" i="1"/>
  <c r="I59" i="1"/>
  <c r="H59" i="1"/>
  <c r="G59" i="1"/>
  <c r="F59" i="1"/>
  <c r="E59" i="1"/>
  <c r="D59" i="1"/>
  <c r="Y23" i="1"/>
  <c r="X23" i="1"/>
  <c r="X44" i="1" s="1"/>
  <c r="W23" i="1"/>
  <c r="W44" i="1" s="1"/>
  <c r="E64" i="1" l="1"/>
  <c r="F67" i="1"/>
  <c r="G66" i="1" s="1"/>
  <c r="E67" i="1"/>
  <c r="F66" i="1" s="1"/>
  <c r="F68" i="1" s="1"/>
  <c r="J7" i="1" s="1"/>
  <c r="L7" i="1" s="1"/>
  <c r="G67" i="1"/>
  <c r="H66" i="1" s="1"/>
  <c r="H67" i="1"/>
  <c r="I66" i="1" s="1"/>
  <c r="I67" i="1"/>
  <c r="J66" i="1" s="1"/>
  <c r="J67" i="1"/>
  <c r="K66" i="1" s="1"/>
  <c r="K68" i="1" s="1"/>
  <c r="D77" i="1"/>
  <c r="D80" i="1" s="1"/>
  <c r="L67" i="1"/>
  <c r="L68" i="1" s="1"/>
  <c r="I23" i="1"/>
  <c r="I44" i="1" s="1"/>
  <c r="H23" i="1"/>
  <c r="H44" i="1" s="1"/>
  <c r="K23" i="1"/>
  <c r="K44" i="1" s="1"/>
  <c r="L23" i="1"/>
  <c r="L44" i="1" s="1"/>
  <c r="O23" i="1"/>
  <c r="O44" i="1" s="1"/>
  <c r="N23" i="1"/>
  <c r="N44" i="1" s="1"/>
  <c r="Q23" i="1"/>
  <c r="Q44" i="1" s="1"/>
  <c r="R23" i="1"/>
  <c r="R44" i="1" s="1"/>
  <c r="T23" i="1"/>
  <c r="T44" i="1" s="1"/>
  <c r="U23" i="1"/>
  <c r="U44" i="1" s="1"/>
  <c r="D67" i="1"/>
  <c r="K7" i="1" l="1"/>
  <c r="J68" i="1"/>
  <c r="V7" i="1" s="1"/>
  <c r="I68" i="1"/>
  <c r="S7" i="1" s="1"/>
  <c r="H68" i="1"/>
  <c r="P7" i="1" s="1"/>
  <c r="G68" i="1"/>
  <c r="M7" i="1" s="1"/>
  <c r="E66" i="1"/>
  <c r="E68" i="1" s="1"/>
  <c r="G7" i="1" s="1"/>
  <c r="D68" i="1"/>
  <c r="D7" i="1" s="1"/>
  <c r="F45" i="1"/>
  <c r="F46" i="1" s="1"/>
  <c r="F50" i="1" s="1"/>
  <c r="F52" i="1" s="1"/>
  <c r="F53" i="1" s="1"/>
  <c r="F24" i="1" s="1"/>
  <c r="E45" i="1"/>
  <c r="E46" i="1" s="1"/>
  <c r="E50" i="1" s="1"/>
  <c r="E52" i="1" s="1"/>
  <c r="E53" i="1" s="1"/>
  <c r="E24" i="1" s="1"/>
  <c r="D81" i="1"/>
  <c r="E73" i="1" s="1"/>
  <c r="E75" i="1" s="1"/>
  <c r="Y7" i="1"/>
  <c r="AB7" i="1"/>
  <c r="AC7" i="1" s="1"/>
  <c r="X7" i="1"/>
  <c r="W7" i="1"/>
  <c r="AA7" i="1"/>
  <c r="Z7" i="1"/>
  <c r="AB23" i="1"/>
  <c r="AC23" i="1" s="1"/>
  <c r="AC44" i="1" s="1"/>
  <c r="AA23" i="1"/>
  <c r="AA44" i="1" s="1"/>
  <c r="Z23" i="1"/>
  <c r="Z44" i="1" s="1"/>
  <c r="R7" i="1" l="1"/>
  <c r="Q7" i="1"/>
  <c r="O7" i="1"/>
  <c r="N7" i="1"/>
  <c r="U7" i="1"/>
  <c r="T7" i="1"/>
  <c r="E7" i="1"/>
  <c r="F7" i="1"/>
  <c r="E77" i="1"/>
  <c r="E80" i="1" s="1"/>
  <c r="H7" i="1"/>
  <c r="I7" i="1"/>
  <c r="AD7" i="1"/>
  <c r="AD23" i="1"/>
  <c r="AD44" i="1" s="1"/>
  <c r="H45" i="1" l="1"/>
  <c r="I45" i="1"/>
  <c r="E81" i="1"/>
  <c r="F73" i="1" s="1"/>
  <c r="F75" i="1" s="1"/>
  <c r="AA11" i="1"/>
  <c r="AA15" i="1" s="1"/>
  <c r="AA19" i="1" s="1"/>
  <c r="AA43" i="1" s="1"/>
  <c r="Z11" i="1"/>
  <c r="Z13" i="1" s="1"/>
  <c r="Z17" i="1" s="1"/>
  <c r="X11" i="1"/>
  <c r="X15" i="1" s="1"/>
  <c r="X19" i="1" s="1"/>
  <c r="X43" i="1" s="1"/>
  <c r="W11" i="1"/>
  <c r="W15" i="1" s="1"/>
  <c r="W19" i="1" s="1"/>
  <c r="W43" i="1" s="1"/>
  <c r="U11" i="1"/>
  <c r="U15" i="1" s="1"/>
  <c r="U19" i="1" s="1"/>
  <c r="U43" i="1" s="1"/>
  <c r="T11" i="1"/>
  <c r="T15" i="1" s="1"/>
  <c r="T19" i="1" s="1"/>
  <c r="T43" i="1" s="1"/>
  <c r="F77" i="1" l="1"/>
  <c r="F80" i="1" s="1"/>
  <c r="U13" i="1"/>
  <c r="U17" i="1" s="1"/>
  <c r="U14" i="1"/>
  <c r="U18" i="1" s="1"/>
  <c r="T13" i="1"/>
  <c r="T17" i="1" s="1"/>
  <c r="T14" i="1"/>
  <c r="T18" i="1" s="1"/>
  <c r="Z14" i="1"/>
  <c r="Z18" i="1" s="1"/>
  <c r="W13" i="1"/>
  <c r="W17" i="1" s="1"/>
  <c r="X13" i="1"/>
  <c r="X17" i="1" s="1"/>
  <c r="W14" i="1"/>
  <c r="W18" i="1" s="1"/>
  <c r="X14" i="1"/>
  <c r="X18" i="1" s="1"/>
  <c r="AA13" i="1"/>
  <c r="AA17" i="1" s="1"/>
  <c r="AA14" i="1"/>
  <c r="AA18" i="1" s="1"/>
  <c r="Z15" i="1"/>
  <c r="Z19" i="1" s="1"/>
  <c r="R11" i="1"/>
  <c r="Q11" i="1"/>
  <c r="Q15" i="1" s="1"/>
  <c r="Q19" i="1" s="1"/>
  <c r="Q43" i="1" s="1"/>
  <c r="O11" i="1"/>
  <c r="O15" i="1" s="1"/>
  <c r="O19" i="1" s="1"/>
  <c r="O43" i="1" s="1"/>
  <c r="N11" i="1"/>
  <c r="N15" i="1" s="1"/>
  <c r="N19" i="1" s="1"/>
  <c r="N43" i="1" s="1"/>
  <c r="L11" i="1"/>
  <c r="K11" i="1"/>
  <c r="I11" i="1"/>
  <c r="H11" i="1"/>
  <c r="F11" i="1"/>
  <c r="E11" i="1"/>
  <c r="AD11" i="1"/>
  <c r="AC11" i="1"/>
  <c r="T20" i="1" l="1"/>
  <c r="K45" i="1"/>
  <c r="L45" i="1"/>
  <c r="F81" i="1"/>
  <c r="G73" i="1" s="1"/>
  <c r="G75" i="1" s="1"/>
  <c r="E14" i="1"/>
  <c r="E18" i="1" s="1"/>
  <c r="E13" i="1"/>
  <c r="E17" i="1" s="1"/>
  <c r="E20" i="1" s="1"/>
  <c r="E26" i="1" s="1"/>
  <c r="E32" i="1" s="1"/>
  <c r="E34" i="1" s="1"/>
  <c r="F14" i="1"/>
  <c r="F18" i="1" s="1"/>
  <c r="F13" i="1"/>
  <c r="F17" i="1" s="1"/>
  <c r="F20" i="1" s="1"/>
  <c r="F26" i="1" s="1"/>
  <c r="F28" i="1" s="1"/>
  <c r="F30" i="1" s="1"/>
  <c r="U20" i="1"/>
  <c r="K14" i="1"/>
  <c r="K18" i="1" s="1"/>
  <c r="K15" i="1"/>
  <c r="K19" i="1" s="1"/>
  <c r="K43" i="1" s="1"/>
  <c r="K46" i="1" s="1"/>
  <c r="K50" i="1" s="1"/>
  <c r="K52" i="1" s="1"/>
  <c r="K53" i="1" s="1"/>
  <c r="K24" i="1" s="1"/>
  <c r="K13" i="1"/>
  <c r="K17" i="1" s="1"/>
  <c r="L15" i="1"/>
  <c r="L19" i="1" s="1"/>
  <c r="L43" i="1" s="1"/>
  <c r="L46" i="1" s="1"/>
  <c r="L50" i="1" s="1"/>
  <c r="L52" i="1" s="1"/>
  <c r="L53" i="1" s="1"/>
  <c r="L24" i="1" s="1"/>
  <c r="L14" i="1"/>
  <c r="L18" i="1" s="1"/>
  <c r="L13" i="1"/>
  <c r="L17" i="1" s="1"/>
  <c r="H15" i="1"/>
  <c r="H19" i="1" s="1"/>
  <c r="H43" i="1" s="1"/>
  <c r="H46" i="1" s="1"/>
  <c r="H50" i="1" s="1"/>
  <c r="H52" i="1" s="1"/>
  <c r="H53" i="1" s="1"/>
  <c r="H24" i="1" s="1"/>
  <c r="H14" i="1"/>
  <c r="H18" i="1" s="1"/>
  <c r="H13" i="1"/>
  <c r="H17" i="1" s="1"/>
  <c r="I15" i="1"/>
  <c r="I19" i="1" s="1"/>
  <c r="I43" i="1" s="1"/>
  <c r="I46" i="1" s="1"/>
  <c r="I50" i="1" s="1"/>
  <c r="I52" i="1" s="1"/>
  <c r="I53" i="1" s="1"/>
  <c r="I24" i="1" s="1"/>
  <c r="I14" i="1"/>
  <c r="I18" i="1" s="1"/>
  <c r="I13" i="1"/>
  <c r="I17" i="1" s="1"/>
  <c r="N14" i="1"/>
  <c r="N18" i="1" s="1"/>
  <c r="N13" i="1"/>
  <c r="N17" i="1" s="1"/>
  <c r="O14" i="1"/>
  <c r="O18" i="1" s="1"/>
  <c r="O13" i="1"/>
  <c r="O17" i="1" s="1"/>
  <c r="Q14" i="1"/>
  <c r="Q18" i="1" s="1"/>
  <c r="Q13" i="1"/>
  <c r="Q17" i="1" s="1"/>
  <c r="Q20" i="1" s="1"/>
  <c r="R15" i="1"/>
  <c r="R19" i="1" s="1"/>
  <c r="R43" i="1" s="1"/>
  <c r="R14" i="1"/>
  <c r="R18" i="1" s="1"/>
  <c r="R13" i="1"/>
  <c r="R17" i="1" s="1"/>
  <c r="Z20" i="1"/>
  <c r="Z43" i="1"/>
  <c r="W20" i="1"/>
  <c r="X20" i="1"/>
  <c r="AA20" i="1"/>
  <c r="AC15" i="1"/>
  <c r="AC19" i="1" s="1"/>
  <c r="AC43" i="1" s="1"/>
  <c r="AC13" i="1"/>
  <c r="AC17" i="1" s="1"/>
  <c r="AC14" i="1"/>
  <c r="AC18" i="1" s="1"/>
  <c r="AD15" i="1"/>
  <c r="AD19" i="1" s="1"/>
  <c r="AD43" i="1" s="1"/>
  <c r="AD13" i="1"/>
  <c r="AD17" i="1" s="1"/>
  <c r="AD14" i="1"/>
  <c r="AD18" i="1" s="1"/>
  <c r="G77" i="1" l="1"/>
  <c r="G80" i="1" s="1"/>
  <c r="K20" i="1"/>
  <c r="K26" i="1" s="1"/>
  <c r="K32" i="1" s="1"/>
  <c r="K34" i="1" s="1"/>
  <c r="H20" i="1"/>
  <c r="H26" i="1" s="1"/>
  <c r="H32" i="1" s="1"/>
  <c r="H34" i="1" s="1"/>
  <c r="O20" i="1"/>
  <c r="R20" i="1"/>
  <c r="N20" i="1"/>
  <c r="L20" i="1"/>
  <c r="L26" i="1" s="1"/>
  <c r="L28" i="1" s="1"/>
  <c r="L30" i="1" s="1"/>
  <c r="I20" i="1"/>
  <c r="I26" i="1" s="1"/>
  <c r="I28" i="1" s="1"/>
  <c r="I30" i="1" s="1"/>
  <c r="AD20" i="1"/>
  <c r="AC20" i="1"/>
  <c r="O45" i="1" l="1"/>
  <c r="O46" i="1" s="1"/>
  <c r="O50" i="1" s="1"/>
  <c r="O52" i="1" s="1"/>
  <c r="O53" i="1" s="1"/>
  <c r="O24" i="1" s="1"/>
  <c r="O26" i="1" s="1"/>
  <c r="O28" i="1" s="1"/>
  <c r="O30" i="1" s="1"/>
  <c r="N45" i="1"/>
  <c r="N46" i="1" s="1"/>
  <c r="N50" i="1" s="1"/>
  <c r="G81" i="1"/>
  <c r="H73" i="1" s="1"/>
  <c r="H75" i="1" s="1"/>
  <c r="AR9" i="1"/>
  <c r="AR8" i="1"/>
  <c r="AR6" i="1"/>
  <c r="AO8" i="1"/>
  <c r="AO6" i="1"/>
  <c r="AM9" i="1"/>
  <c r="AL8" i="1"/>
  <c r="AL6" i="1"/>
  <c r="AI8" i="1"/>
  <c r="AI6" i="1"/>
  <c r="Q79" i="1"/>
  <c r="P79" i="1"/>
  <c r="O79" i="1"/>
  <c r="N79" i="1"/>
  <c r="M79" i="1"/>
  <c r="Q78" i="1"/>
  <c r="P78" i="1"/>
  <c r="O78" i="1"/>
  <c r="N78" i="1"/>
  <c r="M78" i="1"/>
  <c r="Q74" i="1"/>
  <c r="Q76" i="1" s="1"/>
  <c r="P74" i="1"/>
  <c r="P76" i="1" s="1"/>
  <c r="O74" i="1"/>
  <c r="O76" i="1" s="1"/>
  <c r="N74" i="1"/>
  <c r="N76" i="1" s="1"/>
  <c r="M74" i="1"/>
  <c r="M76" i="1" s="1"/>
  <c r="M66" i="1"/>
  <c r="Q63" i="1"/>
  <c r="P63" i="1"/>
  <c r="O63" i="1"/>
  <c r="N63" i="1"/>
  <c r="M63" i="1"/>
  <c r="M61" i="1"/>
  <c r="M57" i="1"/>
  <c r="AG9" i="1"/>
  <c r="AF8" i="1"/>
  <c r="AF6" i="1"/>
  <c r="AO9" i="1" l="1"/>
  <c r="AI9" i="1"/>
  <c r="AI22" i="1" s="1"/>
  <c r="AR22" i="1"/>
  <c r="AM22" i="1"/>
  <c r="AM10" i="1"/>
  <c r="AS9" i="1"/>
  <c r="AL9" i="1"/>
  <c r="AL10" i="1" s="1"/>
  <c r="H77" i="1"/>
  <c r="H80" i="1" s="1"/>
  <c r="H81" i="1" s="1"/>
  <c r="I73" i="1" s="1"/>
  <c r="I75" i="1" s="1"/>
  <c r="AJ9" i="1"/>
  <c r="AJ22" i="1" s="1"/>
  <c r="N52" i="1"/>
  <c r="N53" i="1" s="1"/>
  <c r="N24" i="1"/>
  <c r="N26" i="1" s="1"/>
  <c r="N32" i="1" s="1"/>
  <c r="N34" i="1" s="1"/>
  <c r="M62" i="1"/>
  <c r="M64" i="1" s="1"/>
  <c r="N61" i="1" s="1"/>
  <c r="M59" i="1"/>
  <c r="AR10" i="1"/>
  <c r="AO10" i="1"/>
  <c r="AO22" i="1"/>
  <c r="AP9" i="1"/>
  <c r="AI10" i="1"/>
  <c r="AG22" i="1"/>
  <c r="AG10" i="1"/>
  <c r="AF9" i="1"/>
  <c r="AF10" i="1" s="1"/>
  <c r="AE23" i="1" l="1"/>
  <c r="AG23" i="1" s="1"/>
  <c r="AG44" i="1" s="1"/>
  <c r="I77" i="1"/>
  <c r="I80" i="1" s="1"/>
  <c r="I81" i="1" s="1"/>
  <c r="J73" i="1" s="1"/>
  <c r="J75" i="1" s="1"/>
  <c r="AF22" i="1"/>
  <c r="R45" i="1"/>
  <c r="R46" i="1" s="1"/>
  <c r="R50" i="1" s="1"/>
  <c r="R52" i="1" s="1"/>
  <c r="R53" i="1" s="1"/>
  <c r="R24" i="1" s="1"/>
  <c r="R26" i="1" s="1"/>
  <c r="R28" i="1" s="1"/>
  <c r="R30" i="1" s="1"/>
  <c r="Q45" i="1"/>
  <c r="Q46" i="1" s="1"/>
  <c r="Q50" i="1" s="1"/>
  <c r="Q52" i="1" s="1"/>
  <c r="Q53" i="1" s="1"/>
  <c r="Q24" i="1" s="1"/>
  <c r="Q26" i="1" s="1"/>
  <c r="Q32" i="1" s="1"/>
  <c r="Q34" i="1" s="1"/>
  <c r="AL22" i="1"/>
  <c r="AJ10" i="1"/>
  <c r="AS22" i="1"/>
  <c r="AS10" i="1"/>
  <c r="AF23" i="1"/>
  <c r="AF44" i="1" s="1"/>
  <c r="AP22" i="1"/>
  <c r="AP10" i="1"/>
  <c r="M67" i="1"/>
  <c r="N57" i="1"/>
  <c r="J77" i="1" l="1"/>
  <c r="J80" i="1" s="1"/>
  <c r="J81" i="1"/>
  <c r="K73" i="1" s="1"/>
  <c r="K75" i="1" s="1"/>
  <c r="K77" i="1" s="1"/>
  <c r="K80" i="1" s="1"/>
  <c r="T45" i="1"/>
  <c r="T46" i="1" s="1"/>
  <c r="T50" i="1" s="1"/>
  <c r="T52" i="1" s="1"/>
  <c r="T53" i="1" s="1"/>
  <c r="T24" i="1" s="1"/>
  <c r="T26" i="1" s="1"/>
  <c r="T32" i="1" s="1"/>
  <c r="T34" i="1" s="1"/>
  <c r="U45" i="1"/>
  <c r="U46" i="1" s="1"/>
  <c r="U50" i="1" s="1"/>
  <c r="U52" i="1" s="1"/>
  <c r="U53" i="1" s="1"/>
  <c r="U24" i="1" s="1"/>
  <c r="U26" i="1" s="1"/>
  <c r="U28" i="1" s="1"/>
  <c r="U30" i="1" s="1"/>
  <c r="N62" i="1"/>
  <c r="N64" i="1" s="1"/>
  <c r="N59" i="1"/>
  <c r="M68" i="1"/>
  <c r="AE7" i="1" s="1"/>
  <c r="N66" i="1"/>
  <c r="K81" i="1" l="1"/>
  <c r="L73" i="1" s="1"/>
  <c r="L75" i="1" s="1"/>
  <c r="L77" i="1" s="1"/>
  <c r="L80" i="1" s="1"/>
  <c r="AA45" i="1"/>
  <c r="AA46" i="1" s="1"/>
  <c r="AA50" i="1" s="1"/>
  <c r="AA52" i="1" s="1"/>
  <c r="AA53" i="1" s="1"/>
  <c r="AA24" i="1" s="1"/>
  <c r="AA26" i="1" s="1"/>
  <c r="AA28" i="1" s="1"/>
  <c r="AA30" i="1" s="1"/>
  <c r="Z45" i="1"/>
  <c r="Z46" i="1" s="1"/>
  <c r="Z50" i="1" s="1"/>
  <c r="Z52" i="1" s="1"/>
  <c r="Z53" i="1" s="1"/>
  <c r="Z24" i="1" s="1"/>
  <c r="Z26" i="1" s="1"/>
  <c r="Z32" i="1" s="1"/>
  <c r="Z34" i="1" s="1"/>
  <c r="X45" i="1"/>
  <c r="X46" i="1" s="1"/>
  <c r="X50" i="1" s="1"/>
  <c r="X52" i="1" s="1"/>
  <c r="X53" i="1" s="1"/>
  <c r="X24" i="1" s="1"/>
  <c r="X26" i="1" s="1"/>
  <c r="X28" i="1" s="1"/>
  <c r="X30" i="1" s="1"/>
  <c r="W45" i="1"/>
  <c r="W46" i="1" s="1"/>
  <c r="W50" i="1" s="1"/>
  <c r="W52" i="1" s="1"/>
  <c r="W53" i="1" s="1"/>
  <c r="W24" i="1" s="1"/>
  <c r="W26" i="1" s="1"/>
  <c r="W32" i="1" s="1"/>
  <c r="W34" i="1" s="1"/>
  <c r="O61" i="1"/>
  <c r="AH23" i="1"/>
  <c r="AG7" i="1"/>
  <c r="AG11" i="1" s="1"/>
  <c r="AF7" i="1"/>
  <c r="AF11" i="1" s="1"/>
  <c r="N67" i="1"/>
  <c r="O66" i="1" s="1"/>
  <c r="O57" i="1"/>
  <c r="L81" i="1" l="1"/>
  <c r="M73" i="1" s="1"/>
  <c r="M75" i="1" s="1"/>
  <c r="AD45" i="1"/>
  <c r="AD46" i="1" s="1"/>
  <c r="AD50" i="1" s="1"/>
  <c r="AD52" i="1" s="1"/>
  <c r="AD53" i="1" s="1"/>
  <c r="AD24" i="1" s="1"/>
  <c r="AD26" i="1" s="1"/>
  <c r="AD28" i="1" s="1"/>
  <c r="AD30" i="1" s="1"/>
  <c r="AC45" i="1"/>
  <c r="AC46" i="1" s="1"/>
  <c r="AC50" i="1" s="1"/>
  <c r="AC52" i="1" s="1"/>
  <c r="AC53" i="1" s="1"/>
  <c r="AC24" i="1" s="1"/>
  <c r="AC26" i="1" s="1"/>
  <c r="AC32" i="1" s="1"/>
  <c r="AC34" i="1" s="1"/>
  <c r="N68" i="1"/>
  <c r="AH7" i="1" s="1"/>
  <c r="AJ23" i="1"/>
  <c r="AJ44" i="1" s="1"/>
  <c r="AI23" i="1"/>
  <c r="AI44" i="1" s="1"/>
  <c r="O59" i="1"/>
  <c r="O62" i="1"/>
  <c r="O64" i="1" s="1"/>
  <c r="AF13" i="1"/>
  <c r="AF17" i="1" s="1"/>
  <c r="AF14" i="1"/>
  <c r="AF18" i="1" s="1"/>
  <c r="AF15" i="1"/>
  <c r="AF19" i="1" s="1"/>
  <c r="AF43" i="1" s="1"/>
  <c r="AG14" i="1"/>
  <c r="AG18" i="1" s="1"/>
  <c r="AG13" i="1"/>
  <c r="AG17" i="1" s="1"/>
  <c r="AG15" i="1"/>
  <c r="AG19" i="1" s="1"/>
  <c r="AG43" i="1" s="1"/>
  <c r="M77" i="1" l="1"/>
  <c r="M80" i="1" s="1"/>
  <c r="M81" i="1" s="1"/>
  <c r="AG20" i="1"/>
  <c r="P61" i="1"/>
  <c r="AK23" i="1"/>
  <c r="AJ7" i="1"/>
  <c r="AJ11" i="1" s="1"/>
  <c r="AI7" i="1"/>
  <c r="AI11" i="1" s="1"/>
  <c r="AF20" i="1"/>
  <c r="O67" i="1"/>
  <c r="P57" i="1"/>
  <c r="N73" i="1" l="1"/>
  <c r="N75" i="1" s="1"/>
  <c r="AG45" i="1"/>
  <c r="AG46" i="1" s="1"/>
  <c r="AG50" i="1" s="1"/>
  <c r="AG52" i="1" s="1"/>
  <c r="AG53" i="1" s="1"/>
  <c r="AG24" i="1" s="1"/>
  <c r="AG26" i="1" s="1"/>
  <c r="AG28" i="1" s="1"/>
  <c r="AG30" i="1" s="1"/>
  <c r="AF45" i="1"/>
  <c r="AF46" i="1" s="1"/>
  <c r="AF50" i="1" s="1"/>
  <c r="AF52" i="1" s="1"/>
  <c r="AF53" i="1" s="1"/>
  <c r="AF24" i="1" s="1"/>
  <c r="AF26" i="1" s="1"/>
  <c r="AF32" i="1" s="1"/>
  <c r="AF34" i="1" s="1"/>
  <c r="AI13" i="1"/>
  <c r="AI17" i="1" s="1"/>
  <c r="AI15" i="1"/>
  <c r="AI19" i="1" s="1"/>
  <c r="AI43" i="1" s="1"/>
  <c r="AI14" i="1"/>
  <c r="AI18" i="1" s="1"/>
  <c r="AJ13" i="1"/>
  <c r="AJ17" i="1" s="1"/>
  <c r="AJ15" i="1"/>
  <c r="AJ19" i="1" s="1"/>
  <c r="AJ43" i="1" s="1"/>
  <c r="AJ14" i="1"/>
  <c r="AJ18" i="1" s="1"/>
  <c r="AL23" i="1"/>
  <c r="AL44" i="1" s="1"/>
  <c r="AM23" i="1"/>
  <c r="AM44" i="1" s="1"/>
  <c r="P66" i="1"/>
  <c r="O68" i="1"/>
  <c r="AK7" i="1" s="1"/>
  <c r="P62" i="1"/>
  <c r="P64" i="1" s="1"/>
  <c r="P59" i="1"/>
  <c r="N77" i="1" l="1"/>
  <c r="N80" i="1" s="1"/>
  <c r="N81" i="1" s="1"/>
  <c r="AJ20" i="1"/>
  <c r="Q61" i="1"/>
  <c r="AN23" i="1"/>
  <c r="AM7" i="1"/>
  <c r="AM11" i="1" s="1"/>
  <c r="AL7" i="1"/>
  <c r="AL11" i="1" s="1"/>
  <c r="AI20" i="1"/>
  <c r="P67" i="1"/>
  <c r="Q66" i="1" s="1"/>
  <c r="Q57" i="1"/>
  <c r="O73" i="1" l="1"/>
  <c r="O75" i="1" s="1"/>
  <c r="AI45" i="1"/>
  <c r="AI46" i="1" s="1"/>
  <c r="AI50" i="1" s="1"/>
  <c r="AI52" i="1" s="1"/>
  <c r="AI53" i="1" s="1"/>
  <c r="AI24" i="1" s="1"/>
  <c r="AI26" i="1" s="1"/>
  <c r="AI32" i="1" s="1"/>
  <c r="AI34" i="1" s="1"/>
  <c r="AJ45" i="1"/>
  <c r="AJ46" i="1" s="1"/>
  <c r="AJ50" i="1" s="1"/>
  <c r="AJ52" i="1" s="1"/>
  <c r="AJ53" i="1" s="1"/>
  <c r="AJ24" i="1" s="1"/>
  <c r="AJ26" i="1" s="1"/>
  <c r="AJ28" i="1" s="1"/>
  <c r="AJ30" i="1" s="1"/>
  <c r="AL14" i="1"/>
  <c r="AL18" i="1" s="1"/>
  <c r="AL15" i="1"/>
  <c r="AL19" i="1" s="1"/>
  <c r="AL43" i="1" s="1"/>
  <c r="AL13" i="1"/>
  <c r="AL17" i="1" s="1"/>
  <c r="AP23" i="1"/>
  <c r="AP44" i="1" s="1"/>
  <c r="AO23" i="1"/>
  <c r="AO44" i="1" s="1"/>
  <c r="AM13" i="1"/>
  <c r="AM17" i="1" s="1"/>
  <c r="AM15" i="1"/>
  <c r="AM19" i="1" s="1"/>
  <c r="AM43" i="1" s="1"/>
  <c r="AM14" i="1"/>
  <c r="AM18" i="1" s="1"/>
  <c r="P68" i="1"/>
  <c r="AN7" i="1" s="1"/>
  <c r="Q59" i="1"/>
  <c r="Q62" i="1"/>
  <c r="AL20" i="1" l="1"/>
  <c r="O77" i="1"/>
  <c r="O80" i="1" s="1"/>
  <c r="O81" i="1" s="1"/>
  <c r="AM20" i="1"/>
  <c r="Q64" i="1"/>
  <c r="AQ23" i="1"/>
  <c r="AP7" i="1"/>
  <c r="AP11" i="1" s="1"/>
  <c r="AO7" i="1"/>
  <c r="AO11" i="1" s="1"/>
  <c r="Q67" i="1"/>
  <c r="P73" i="1" l="1"/>
  <c r="P75" i="1" s="1"/>
  <c r="AL45" i="1"/>
  <c r="AL46" i="1" s="1"/>
  <c r="AL50" i="1" s="1"/>
  <c r="AL52" i="1" s="1"/>
  <c r="AL53" i="1" s="1"/>
  <c r="AL24" i="1" s="1"/>
  <c r="AL26" i="1" s="1"/>
  <c r="AL32" i="1" s="1"/>
  <c r="AL34" i="1" s="1"/>
  <c r="AM45" i="1"/>
  <c r="AM46" i="1" s="1"/>
  <c r="AM50" i="1" s="1"/>
  <c r="AM52" i="1" s="1"/>
  <c r="AM53" i="1" s="1"/>
  <c r="AM24" i="1" s="1"/>
  <c r="AM26" i="1" s="1"/>
  <c r="AM28" i="1" s="1"/>
  <c r="AM30" i="1" s="1"/>
  <c r="AP14" i="1"/>
  <c r="AP18" i="1" s="1"/>
  <c r="AP15" i="1"/>
  <c r="AP19" i="1" s="1"/>
  <c r="AP43" i="1" s="1"/>
  <c r="AP13" i="1"/>
  <c r="AP17" i="1" s="1"/>
  <c r="AR23" i="1"/>
  <c r="AR44" i="1" s="1"/>
  <c r="AS23" i="1"/>
  <c r="AS44" i="1" s="1"/>
  <c r="AO15" i="1"/>
  <c r="AO19" i="1" s="1"/>
  <c r="AO43" i="1" s="1"/>
  <c r="AO13" i="1"/>
  <c r="AO17" i="1" s="1"/>
  <c r="AO14" i="1"/>
  <c r="AO18" i="1" s="1"/>
  <c r="Q68" i="1"/>
  <c r="AQ7" i="1" s="1"/>
  <c r="AP20" i="1" l="1"/>
  <c r="P77" i="1"/>
  <c r="P80" i="1" s="1"/>
  <c r="P81" i="1" s="1"/>
  <c r="AO20" i="1"/>
  <c r="AS7" i="1"/>
  <c r="AS11" i="1" s="1"/>
  <c r="AR7" i="1"/>
  <c r="AR11" i="1" s="1"/>
  <c r="Q73" i="1" l="1"/>
  <c r="Q75" i="1" s="1"/>
  <c r="AP45" i="1"/>
  <c r="AP46" i="1" s="1"/>
  <c r="AP50" i="1" s="1"/>
  <c r="AP52" i="1" s="1"/>
  <c r="AP53" i="1" s="1"/>
  <c r="AP24" i="1" s="1"/>
  <c r="AP26" i="1" s="1"/>
  <c r="AP28" i="1" s="1"/>
  <c r="AP30" i="1" s="1"/>
  <c r="AO45" i="1"/>
  <c r="AO46" i="1" s="1"/>
  <c r="AO50" i="1" s="1"/>
  <c r="AO52" i="1" s="1"/>
  <c r="AO53" i="1" s="1"/>
  <c r="AO24" i="1" s="1"/>
  <c r="AO26" i="1" s="1"/>
  <c r="AO32" i="1" s="1"/>
  <c r="AO34" i="1" s="1"/>
  <c r="AR13" i="1"/>
  <c r="AR17" i="1" s="1"/>
  <c r="AR15" i="1"/>
  <c r="AR19" i="1" s="1"/>
  <c r="AR43" i="1" s="1"/>
  <c r="AR14" i="1"/>
  <c r="AR18" i="1" s="1"/>
  <c r="AS14" i="1"/>
  <c r="AS18" i="1" s="1"/>
  <c r="AS13" i="1"/>
  <c r="AS17" i="1" s="1"/>
  <c r="AS15" i="1"/>
  <c r="AS19" i="1" s="1"/>
  <c r="AS43" i="1" s="1"/>
  <c r="Q77" i="1" l="1"/>
  <c r="Q80" i="1" s="1"/>
  <c r="Q81" i="1" s="1"/>
  <c r="AS20" i="1"/>
  <c r="AR20" i="1"/>
  <c r="AS45" i="1" l="1"/>
  <c r="AS46" i="1" s="1"/>
  <c r="AS50" i="1" s="1"/>
  <c r="AS52" i="1" s="1"/>
  <c r="AS53" i="1" s="1"/>
  <c r="AS24" i="1" s="1"/>
  <c r="AS26" i="1" s="1"/>
  <c r="AS28" i="1" s="1"/>
  <c r="AS30" i="1" s="1"/>
  <c r="AR45" i="1"/>
  <c r="AR46" i="1" s="1"/>
  <c r="AR50" i="1" s="1"/>
  <c r="AR52" i="1" s="1"/>
  <c r="AR53" i="1" s="1"/>
  <c r="AR24" i="1" s="1"/>
  <c r="AR26" i="1" s="1"/>
  <c r="AR32" i="1" s="1"/>
  <c r="AR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KARAM Kareen</author>
  </authors>
  <commentList>
    <comment ref="AG36" authorId="0" shapeId="0" xr:uid="{F38C2606-D953-4E57-B42B-C7AA8F2DA0B4}">
      <text>
        <r>
          <rPr>
            <b/>
            <sz val="9"/>
            <color indexed="81"/>
            <rFont val="Tahoma"/>
            <family val="2"/>
          </rPr>
          <t>KARAM Kareen:</t>
        </r>
        <r>
          <rPr>
            <sz val="9"/>
            <color indexed="81"/>
            <rFont val="Tahoma"/>
            <family val="2"/>
          </rPr>
          <t xml:space="preserve">
2023 rev req period will be 16 months as HALDIMAND now follows the same fiscal year as HONI-Jan -Dec . Before Integration,Haldimand wd have 4 months of prior year(Sep-Dec) and 8 years of current year (Jan-Aug) .  So to transition to HONI's  Jan-Dec we will book 16 months for 2023.  So 2023 is a " catch up" year.  From 2024 on...it willl be the regular 12 months (Jan-Dec).  Also note: Haldimand former fiscal year was May-Dec  current year  and Jan--Apr next year. however upon integration we adopted a 4 month previous year and 8 months current year. </t>
        </r>
      </text>
    </comment>
  </commentList>
</comments>
</file>

<file path=xl/sharedStrings.xml><?xml version="1.0" encoding="utf-8"?>
<sst xmlns="http://schemas.openxmlformats.org/spreadsheetml/2006/main" count="125" uniqueCount="55">
  <si>
    <t>(8 months)</t>
  </si>
  <si>
    <t>(16 months)</t>
  </si>
  <si>
    <t>2014 Test Year</t>
  </si>
  <si>
    <t>Direct Benefit</t>
  </si>
  <si>
    <t>Provincial</t>
  </si>
  <si>
    <t>Total</t>
  </si>
  <si>
    <t>Net Fixed Assets (average)</t>
  </si>
  <si>
    <t>Incremental OM&amp;A (on-going, N/A for Provincial Recovery)</t>
  </si>
  <si>
    <t>Incremental OM&amp;A (start-up, applicable for Provincial Recovery)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</si>
  <si>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</si>
  <si>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</si>
  <si>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</si>
  <si>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</si>
  <si>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</si>
  <si>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</si>
  <si>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</si>
  <si>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</si>
  <si>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Cost of Capital Total</t>
  </si>
  <si>
    <t>OM&amp;A</t>
  </si>
  <si>
    <t>Amortization</t>
  </si>
  <si>
    <t>Revenue Requirement</t>
  </si>
  <si>
    <t>Provincial Rate Protection</t>
  </si>
  <si>
    <t>Monthly Amount Paid by IESO</t>
  </si>
  <si>
    <t>Monthly Amount Received from HCHI's Customers</t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</si>
  <si>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</si>
  <si>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</si>
  <si>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(18% DB and 82% P)</t>
    </r>
  </si>
  <si>
    <t>CCA (18% DB and 88% P)</t>
  </si>
  <si>
    <t>Taxable income</t>
  </si>
  <si>
    <t>Tax Rate  (to be entered)</t>
  </si>
  <si>
    <t>Income Taxes Payable</t>
  </si>
  <si>
    <t>Net Fixed Assets</t>
  </si>
  <si>
    <t>Enter applicable amortization in years:</t>
  </si>
  <si>
    <t>Opening Gross Fixed Assets</t>
  </si>
  <si>
    <t>Gross Capital Additions</t>
  </si>
  <si>
    <t>Closing Gross Fixed Assets</t>
  </si>
  <si>
    <t>Opening Accumulated Amortization</t>
  </si>
  <si>
    <t>Current Year Amortization (before additions)</t>
  </si>
  <si>
    <t>Additions (half year)</t>
  </si>
  <si>
    <t>Closing Accumulated Amortization</t>
  </si>
  <si>
    <t>Opening Net Fixed Assets</t>
  </si>
  <si>
    <t>Closing Net Fixed Assets</t>
  </si>
  <si>
    <t>Average Net Fixed Assets</t>
  </si>
  <si>
    <t>UCC for PILs Calculation</t>
  </si>
  <si>
    <t>Opening UCC</t>
  </si>
  <si>
    <t>Capital Additions (from Appendix 2-FA)</t>
  </si>
  <si>
    <t>UCC Before Half Year Rule</t>
  </si>
  <si>
    <t>Half Year Rule (1/2 Additions - Disposals)</t>
  </si>
  <si>
    <t>Reduced UCC</t>
  </si>
  <si>
    <t>CCA Rate Class (to be entered)</t>
  </si>
  <si>
    <t>CCA Rate  (to be entered)</t>
  </si>
  <si>
    <t>CCA</t>
  </si>
  <si>
    <t>Closing UCC</t>
  </si>
  <si>
    <t>Calculation of Renewable Generation Connection Direct Benefits/Provincial Amount: Renewable Expansion Investments - Haldimand RZ</t>
  </si>
  <si>
    <t>Grossed Up Income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</si>
</sst>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??_-;_-@_-"/>
    <numFmt numFmtId="165" formatCode="_-&quot;$&quot;* #,##0_-;\-&quot;$&quot;* #,##0_-;_-&quot;$&quot;* &quot;-&quot;_-;_-@_-"/>
    <numFmt numFmtId="166" formatCode="&quot;$&quot;#,##0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_-&quot;$&quot;* #,##0.00_-;\-&quot;$&quot;* #,##0.00_-;_-&quot;$&quot;* &quot;-&quot;??_-;_-@_-"/>
    <numFmt numFmtId="171" formatCode="_(* #,##0_);_(* \(#,##0\);_(* &quot;-&quot;??_);_(@_)"/>
    <numFmt numFmtId="172" formatCode="&quot;$&quot;#,##0.0000_);[Red]\(&quot;$&quot;#,##0.0000\)"/>
    <numFmt numFmtId="173" formatCode="&quot;$&quot;#,##0.00"/>
    <numFmt numFmtId="174" formatCode="&quot;$&quot;#,##0;[Red]\-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3" fillId="0" borderId="0" xfId="4" applyFont="1"/>
    <xf numFmtId="0" fontId="5" fillId="0" borderId="0" xfId="5" applyFont="1"/>
    <xf numFmtId="0" fontId="4" fillId="0" borderId="0" xfId="5"/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6" applyFont="1" applyAlignment="1">
      <alignment horizontal="center"/>
    </xf>
    <xf numFmtId="9" fontId="6" fillId="0" borderId="0" xfId="6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4" fontId="2" fillId="2" borderId="0" xfId="2" applyNumberFormat="1" applyFont="1" applyFill="1"/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164" fontId="2" fillId="0" borderId="0" xfId="2" applyNumberFormat="1" applyFont="1" applyFill="1"/>
    <xf numFmtId="165" fontId="2" fillId="0" borderId="0" xfId="0" applyNumberFormat="1" applyFont="1" applyAlignment="1">
      <alignment horizontal="center"/>
    </xf>
    <xf numFmtId="166" fontId="2" fillId="0" borderId="0" xfId="1" applyNumberFormat="1" applyFont="1" applyFill="1" applyBorder="1" applyAlignment="1" applyProtection="1">
      <alignment horizontal="center"/>
    </xf>
    <xf numFmtId="164" fontId="2" fillId="0" borderId="0" xfId="0" applyNumberFormat="1" applyFont="1"/>
    <xf numFmtId="167" fontId="2" fillId="0" borderId="0" xfId="0" applyNumberFormat="1" applyFont="1" applyAlignment="1">
      <alignment horizontal="center"/>
    </xf>
    <xf numFmtId="164" fontId="2" fillId="0" borderId="4" xfId="0" applyNumberFormat="1" applyFont="1" applyBorder="1"/>
    <xf numFmtId="164" fontId="2" fillId="0" borderId="4" xfId="2" applyNumberFormat="1" applyFont="1" applyBorder="1" applyAlignment="1">
      <alignment horizontal="center"/>
    </xf>
    <xf numFmtId="9" fontId="2" fillId="0" borderId="0" xfId="3" applyFont="1" applyBorder="1" applyAlignment="1">
      <alignment horizontal="center"/>
    </xf>
    <xf numFmtId="9" fontId="2" fillId="0" borderId="0" xfId="3" applyFont="1" applyAlignment="1">
      <alignment horizontal="center"/>
    </xf>
    <xf numFmtId="44" fontId="2" fillId="0" borderId="0" xfId="2" applyFont="1" applyBorder="1"/>
    <xf numFmtId="44" fontId="2" fillId="0" borderId="0" xfId="2" applyFont="1"/>
    <xf numFmtId="10" fontId="2" fillId="0" borderId="0" xfId="3" applyNumberFormat="1" applyFont="1" applyAlignment="1">
      <alignment horizontal="center"/>
    </xf>
    <xf numFmtId="0" fontId="6" fillId="0" borderId="0" xfId="0" applyFont="1" applyAlignment="1">
      <alignment horizontal="right"/>
    </xf>
    <xf numFmtId="164" fontId="2" fillId="0" borderId="5" xfId="0" applyNumberFormat="1" applyFont="1" applyBorder="1"/>
    <xf numFmtId="164" fontId="6" fillId="2" borderId="0" xfId="0" applyNumberFormat="1" applyFont="1" applyFill="1"/>
    <xf numFmtId="164" fontId="2" fillId="2" borderId="0" xfId="0" applyNumberFormat="1" applyFont="1" applyFill="1"/>
    <xf numFmtId="164" fontId="2" fillId="0" borderId="0" xfId="0" applyNumberFormat="1" applyFont="1" applyAlignment="1">
      <alignment horizontal="center"/>
    </xf>
    <xf numFmtId="164" fontId="2" fillId="0" borderId="0" xfId="2" applyNumberFormat="1" applyFont="1" applyBorder="1"/>
    <xf numFmtId="164" fontId="2" fillId="0" borderId="6" xfId="0" applyNumberFormat="1" applyFont="1" applyBorder="1"/>
    <xf numFmtId="168" fontId="2" fillId="2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169" fontId="2" fillId="0" borderId="0" xfId="0" applyNumberFormat="1" applyFont="1"/>
    <xf numFmtId="164" fontId="2" fillId="0" borderId="7" xfId="0" applyNumberFormat="1" applyFont="1" applyBorder="1"/>
    <xf numFmtId="0" fontId="6" fillId="2" borderId="0" xfId="0" applyFont="1" applyFill="1" applyAlignment="1">
      <alignment horizontal="center"/>
    </xf>
    <xf numFmtId="170" fontId="2" fillId="0" borderId="0" xfId="0" applyNumberFormat="1" applyFont="1"/>
    <xf numFmtId="0" fontId="8" fillId="4" borderId="0" xfId="0" applyFont="1" applyFill="1"/>
    <xf numFmtId="164" fontId="8" fillId="4" borderId="0" xfId="2" applyNumberFormat="1" applyFont="1" applyFill="1"/>
    <xf numFmtId="170" fontId="8" fillId="4" borderId="0" xfId="0" applyNumberFormat="1" applyFont="1" applyFill="1"/>
    <xf numFmtId="44" fontId="8" fillId="4" borderId="0" xfId="0" applyNumberFormat="1" applyFont="1" applyFill="1"/>
    <xf numFmtId="0" fontId="6" fillId="4" borderId="0" xfId="0" applyFont="1" applyFill="1"/>
    <xf numFmtId="0" fontId="9" fillId="4" borderId="0" xfId="0" applyFont="1" applyFill="1"/>
    <xf numFmtId="164" fontId="6" fillId="4" borderId="0" xfId="2" applyNumberFormat="1" applyFont="1" applyFill="1"/>
    <xf numFmtId="164" fontId="6" fillId="4" borderId="0" xfId="2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" fillId="0" borderId="0" xfId="6"/>
    <xf numFmtId="0" fontId="12" fillId="0" borderId="0" xfId="6" applyFont="1"/>
    <xf numFmtId="0" fontId="6" fillId="0" borderId="0" xfId="6" applyFont="1"/>
    <xf numFmtId="44" fontId="2" fillId="0" borderId="0" xfId="0" applyNumberFormat="1" applyFont="1" applyAlignment="1">
      <alignment horizontal="right"/>
    </xf>
    <xf numFmtId="164" fontId="2" fillId="0" borderId="0" xfId="2" applyNumberFormat="1" applyFont="1" applyFill="1" applyBorder="1" applyAlignment="1" applyProtection="1">
      <alignment horizontal="center"/>
    </xf>
    <xf numFmtId="164" fontId="2" fillId="0" borderId="0" xfId="6" applyNumberFormat="1" applyAlignment="1">
      <alignment horizontal="center"/>
    </xf>
    <xf numFmtId="164" fontId="2" fillId="0" borderId="0" xfId="2" applyNumberFormat="1" applyFont="1" applyFill="1" applyBorder="1" applyProtection="1"/>
    <xf numFmtId="164" fontId="2" fillId="0" borderId="0" xfId="2" applyNumberFormat="1" applyFont="1" applyFill="1" applyProtection="1"/>
    <xf numFmtId="42" fontId="2" fillId="0" borderId="0" xfId="2" applyNumberFormat="1" applyFont="1" applyFill="1" applyBorder="1" applyProtection="1"/>
    <xf numFmtId="164" fontId="2" fillId="0" borderId="5" xfId="2" applyNumberFormat="1" applyFont="1" applyFill="1" applyBorder="1" applyProtection="1"/>
    <xf numFmtId="10" fontId="13" fillId="0" borderId="0" xfId="6" applyNumberFormat="1" applyFont="1" applyAlignment="1">
      <alignment horizontal="center"/>
    </xf>
    <xf numFmtId="10" fontId="2" fillId="3" borderId="0" xfId="3" applyNumberFormat="1" applyFont="1" applyFill="1" applyAlignment="1" applyProtection="1">
      <alignment horizontal="center"/>
    </xf>
    <xf numFmtId="10" fontId="2" fillId="0" borderId="0" xfId="3" applyNumberFormat="1" applyFont="1" applyFill="1" applyAlignment="1" applyProtection="1">
      <alignment horizontal="center"/>
    </xf>
    <xf numFmtId="171" fontId="2" fillId="0" borderId="5" xfId="2" applyNumberFormat="1" applyFont="1" applyFill="1" applyBorder="1" applyProtection="1"/>
    <xf numFmtId="171" fontId="2" fillId="0" borderId="0" xfId="2" applyNumberFormat="1" applyFont="1" applyFill="1" applyBorder="1" applyProtection="1"/>
    <xf numFmtId="0" fontId="6" fillId="0" borderId="0" xfId="6" applyFont="1" applyAlignment="1">
      <alignment horizontal="left"/>
    </xf>
    <xf numFmtId="171" fontId="2" fillId="0" borderId="0" xfId="6" applyNumberFormat="1"/>
    <xf numFmtId="44" fontId="2" fillId="0" borderId="0" xfId="2" applyFont="1" applyFill="1" applyBorder="1" applyProtection="1"/>
    <xf numFmtId="171" fontId="2" fillId="0" borderId="0" xfId="2" applyNumberFormat="1" applyFont="1" applyFill="1" applyProtection="1"/>
    <xf numFmtId="44" fontId="14" fillId="0" borderId="0" xfId="2" applyFont="1" applyFill="1" applyBorder="1" applyProtection="1"/>
    <xf numFmtId="171" fontId="14" fillId="0" borderId="5" xfId="2" applyNumberFormat="1" applyFont="1" applyFill="1" applyBorder="1" applyProtection="1"/>
    <xf numFmtId="171" fontId="14" fillId="0" borderId="0" xfId="2" applyNumberFormat="1" applyFont="1" applyFill="1" applyBorder="1" applyProtection="1"/>
    <xf numFmtId="172" fontId="10" fillId="0" borderId="0" xfId="0" applyNumberFormat="1" applyFont="1" applyAlignment="1">
      <alignment horizontal="right"/>
    </xf>
    <xf numFmtId="0" fontId="12" fillId="0" borderId="0" xfId="7" applyFont="1"/>
    <xf numFmtId="0" fontId="2" fillId="0" borderId="0" xfId="7"/>
    <xf numFmtId="0" fontId="2" fillId="0" borderId="0" xfId="2" applyNumberFormat="1" applyFont="1" applyFill="1" applyAlignment="1" applyProtection="1">
      <alignment horizontal="center"/>
    </xf>
    <xf numFmtId="0" fontId="6" fillId="0" borderId="1" xfId="2" applyNumberFormat="1" applyFont="1" applyFill="1" applyBorder="1" applyAlignment="1" applyProtection="1">
      <alignment horizontal="center"/>
    </xf>
    <xf numFmtId="0" fontId="6" fillId="0" borderId="8" xfId="2" applyNumberFormat="1" applyFont="1" applyFill="1" applyBorder="1" applyAlignment="1" applyProtection="1">
      <alignment horizontal="center"/>
    </xf>
    <xf numFmtId="0" fontId="6" fillId="0" borderId="3" xfId="2" applyNumberFormat="1" applyFont="1" applyFill="1" applyBorder="1" applyAlignment="1" applyProtection="1">
      <alignment horizontal="center"/>
    </xf>
    <xf numFmtId="9" fontId="2" fillId="0" borderId="0" xfId="3" applyFont="1" applyFill="1" applyBorder="1" applyAlignment="1" applyProtection="1">
      <alignment horizontal="right"/>
    </xf>
    <xf numFmtId="0" fontId="2" fillId="0" borderId="0" xfId="3" applyNumberFormat="1" applyFont="1" applyFill="1" applyAlignment="1" applyProtection="1">
      <alignment horizontal="center"/>
    </xf>
    <xf numFmtId="173" fontId="2" fillId="0" borderId="0" xfId="2" applyNumberFormat="1" applyFont="1" applyFill="1" applyBorder="1" applyAlignment="1" applyProtection="1">
      <alignment horizontal="center"/>
    </xf>
    <xf numFmtId="164" fontId="2" fillId="0" borderId="0" xfId="2" applyNumberFormat="1" applyFont="1" applyFill="1" applyBorder="1"/>
    <xf numFmtId="0" fontId="6" fillId="0" borderId="0" xfId="7" applyFont="1"/>
    <xf numFmtId="164" fontId="2" fillId="0" borderId="6" xfId="2" applyNumberFormat="1" applyFont="1" applyFill="1" applyBorder="1" applyProtection="1"/>
    <xf numFmtId="0" fontId="2" fillId="3" borderId="0" xfId="2" applyNumberFormat="1" applyFont="1" applyFill="1" applyAlignment="1" applyProtection="1">
      <alignment horizontal="center"/>
    </xf>
    <xf numFmtId="9" fontId="2" fillId="3" borderId="0" xfId="3" applyFont="1" applyFill="1" applyAlignment="1" applyProtection="1">
      <alignment horizontal="center"/>
    </xf>
    <xf numFmtId="174" fontId="2" fillId="0" borderId="0" xfId="0" applyNumberFormat="1" applyFont="1"/>
    <xf numFmtId="0" fontId="6" fillId="0" borderId="2" xfId="2" applyNumberFormat="1" applyFont="1" applyFill="1" applyBorder="1" applyAlignment="1" applyProtection="1">
      <alignment horizontal="center"/>
    </xf>
    <xf numFmtId="0" fontId="6" fillId="0" borderId="0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center"/>
    </xf>
    <xf numFmtId="9" fontId="2" fillId="0" borderId="0" xfId="3" applyFont="1" applyFill="1" applyBorder="1" applyAlignment="1" applyProtection="1">
      <alignment horizontal="center"/>
    </xf>
    <xf numFmtId="170" fontId="2" fillId="0" borderId="5" xfId="0" applyNumberFormat="1" applyFont="1" applyBorder="1"/>
    <xf numFmtId="164" fontId="2" fillId="0" borderId="0" xfId="2" applyNumberFormat="1" applyFont="1" applyFill="1" applyAlignment="1" applyProtection="1">
      <alignment horizontal="center"/>
    </xf>
    <xf numFmtId="9" fontId="2" fillId="3" borderId="0" xfId="1" applyNumberFormat="1" applyFont="1" applyFill="1" applyBorder="1" applyAlignment="1" applyProtection="1">
      <alignment horizontal="center"/>
    </xf>
    <xf numFmtId="9" fontId="2" fillId="0" borderId="0" xfId="0" applyNumberFormat="1" applyFont="1"/>
    <xf numFmtId="42" fontId="2" fillId="0" borderId="5" xfId="2" applyNumberFormat="1" applyFont="1" applyFill="1" applyBorder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4" applyFont="1" applyAlignment="1">
      <alignment horizontal="left" vertical="center" wrapText="1"/>
    </xf>
    <xf numFmtId="164" fontId="13" fillId="0" borderId="0" xfId="2" applyNumberFormat="1" applyFont="1" applyFill="1" applyBorder="1" applyAlignment="1" applyProtection="1">
      <alignment horizontal="right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8">
    <cellStyle name="Comma" xfId="1" builtinId="3"/>
    <cellStyle name="Currency" xfId="2" builtinId="4"/>
    <cellStyle name="Normal" xfId="0" builtinId="0"/>
    <cellStyle name="Normal 2" xfId="4" xr:uid="{B78F5854-444A-4048-B6A5-F391C2A58BA0}"/>
    <cellStyle name="Normal_PPE Deferral Account Schedule for 2013 MIFRS CoS applications (2)" xfId="5" xr:uid="{26B48255-F5F6-4CF3-92B8-6DEA4A04DF75}"/>
    <cellStyle name="Normal_Sheet2" xfId="6" xr:uid="{DE59A6F2-0AF5-44E9-AB36-B96208326B89}"/>
    <cellStyle name="Normal_Sheet3" xfId="7" xr:uid="{0B713AAC-5EB0-42E3-B1FD-A5B1B31BDB9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5BA5-BA06-4628-9352-344B7D8524E1}">
  <sheetPr>
    <tabColor rgb="FFFFFF00"/>
  </sheetPr>
  <dimension ref="A1:AS100"/>
  <sheetViews>
    <sheetView tabSelected="1" zoomScale="90" zoomScaleNormal="90" workbookViewId="0">
      <selection activeCell="A23" sqref="A23"/>
    </sheetView>
  </sheetViews>
  <sheetFormatPr defaultRowHeight="15" outlineLevelCol="1" x14ac:dyDescent="0.25"/>
  <cols>
    <col min="1" max="1" width="29.5703125" customWidth="1"/>
    <col min="2" max="2" width="11.42578125" customWidth="1"/>
    <col min="3" max="3" width="4.140625" customWidth="1"/>
    <col min="4" max="4" width="14.5703125" customWidth="1"/>
    <col min="5" max="6" width="14.5703125" customWidth="1" outlineLevel="1"/>
    <col min="7" max="7" width="10.85546875" customWidth="1" outlineLevel="1"/>
    <col min="8" max="9" width="14.5703125" customWidth="1" outlineLevel="1"/>
    <col min="10" max="10" width="11.85546875" customWidth="1"/>
    <col min="11" max="11" width="14.5703125" customWidth="1"/>
    <col min="12" max="13" width="12.85546875" customWidth="1"/>
    <col min="14" max="14" width="14.5703125" customWidth="1" outlineLevel="1"/>
    <col min="15" max="15" width="10.5703125" customWidth="1" outlineLevel="1"/>
    <col min="16" max="16" width="12.85546875" customWidth="1" outlineLevel="1"/>
    <col min="17" max="17" width="14.5703125" customWidth="1" outlineLevel="1"/>
    <col min="18" max="18" width="11.5703125" customWidth="1" outlineLevel="1"/>
    <col min="19" max="19" width="13.42578125" customWidth="1" outlineLevel="1"/>
    <col min="20" max="21" width="14.5703125" customWidth="1" outlineLevel="1"/>
    <col min="22" max="22" width="13.42578125" customWidth="1" outlineLevel="1"/>
    <col min="23" max="23" width="13.85546875" bestFit="1" customWidth="1" outlineLevel="1"/>
    <col min="24" max="24" width="10.85546875" customWidth="1" outlineLevel="1"/>
    <col min="25" max="25" width="13.42578125" customWidth="1"/>
    <col min="26" max="26" width="13.85546875" bestFit="1" customWidth="1"/>
    <col min="27" max="27" width="10.85546875" bestFit="1" customWidth="1"/>
    <col min="28" max="28" width="13.42578125" customWidth="1"/>
    <col min="29" max="29" width="13.85546875" bestFit="1" customWidth="1"/>
    <col min="30" max="30" width="10.85546875" bestFit="1" customWidth="1"/>
    <col min="31" max="31" width="11.85546875" customWidth="1"/>
    <col min="32" max="32" width="12" customWidth="1"/>
    <col min="33" max="33" width="14.5703125" customWidth="1"/>
    <col min="34" max="34" width="12.42578125" customWidth="1"/>
    <col min="35" max="35" width="18.28515625" customWidth="1"/>
    <col min="36" max="36" width="18.5703125" customWidth="1"/>
    <col min="37" max="37" width="10.140625" bestFit="1" customWidth="1"/>
    <col min="38" max="38" width="13.85546875" bestFit="1" customWidth="1"/>
    <col min="39" max="39" width="20.42578125" customWidth="1"/>
    <col min="40" max="40" width="10.7109375" bestFit="1" customWidth="1"/>
    <col min="41" max="41" width="13.85546875" bestFit="1" customWidth="1"/>
    <col min="42" max="42" width="20.42578125" customWidth="1"/>
    <col min="43" max="43" width="10.28515625" bestFit="1" customWidth="1"/>
    <col min="44" max="44" width="13.85546875" bestFit="1" customWidth="1"/>
    <col min="45" max="45" width="15" customWidth="1"/>
  </cols>
  <sheetData>
    <row r="1" spans="1:45" s="3" customFormat="1" ht="18" customHeight="1" x14ac:dyDescent="0.25">
      <c r="A1" s="100" t="s">
        <v>53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45" s="3" customFormat="1" ht="18" x14ac:dyDescent="0.25">
      <c r="A2" s="1"/>
      <c r="B2" s="1"/>
      <c r="C2" s="1"/>
      <c r="D2" s="1"/>
      <c r="E2" s="1"/>
      <c r="F2" s="1"/>
      <c r="G2" s="1"/>
      <c r="H2" s="1"/>
      <c r="I2" s="2"/>
      <c r="J2" s="2"/>
    </row>
    <row r="3" spans="1:45" ht="15.75" thickBot="1" x14ac:dyDescent="0.3">
      <c r="A3" s="4"/>
      <c r="B3" s="4"/>
      <c r="C3" s="4"/>
      <c r="D3" s="5"/>
      <c r="E3" s="5"/>
      <c r="F3" s="5"/>
      <c r="G3" s="5"/>
      <c r="H3" s="6"/>
      <c r="I3" s="5"/>
      <c r="J3" s="5"/>
      <c r="K3" s="6" t="s">
        <v>0</v>
      </c>
      <c r="L3" s="5"/>
      <c r="M3" s="5"/>
      <c r="N3" s="5" t="s">
        <v>1</v>
      </c>
      <c r="O3" s="5"/>
      <c r="P3" s="5"/>
      <c r="Q3" s="6"/>
      <c r="R3" s="5"/>
      <c r="S3" s="5"/>
      <c r="T3" s="6"/>
      <c r="U3" s="5"/>
    </row>
    <row r="4" spans="1:45" ht="15.75" thickBot="1" x14ac:dyDescent="0.3">
      <c r="A4" s="4"/>
      <c r="B4" s="4"/>
      <c r="C4" s="4"/>
      <c r="D4" s="97" t="s">
        <v>2</v>
      </c>
      <c r="E4" s="98"/>
      <c r="F4" s="99"/>
      <c r="G4" s="97">
        <v>2015</v>
      </c>
      <c r="H4" s="98"/>
      <c r="I4" s="99"/>
      <c r="J4" s="97">
        <v>2016</v>
      </c>
      <c r="K4" s="98">
        <v>2016</v>
      </c>
      <c r="L4" s="99"/>
      <c r="M4" s="97">
        <v>2017</v>
      </c>
      <c r="N4" s="98"/>
      <c r="O4" s="99"/>
      <c r="P4" s="97">
        <v>2018</v>
      </c>
      <c r="Q4" s="98"/>
      <c r="R4" s="99"/>
      <c r="S4" s="97">
        <v>2019</v>
      </c>
      <c r="T4" s="98"/>
      <c r="U4" s="99"/>
      <c r="V4" s="97">
        <v>2020</v>
      </c>
      <c r="W4" s="98"/>
      <c r="X4" s="99"/>
      <c r="Y4" s="97">
        <v>2021</v>
      </c>
      <c r="Z4" s="98"/>
      <c r="AA4" s="99"/>
      <c r="AB4" s="97">
        <v>2022</v>
      </c>
      <c r="AC4" s="98"/>
      <c r="AD4" s="99"/>
      <c r="AE4" s="97">
        <v>2023</v>
      </c>
      <c r="AF4" s="98"/>
      <c r="AG4" s="99"/>
      <c r="AH4" s="97">
        <v>2024</v>
      </c>
      <c r="AI4" s="98"/>
      <c r="AJ4" s="99"/>
      <c r="AK4" s="97">
        <v>2025</v>
      </c>
      <c r="AL4" s="98"/>
      <c r="AM4" s="99"/>
      <c r="AN4" s="97">
        <v>2026</v>
      </c>
      <c r="AO4" s="98"/>
      <c r="AP4" s="99"/>
      <c r="AQ4" s="97">
        <v>2027</v>
      </c>
      <c r="AR4" s="98"/>
      <c r="AS4" s="99"/>
    </row>
    <row r="5" spans="1:45" x14ac:dyDescent="0.25">
      <c r="A5" s="5"/>
      <c r="B5" s="5"/>
      <c r="C5" s="5"/>
      <c r="D5" s="5"/>
      <c r="E5" s="4" t="s">
        <v>3</v>
      </c>
      <c r="F5" s="7" t="s">
        <v>4</v>
      </c>
      <c r="G5" s="5"/>
      <c r="H5" s="4" t="s">
        <v>3</v>
      </c>
      <c r="I5" s="7" t="s">
        <v>4</v>
      </c>
      <c r="J5" s="5"/>
      <c r="K5" s="4" t="s">
        <v>3</v>
      </c>
      <c r="L5" s="7" t="s">
        <v>4</v>
      </c>
      <c r="M5" s="5"/>
      <c r="N5" s="4" t="s">
        <v>3</v>
      </c>
      <c r="O5" s="7" t="s">
        <v>4</v>
      </c>
      <c r="P5" s="5"/>
      <c r="Q5" s="4" t="s">
        <v>3</v>
      </c>
      <c r="R5" s="7" t="s">
        <v>4</v>
      </c>
      <c r="S5" s="5"/>
      <c r="T5" s="4" t="s">
        <v>3</v>
      </c>
      <c r="U5" s="7" t="s">
        <v>4</v>
      </c>
      <c r="V5" s="5"/>
      <c r="W5" s="4" t="s">
        <v>3</v>
      </c>
      <c r="X5" s="7" t="s">
        <v>4</v>
      </c>
      <c r="Y5" s="5"/>
      <c r="Z5" s="4" t="s">
        <v>3</v>
      </c>
      <c r="AA5" s="7" t="s">
        <v>4</v>
      </c>
      <c r="AB5" s="5"/>
      <c r="AC5" s="4" t="s">
        <v>3</v>
      </c>
      <c r="AD5" s="7" t="s">
        <v>4</v>
      </c>
      <c r="AE5" s="5"/>
      <c r="AF5" s="4" t="s">
        <v>3</v>
      </c>
      <c r="AG5" s="7" t="s">
        <v>4</v>
      </c>
      <c r="AH5" s="5"/>
      <c r="AI5" s="4" t="s">
        <v>3</v>
      </c>
      <c r="AJ5" s="7" t="s">
        <v>4</v>
      </c>
      <c r="AK5" s="5"/>
      <c r="AL5" s="4" t="s">
        <v>3</v>
      </c>
      <c r="AM5" s="7" t="s">
        <v>4</v>
      </c>
      <c r="AN5" s="5"/>
      <c r="AO5" s="4" t="s">
        <v>3</v>
      </c>
      <c r="AP5" s="7" t="s">
        <v>4</v>
      </c>
      <c r="AQ5" s="5"/>
      <c r="AR5" s="4" t="s">
        <v>3</v>
      </c>
      <c r="AS5" s="7" t="s">
        <v>4</v>
      </c>
    </row>
    <row r="6" spans="1:45" x14ac:dyDescent="0.25">
      <c r="A6" s="8"/>
      <c r="B6" s="9"/>
      <c r="C6" s="9"/>
      <c r="D6" s="9" t="s">
        <v>5</v>
      </c>
      <c r="E6" s="10">
        <v>0.17</v>
      </c>
      <c r="F6" s="10">
        <v>0.83</v>
      </c>
      <c r="G6" s="9" t="s">
        <v>5</v>
      </c>
      <c r="H6" s="10">
        <v>0.17</v>
      </c>
      <c r="I6" s="10">
        <v>0.83</v>
      </c>
      <c r="J6" s="9" t="s">
        <v>5</v>
      </c>
      <c r="K6" s="10">
        <v>0.17</v>
      </c>
      <c r="L6" s="10">
        <v>0.83</v>
      </c>
      <c r="M6" s="9" t="s">
        <v>5</v>
      </c>
      <c r="N6" s="10">
        <v>0.17</v>
      </c>
      <c r="O6" s="10">
        <v>0.83</v>
      </c>
      <c r="P6" s="9" t="s">
        <v>5</v>
      </c>
      <c r="Q6" s="10">
        <v>0.17</v>
      </c>
      <c r="R6" s="10">
        <v>0.83</v>
      </c>
      <c r="S6" s="9" t="s">
        <v>5</v>
      </c>
      <c r="T6" s="10">
        <v>0.17</v>
      </c>
      <c r="U6" s="10">
        <v>0.83</v>
      </c>
      <c r="V6" s="9" t="s">
        <v>5</v>
      </c>
      <c r="W6" s="10">
        <v>0.17</v>
      </c>
      <c r="X6" s="10">
        <v>0.83</v>
      </c>
      <c r="Y6" s="9" t="s">
        <v>5</v>
      </c>
      <c r="Z6" s="10">
        <v>0.17</v>
      </c>
      <c r="AA6" s="10">
        <v>0.83</v>
      </c>
      <c r="AB6" s="9" t="s">
        <v>5</v>
      </c>
      <c r="AC6" s="10">
        <v>0.17</v>
      </c>
      <c r="AD6" s="10">
        <v>0.83</v>
      </c>
      <c r="AE6" s="9" t="s">
        <v>5</v>
      </c>
      <c r="AF6" s="10">
        <f>100%-AG6</f>
        <v>0.18200000000000005</v>
      </c>
      <c r="AG6" s="10">
        <v>0.81799999999999995</v>
      </c>
      <c r="AH6" s="9" t="s">
        <v>5</v>
      </c>
      <c r="AI6" s="10">
        <f>100%-AJ6</f>
        <v>0.18200000000000005</v>
      </c>
      <c r="AJ6" s="10">
        <v>0.81799999999999995</v>
      </c>
      <c r="AK6" s="9" t="s">
        <v>5</v>
      </c>
      <c r="AL6" s="10">
        <f>100%-AM6</f>
        <v>0.18200000000000005</v>
      </c>
      <c r="AM6" s="10">
        <v>0.81799999999999995</v>
      </c>
      <c r="AN6" s="9" t="s">
        <v>5</v>
      </c>
      <c r="AO6" s="10">
        <f>100%-AP6</f>
        <v>0.18200000000000005</v>
      </c>
      <c r="AP6" s="10">
        <v>0.81799999999999995</v>
      </c>
      <c r="AQ6" s="9" t="s">
        <v>5</v>
      </c>
      <c r="AR6" s="10">
        <f>100%-AS6</f>
        <v>0.18200000000000005</v>
      </c>
      <c r="AS6" s="10">
        <v>0.81799999999999995</v>
      </c>
    </row>
    <row r="7" spans="1:45" x14ac:dyDescent="0.25">
      <c r="A7" s="4" t="s">
        <v>6</v>
      </c>
      <c r="B7" s="11"/>
      <c r="C7" s="5"/>
      <c r="D7" s="12">
        <f>D68</f>
        <v>11137.5</v>
      </c>
      <c r="E7" s="13">
        <f>D7*E6</f>
        <v>1893.3750000000002</v>
      </c>
      <c r="F7" s="14">
        <f>D7*F6</f>
        <v>9244.125</v>
      </c>
      <c r="G7" s="12">
        <f>E68</f>
        <v>288151.89704999997</v>
      </c>
      <c r="H7" s="13">
        <f>G7*H6</f>
        <v>48985.822498499998</v>
      </c>
      <c r="I7" s="14">
        <f>G7*I6</f>
        <v>239166.07455149997</v>
      </c>
      <c r="J7" s="15">
        <f>F68</f>
        <v>647715.29619999998</v>
      </c>
      <c r="K7" s="13">
        <f>J7*K6</f>
        <v>110111.60035400001</v>
      </c>
      <c r="L7" s="14">
        <f>J7*L6</f>
        <v>537603.69584599999</v>
      </c>
      <c r="M7" s="15">
        <f>G68</f>
        <v>744696.30619999999</v>
      </c>
      <c r="N7" s="13">
        <f>M7*N6</f>
        <v>126598.37205400001</v>
      </c>
      <c r="O7" s="14">
        <f>M7*O6</f>
        <v>618097.93414599996</v>
      </c>
      <c r="P7" s="15">
        <f>H68</f>
        <v>745902.0297999999</v>
      </c>
      <c r="Q7" s="13">
        <f>P7*Q6</f>
        <v>126803.34506599999</v>
      </c>
      <c r="R7" s="14">
        <f>P7*R6</f>
        <v>619098.68473399989</v>
      </c>
      <c r="S7" s="15">
        <f>I68</f>
        <v>735870.50119999994</v>
      </c>
      <c r="T7" s="13">
        <f>S7*T6</f>
        <v>125097.985204</v>
      </c>
      <c r="U7" s="14">
        <f>S7*U6</f>
        <v>610772.51599599991</v>
      </c>
      <c r="V7" s="15">
        <f>J68</f>
        <v>722669.8925999999</v>
      </c>
      <c r="W7" s="13">
        <f>V7*W6</f>
        <v>122853.881742</v>
      </c>
      <c r="X7" s="14">
        <f>V7*X6</f>
        <v>599816.01085799991</v>
      </c>
      <c r="Y7" s="15">
        <f>K68</f>
        <v>710914.39899999998</v>
      </c>
      <c r="Z7" s="13">
        <f>Y7*Z6</f>
        <v>120855.44783</v>
      </c>
      <c r="AA7" s="14">
        <f>Y7*AA6</f>
        <v>590058.9511699999</v>
      </c>
      <c r="AB7" s="15">
        <f>L68</f>
        <v>700224.77024999994</v>
      </c>
      <c r="AC7" s="13">
        <f>AB7*AC6</f>
        <v>119038.21094249999</v>
      </c>
      <c r="AD7" s="14">
        <f>AB7*AD6</f>
        <v>581186.55930749991</v>
      </c>
      <c r="AE7" s="15">
        <f>M68</f>
        <v>687928.01619999995</v>
      </c>
      <c r="AF7" s="13">
        <f>AE7*AF6</f>
        <v>125202.89894840002</v>
      </c>
      <c r="AG7" s="14">
        <f>AE7*AG6</f>
        <v>562725.11725159991</v>
      </c>
      <c r="AH7" s="15">
        <f>N68</f>
        <v>671718.50699999998</v>
      </c>
      <c r="AI7" s="13">
        <f>AH7*AI6</f>
        <v>122252.76827400003</v>
      </c>
      <c r="AJ7" s="14">
        <f>AH7*AJ6</f>
        <v>549465.73872599995</v>
      </c>
      <c r="AK7" s="15">
        <f>O68</f>
        <v>655508.99780000001</v>
      </c>
      <c r="AL7" s="13">
        <f>AK7*AL6</f>
        <v>119302.63759960004</v>
      </c>
      <c r="AM7" s="14">
        <f>AK7*AM6</f>
        <v>536206.3602004</v>
      </c>
      <c r="AN7" s="15">
        <f>P68</f>
        <v>639299.48860000004</v>
      </c>
      <c r="AO7" s="13">
        <f>AN7*AO6</f>
        <v>116352.50692520004</v>
      </c>
      <c r="AP7" s="14">
        <f>AN7*AP6</f>
        <v>522946.98167479999</v>
      </c>
      <c r="AQ7" s="15">
        <f>Q68</f>
        <v>623089.97939999995</v>
      </c>
      <c r="AR7" s="13">
        <f>AQ7*AR6</f>
        <v>113402.37625080002</v>
      </c>
      <c r="AS7" s="14">
        <f>AQ7*AS6</f>
        <v>509687.60314919992</v>
      </c>
    </row>
    <row r="8" spans="1:45" x14ac:dyDescent="0.25">
      <c r="A8" s="5" t="s">
        <v>7</v>
      </c>
      <c r="B8" s="16"/>
      <c r="C8" s="5"/>
      <c r="D8" s="17">
        <v>0</v>
      </c>
      <c r="E8" s="18">
        <v>0</v>
      </c>
      <c r="F8" s="16"/>
      <c r="G8" s="17">
        <v>0</v>
      </c>
      <c r="H8" s="18">
        <v>0</v>
      </c>
      <c r="I8" s="16"/>
      <c r="J8" s="17">
        <v>0</v>
      </c>
      <c r="K8" s="18">
        <v>0</v>
      </c>
      <c r="L8" s="16"/>
      <c r="M8" s="17">
        <v>0</v>
      </c>
      <c r="N8" s="18">
        <v>0</v>
      </c>
      <c r="O8" s="16"/>
      <c r="P8" s="17">
        <v>0</v>
      </c>
      <c r="Q8" s="18">
        <v>0</v>
      </c>
      <c r="R8" s="16"/>
      <c r="S8" s="17">
        <v>0</v>
      </c>
      <c r="T8" s="18">
        <v>0</v>
      </c>
      <c r="U8" s="16"/>
      <c r="V8" s="17">
        <v>0</v>
      </c>
      <c r="W8" s="18">
        <v>0</v>
      </c>
      <c r="X8" s="16"/>
      <c r="Y8" s="17">
        <v>0</v>
      </c>
      <c r="Z8" s="18">
        <v>0</v>
      </c>
      <c r="AA8" s="16"/>
      <c r="AB8" s="17">
        <v>0</v>
      </c>
      <c r="AC8" s="18">
        <v>0</v>
      </c>
      <c r="AD8" s="16"/>
      <c r="AE8" s="17">
        <v>0</v>
      </c>
      <c r="AF8" s="18">
        <f>AE8</f>
        <v>0</v>
      </c>
      <c r="AG8" s="16"/>
      <c r="AH8" s="17">
        <v>0</v>
      </c>
      <c r="AI8" s="18">
        <f>AH8</f>
        <v>0</v>
      </c>
      <c r="AJ8" s="16"/>
      <c r="AK8" s="17">
        <v>0</v>
      </c>
      <c r="AL8" s="18">
        <f>AK8</f>
        <v>0</v>
      </c>
      <c r="AM8" s="16"/>
      <c r="AN8" s="17">
        <v>0</v>
      </c>
      <c r="AO8" s="18">
        <f>AN8</f>
        <v>0</v>
      </c>
      <c r="AP8" s="16"/>
      <c r="AQ8" s="17">
        <v>0</v>
      </c>
      <c r="AR8" s="18">
        <f>AQ8</f>
        <v>0</v>
      </c>
      <c r="AS8" s="16"/>
    </row>
    <row r="9" spans="1:45" x14ac:dyDescent="0.25">
      <c r="A9" s="5" t="s">
        <v>8</v>
      </c>
      <c r="B9" s="16"/>
      <c r="C9" s="5"/>
      <c r="D9" s="17">
        <v>0</v>
      </c>
      <c r="E9" s="18">
        <v>0</v>
      </c>
      <c r="F9" s="18">
        <v>0</v>
      </c>
      <c r="G9" s="17">
        <v>0</v>
      </c>
      <c r="H9" s="18">
        <v>0</v>
      </c>
      <c r="I9" s="18">
        <v>0</v>
      </c>
      <c r="J9" s="17">
        <v>0</v>
      </c>
      <c r="K9" s="18">
        <v>0</v>
      </c>
      <c r="L9" s="18">
        <v>0</v>
      </c>
      <c r="M9" s="17">
        <v>0</v>
      </c>
      <c r="N9" s="18">
        <v>0</v>
      </c>
      <c r="O9" s="18">
        <v>0</v>
      </c>
      <c r="P9" s="17">
        <v>0</v>
      </c>
      <c r="Q9" s="18">
        <v>0</v>
      </c>
      <c r="R9" s="18">
        <v>0</v>
      </c>
      <c r="S9" s="17">
        <v>0</v>
      </c>
      <c r="T9" s="18">
        <v>0</v>
      </c>
      <c r="U9" s="18">
        <v>0</v>
      </c>
      <c r="V9" s="17">
        <v>0</v>
      </c>
      <c r="W9" s="18">
        <v>0</v>
      </c>
      <c r="X9" s="18">
        <v>0</v>
      </c>
      <c r="Y9" s="17">
        <v>0</v>
      </c>
      <c r="Z9" s="18">
        <v>0</v>
      </c>
      <c r="AA9" s="18">
        <v>0</v>
      </c>
      <c r="AB9" s="17">
        <v>0</v>
      </c>
      <c r="AC9" s="18">
        <v>0</v>
      </c>
      <c r="AD9" s="18">
        <v>0</v>
      </c>
      <c r="AE9" s="17">
        <v>0</v>
      </c>
      <c r="AF9" s="18">
        <f>AE9*AF6</f>
        <v>0</v>
      </c>
      <c r="AG9" s="18">
        <f>AE9*AG6</f>
        <v>0</v>
      </c>
      <c r="AH9" s="17">
        <v>0</v>
      </c>
      <c r="AI9" s="18">
        <f>AH9*AI6</f>
        <v>0</v>
      </c>
      <c r="AJ9" s="18">
        <f>AH9*AJ6</f>
        <v>0</v>
      </c>
      <c r="AK9" s="17">
        <v>0</v>
      </c>
      <c r="AL9" s="18">
        <f>AK9*AL6</f>
        <v>0</v>
      </c>
      <c r="AM9" s="18">
        <f>AK9*AM6</f>
        <v>0</v>
      </c>
      <c r="AN9" s="17">
        <v>0</v>
      </c>
      <c r="AO9" s="18">
        <f>AN9*AO6</f>
        <v>0</v>
      </c>
      <c r="AP9" s="18">
        <f>AN9*AP6</f>
        <v>0</v>
      </c>
      <c r="AQ9" s="17">
        <v>0</v>
      </c>
      <c r="AR9" s="18">
        <f>AQ9*AR6</f>
        <v>0</v>
      </c>
      <c r="AS9" s="18">
        <f>AQ9*AS6</f>
        <v>0</v>
      </c>
    </row>
    <row r="10" spans="1:45" x14ac:dyDescent="0.25">
      <c r="A10" s="5" t="s">
        <v>9</v>
      </c>
      <c r="B10" s="94">
        <v>6.2406648043844291E-2</v>
      </c>
      <c r="C10" s="18"/>
      <c r="D10" s="19"/>
      <c r="E10" s="20">
        <v>0</v>
      </c>
      <c r="F10" s="21">
        <v>0</v>
      </c>
      <c r="G10" s="19"/>
      <c r="H10" s="20">
        <v>0</v>
      </c>
      <c r="I10" s="21">
        <v>0</v>
      </c>
      <c r="J10" s="19"/>
      <c r="K10" s="20">
        <v>0</v>
      </c>
      <c r="L10" s="21">
        <v>0</v>
      </c>
      <c r="M10" s="19"/>
      <c r="N10" s="20">
        <v>0</v>
      </c>
      <c r="O10" s="21">
        <v>0</v>
      </c>
      <c r="P10" s="19"/>
      <c r="Q10" s="20">
        <v>0</v>
      </c>
      <c r="R10" s="21">
        <v>0</v>
      </c>
      <c r="S10" s="19"/>
      <c r="T10" s="20">
        <v>0</v>
      </c>
      <c r="U10" s="21">
        <v>0</v>
      </c>
      <c r="V10" s="19"/>
      <c r="W10" s="20">
        <v>0</v>
      </c>
      <c r="X10" s="21">
        <v>0</v>
      </c>
      <c r="Y10" s="19"/>
      <c r="Z10" s="20">
        <v>0</v>
      </c>
      <c r="AA10" s="21">
        <v>0</v>
      </c>
      <c r="AB10" s="19"/>
      <c r="AC10" s="20">
        <v>0</v>
      </c>
      <c r="AD10" s="21">
        <v>0</v>
      </c>
      <c r="AE10" s="19"/>
      <c r="AF10" s="20">
        <f>(AF8+AF9)*$B$10</f>
        <v>0</v>
      </c>
      <c r="AG10" s="21">
        <f>AG9*$B$10</f>
        <v>0</v>
      </c>
      <c r="AH10" s="19"/>
      <c r="AI10" s="20">
        <f>(AI8+AI9)*$B$10</f>
        <v>0</v>
      </c>
      <c r="AJ10" s="21">
        <f>AJ9*$B$10</f>
        <v>0</v>
      </c>
      <c r="AK10" s="19"/>
      <c r="AL10" s="20">
        <f>(AL8+AL9)*$B$10</f>
        <v>0</v>
      </c>
      <c r="AM10" s="21">
        <f>AM9*$B$10</f>
        <v>0</v>
      </c>
      <c r="AN10" s="19"/>
      <c r="AO10" s="20">
        <f>(AO8+AO9)*$B$10</f>
        <v>0</v>
      </c>
      <c r="AP10" s="21">
        <f>AP9*$B$10</f>
        <v>0</v>
      </c>
      <c r="AQ10" s="19"/>
      <c r="AR10" s="20">
        <f>(AR8+AR9)*$B$10</f>
        <v>0</v>
      </c>
      <c r="AS10" s="21">
        <f>AS9*$B$10</f>
        <v>0</v>
      </c>
    </row>
    <row r="11" spans="1:45" x14ac:dyDescent="0.25">
      <c r="A11" s="4" t="s">
        <v>10</v>
      </c>
      <c r="B11" s="95"/>
      <c r="C11" s="18"/>
      <c r="D11" s="5"/>
      <c r="E11" s="18">
        <f>SUM(E7+E10)</f>
        <v>1893.3750000000002</v>
      </c>
      <c r="F11" s="18">
        <f>SUM(F7+F10)</f>
        <v>9244.125</v>
      </c>
      <c r="G11" s="5"/>
      <c r="H11" s="18">
        <f>SUM(H7+H10)</f>
        <v>48985.822498499998</v>
      </c>
      <c r="I11" s="18">
        <f>SUM(I7+I10)</f>
        <v>239166.07455149997</v>
      </c>
      <c r="J11" s="5"/>
      <c r="K11" s="18">
        <f>SUM(K7+K10)</f>
        <v>110111.60035400001</v>
      </c>
      <c r="L11" s="18">
        <f>SUM(L7+L10)</f>
        <v>537603.69584599999</v>
      </c>
      <c r="M11" s="5"/>
      <c r="N11" s="18">
        <f>SUM(N7+N10)</f>
        <v>126598.37205400001</v>
      </c>
      <c r="O11" s="18">
        <f>SUM(O7+O10)</f>
        <v>618097.93414599996</v>
      </c>
      <c r="P11" s="5"/>
      <c r="Q11" s="18">
        <f>SUM(Q7+Q10)</f>
        <v>126803.34506599999</v>
      </c>
      <c r="R11" s="18">
        <f>SUM(R7+R10)</f>
        <v>619098.68473399989</v>
      </c>
      <c r="S11" s="5"/>
      <c r="T11" s="18">
        <f>SUM(T7+T10)</f>
        <v>125097.985204</v>
      </c>
      <c r="U11" s="18">
        <f>SUM(U7+U10)</f>
        <v>610772.51599599991</v>
      </c>
      <c r="V11" s="5"/>
      <c r="W11" s="18">
        <f>SUM(W7+W10)</f>
        <v>122853.881742</v>
      </c>
      <c r="X11" s="18">
        <f>SUM(X7+X10)</f>
        <v>599816.01085799991</v>
      </c>
      <c r="Y11" s="5"/>
      <c r="Z11" s="18">
        <f>SUM(Z7+Z10)</f>
        <v>120855.44783</v>
      </c>
      <c r="AA11" s="18">
        <f>SUM(AA7+AA10)</f>
        <v>590058.9511699999</v>
      </c>
      <c r="AB11" s="5"/>
      <c r="AC11" s="18">
        <f>SUM(AC7+AC10)</f>
        <v>119038.21094249999</v>
      </c>
      <c r="AD11" s="18">
        <f>SUM(AD7+AD10)</f>
        <v>581186.55930749991</v>
      </c>
      <c r="AE11" s="5"/>
      <c r="AF11" s="18">
        <f>SUM(AF7+AF10)</f>
        <v>125202.89894840002</v>
      </c>
      <c r="AG11" s="18">
        <f>SUM(AG7+AG10)</f>
        <v>562725.11725159991</v>
      </c>
      <c r="AH11" s="5"/>
      <c r="AI11" s="18">
        <f>SUM(AI7+AI10)</f>
        <v>122252.76827400003</v>
      </c>
      <c r="AJ11" s="18">
        <f>SUM(AJ7+AJ10)</f>
        <v>549465.73872599995</v>
      </c>
      <c r="AK11" s="5"/>
      <c r="AL11" s="18">
        <f>SUM(AL7+AL10)</f>
        <v>119302.63759960004</v>
      </c>
      <c r="AM11" s="18">
        <f>SUM(AM7+AM10)</f>
        <v>536206.3602004</v>
      </c>
      <c r="AN11" s="5"/>
      <c r="AO11" s="18">
        <f>SUM(AO7+AO10)</f>
        <v>116352.50692520004</v>
      </c>
      <c r="AP11" s="18">
        <f>SUM(AP7+AP10)</f>
        <v>522946.98167479999</v>
      </c>
      <c r="AQ11" s="5"/>
      <c r="AR11" s="18">
        <f>SUM(AR7+AR10)</f>
        <v>113402.37625080002</v>
      </c>
      <c r="AS11" s="18">
        <f>SUM(AS7+AS10)</f>
        <v>509687.60314919992</v>
      </c>
    </row>
    <row r="12" spans="1:45" x14ac:dyDescent="0.25">
      <c r="A12" s="5"/>
      <c r="B12" s="9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x14ac:dyDescent="0.25">
      <c r="A13" s="5" t="s">
        <v>11</v>
      </c>
      <c r="B13" s="94">
        <v>0.04</v>
      </c>
      <c r="C13" s="18"/>
      <c r="D13" s="11"/>
      <c r="E13" s="18">
        <f>E11*$B$13</f>
        <v>75.735000000000014</v>
      </c>
      <c r="F13" s="18">
        <f>F11*$B$13</f>
        <v>369.76499999999999</v>
      </c>
      <c r="G13" s="11"/>
      <c r="H13" s="18">
        <f>H11*$B$13</f>
        <v>1959.43289994</v>
      </c>
      <c r="I13" s="18">
        <f>I11*$B$13</f>
        <v>9566.6429820599988</v>
      </c>
      <c r="J13" s="11"/>
      <c r="K13" s="18">
        <f>K11*$B$13</f>
        <v>4404.4640141600003</v>
      </c>
      <c r="L13" s="18">
        <f>L11*$B$13</f>
        <v>21504.147833840001</v>
      </c>
      <c r="M13" s="11"/>
      <c r="N13" s="18">
        <f>N11*$B$13</f>
        <v>5063.9348821600006</v>
      </c>
      <c r="O13" s="18">
        <f>O11*$B$13</f>
        <v>24723.91736584</v>
      </c>
      <c r="P13" s="11"/>
      <c r="Q13" s="18">
        <f>Q11*$B$13</f>
        <v>5072.1338026399999</v>
      </c>
      <c r="R13" s="18">
        <f>R11*$B$13</f>
        <v>24763.947389359997</v>
      </c>
      <c r="S13" s="11"/>
      <c r="T13" s="18">
        <f>T11*$B$13</f>
        <v>5003.9194081599999</v>
      </c>
      <c r="U13" s="18">
        <f>U11*$B$13</f>
        <v>24430.900639839998</v>
      </c>
      <c r="V13" s="11"/>
      <c r="W13" s="18">
        <f>W11*$B$13</f>
        <v>4914.1552696799999</v>
      </c>
      <c r="X13" s="18">
        <f>X11*$B$13</f>
        <v>23992.640434319997</v>
      </c>
      <c r="Y13" s="11"/>
      <c r="Z13" s="18">
        <f>Z11*$B$13</f>
        <v>4834.2179132000001</v>
      </c>
      <c r="AA13" s="18">
        <f>AA11*$B$13</f>
        <v>23602.358046799996</v>
      </c>
      <c r="AB13" s="11"/>
      <c r="AC13" s="18">
        <f>AC11*$B$13</f>
        <v>4761.5284376999998</v>
      </c>
      <c r="AD13" s="18">
        <f>AD11*$B$13</f>
        <v>23247.462372299997</v>
      </c>
      <c r="AE13" s="11"/>
      <c r="AF13" s="18">
        <f>AF11*$B$13</f>
        <v>5008.115957936001</v>
      </c>
      <c r="AG13" s="18">
        <f>AG11*$B$13</f>
        <v>22509.004690063997</v>
      </c>
      <c r="AH13" s="11"/>
      <c r="AI13" s="18">
        <f>AI11*$B$13</f>
        <v>4890.1107309600011</v>
      </c>
      <c r="AJ13" s="18">
        <f>AJ11*$B$13</f>
        <v>21978.629549039997</v>
      </c>
      <c r="AK13" s="11"/>
      <c r="AL13" s="18">
        <f>AL11*$B$13</f>
        <v>4772.1055039840021</v>
      </c>
      <c r="AM13" s="18">
        <f>AM11*$B$13</f>
        <v>21448.254408016001</v>
      </c>
      <c r="AN13" s="11"/>
      <c r="AO13" s="18">
        <f>AO11*$B$13</f>
        <v>4654.1002770080013</v>
      </c>
      <c r="AP13" s="18">
        <f>AP11*$B$13</f>
        <v>20917.879266992</v>
      </c>
      <c r="AQ13" s="11"/>
      <c r="AR13" s="18">
        <f>AR11*$B$13</f>
        <v>4536.0950500320014</v>
      </c>
      <c r="AS13" s="18">
        <f>AS11*$B$13</f>
        <v>20387.504125967997</v>
      </c>
    </row>
    <row r="14" spans="1:45" x14ac:dyDescent="0.25">
      <c r="A14" s="5" t="s">
        <v>12</v>
      </c>
      <c r="B14" s="94">
        <v>0.56000000000000005</v>
      </c>
      <c r="C14" s="18"/>
      <c r="D14" s="22"/>
      <c r="E14" s="18">
        <f>E11*$B$14</f>
        <v>1060.2900000000002</v>
      </c>
      <c r="F14" s="18">
        <f>F11*$B$14</f>
        <v>5176.7100000000009</v>
      </c>
      <c r="G14" s="22"/>
      <c r="H14" s="18">
        <f>H11*$B$14</f>
        <v>27432.060599160002</v>
      </c>
      <c r="I14" s="18">
        <f>I11*$B$14</f>
        <v>133933.00174884</v>
      </c>
      <c r="J14" s="22"/>
      <c r="K14" s="18">
        <f>K11*$B$14</f>
        <v>61662.496198240013</v>
      </c>
      <c r="L14" s="18">
        <f>L11*$B$14</f>
        <v>301058.06967376004</v>
      </c>
      <c r="M14" s="22"/>
      <c r="N14" s="18">
        <f>N11*$B$14</f>
        <v>70895.08835024001</v>
      </c>
      <c r="O14" s="18">
        <f>O11*$B$14</f>
        <v>346134.84312176</v>
      </c>
      <c r="P14" s="22"/>
      <c r="Q14" s="18">
        <f>Q11*$B$14</f>
        <v>71009.873236960004</v>
      </c>
      <c r="R14" s="18">
        <f>R11*$B$14</f>
        <v>346695.26345103997</v>
      </c>
      <c r="S14" s="22"/>
      <c r="T14" s="18">
        <f>T11*$B$14</f>
        <v>70054.871714239998</v>
      </c>
      <c r="U14" s="18">
        <f>U11*$B$14</f>
        <v>342032.60895775998</v>
      </c>
      <c r="V14" s="22"/>
      <c r="W14" s="18">
        <f>W11*$B$14</f>
        <v>68798.173775520001</v>
      </c>
      <c r="X14" s="18">
        <f>X11*$B$14</f>
        <v>335896.96608047996</v>
      </c>
      <c r="Y14" s="22"/>
      <c r="Z14" s="18">
        <f>Z11*$B$14</f>
        <v>67679.050784800012</v>
      </c>
      <c r="AA14" s="18">
        <f>AA11*$B$14</f>
        <v>330433.01265519997</v>
      </c>
      <c r="AB14" s="22"/>
      <c r="AC14" s="18">
        <f>AC11*$B$14</f>
        <v>66661.398127799999</v>
      </c>
      <c r="AD14" s="18">
        <f>AD11*$B$14</f>
        <v>325464.47321219998</v>
      </c>
      <c r="AE14" s="22"/>
      <c r="AF14" s="18">
        <f>AF11*$B$14</f>
        <v>70113.62341110401</v>
      </c>
      <c r="AG14" s="18">
        <f>AG11*$B$14</f>
        <v>315126.06566089595</v>
      </c>
      <c r="AH14" s="22"/>
      <c r="AI14" s="18">
        <f>AI11*$B$14</f>
        <v>68461.550233440023</v>
      </c>
      <c r="AJ14" s="18">
        <f>AJ11*$B$14</f>
        <v>307700.81368656002</v>
      </c>
      <c r="AK14" s="22"/>
      <c r="AL14" s="18">
        <f>AL11*$B$14</f>
        <v>66809.477055776035</v>
      </c>
      <c r="AM14" s="18">
        <f>AM11*$B$14</f>
        <v>300275.56171222404</v>
      </c>
      <c r="AN14" s="22"/>
      <c r="AO14" s="18">
        <f>AO11*$B$14</f>
        <v>65157.403878112025</v>
      </c>
      <c r="AP14" s="18">
        <f>AP11*$B$14</f>
        <v>292850.30973788805</v>
      </c>
      <c r="AQ14" s="22"/>
      <c r="AR14" s="18">
        <f>AR11*$B$14</f>
        <v>63505.330700448016</v>
      </c>
      <c r="AS14" s="18">
        <f>AS11*$B$14</f>
        <v>285425.057763552</v>
      </c>
    </row>
    <row r="15" spans="1:45" x14ac:dyDescent="0.25">
      <c r="A15" s="5" t="s">
        <v>13</v>
      </c>
      <c r="B15" s="94">
        <v>0.4</v>
      </c>
      <c r="C15" s="18"/>
      <c r="D15" s="23"/>
      <c r="E15" s="18">
        <v>1136.0250000000001</v>
      </c>
      <c r="F15" s="18">
        <v>5546.4749999999995</v>
      </c>
      <c r="G15" s="23"/>
      <c r="H15" s="18">
        <f>H11*60%</f>
        <v>29391.493499099997</v>
      </c>
      <c r="I15" s="18">
        <f>I11*60%</f>
        <v>143499.64473089998</v>
      </c>
      <c r="J15" s="23"/>
      <c r="K15" s="18">
        <f>K11*60%</f>
        <v>66066.960212400008</v>
      </c>
      <c r="L15" s="18">
        <f>L11*60%</f>
        <v>322562.21750759997</v>
      </c>
      <c r="M15" s="23"/>
      <c r="N15" s="18">
        <f>N11*40%</f>
        <v>50639.348821600004</v>
      </c>
      <c r="O15" s="18">
        <f>O11*40%</f>
        <v>247239.17365839999</v>
      </c>
      <c r="P15" s="23"/>
      <c r="Q15" s="18">
        <f>Q11*40%</f>
        <v>50721.338026400001</v>
      </c>
      <c r="R15" s="18">
        <f>R11*$B$15</f>
        <v>247639.47389359996</v>
      </c>
      <c r="S15" s="23"/>
      <c r="T15" s="18">
        <f>T11*$B$15</f>
        <v>50039.194081599999</v>
      </c>
      <c r="U15" s="18">
        <f>U11*$B$15</f>
        <v>244309.00639839997</v>
      </c>
      <c r="V15" s="23"/>
      <c r="W15" s="18">
        <f>W11*$B$15</f>
        <v>49141.552696800005</v>
      </c>
      <c r="X15" s="18">
        <f>X11*$B$15</f>
        <v>239926.40434319997</v>
      </c>
      <c r="Y15" s="23"/>
      <c r="Z15" s="18">
        <f>Z11*$B$15</f>
        <v>48342.179132000005</v>
      </c>
      <c r="AA15" s="18">
        <f>AA11*$B$15</f>
        <v>236023.58046799997</v>
      </c>
      <c r="AB15" s="23"/>
      <c r="AC15" s="18">
        <f>AC11*$B$15</f>
        <v>47615.284377000004</v>
      </c>
      <c r="AD15" s="18">
        <f>AD11*$B$15</f>
        <v>232474.62372299997</v>
      </c>
      <c r="AE15" s="23"/>
      <c r="AF15" s="18">
        <f>AF11*$B$15</f>
        <v>50081.159579360014</v>
      </c>
      <c r="AG15" s="18">
        <f>AG11*$B$15</f>
        <v>225090.04690063998</v>
      </c>
      <c r="AH15" s="23"/>
      <c r="AI15" s="18">
        <f>AI11*$B$15</f>
        <v>48901.107309600018</v>
      </c>
      <c r="AJ15" s="18">
        <f>AJ11*$B$15</f>
        <v>219786.29549039999</v>
      </c>
      <c r="AK15" s="23"/>
      <c r="AL15" s="18">
        <f>AL11*$B$15</f>
        <v>47721.055039840023</v>
      </c>
      <c r="AM15" s="18">
        <f>AM11*$B$15</f>
        <v>214482.54408016001</v>
      </c>
      <c r="AN15" s="23"/>
      <c r="AO15" s="18">
        <f>AO11*$B$15</f>
        <v>46541.00277008002</v>
      </c>
      <c r="AP15" s="18">
        <f>AP11*$B$15</f>
        <v>209178.79266992002</v>
      </c>
      <c r="AQ15" s="23"/>
      <c r="AR15" s="18">
        <f>AR11*$B$15</f>
        <v>45360.95050032001</v>
      </c>
      <c r="AS15" s="18">
        <f>AS11*$B$15</f>
        <v>203875.04125967997</v>
      </c>
    </row>
    <row r="16" spans="1:45" x14ac:dyDescent="0.25">
      <c r="A16" s="5"/>
      <c r="B16" s="95"/>
      <c r="C16" s="24"/>
      <c r="D16" s="5"/>
      <c r="E16" s="25"/>
      <c r="F16" s="5"/>
      <c r="G16" s="5"/>
      <c r="H16" s="13"/>
      <c r="I16" s="5"/>
      <c r="J16" s="5"/>
      <c r="K16" s="13"/>
      <c r="L16" s="5"/>
      <c r="M16" s="5"/>
      <c r="N16" s="13"/>
      <c r="O16" s="5"/>
      <c r="P16" s="5"/>
      <c r="Q16" s="13"/>
      <c r="R16" s="5"/>
      <c r="S16" s="5"/>
      <c r="T16" s="13"/>
      <c r="U16" s="5"/>
      <c r="V16" s="5"/>
      <c r="W16" s="13"/>
      <c r="X16" s="5"/>
      <c r="Y16" s="5"/>
      <c r="Z16" s="13"/>
      <c r="AA16" s="5"/>
      <c r="AB16" s="5"/>
      <c r="AC16" s="13"/>
      <c r="AD16" s="5"/>
      <c r="AE16" s="5"/>
      <c r="AF16" s="13"/>
      <c r="AG16" s="5"/>
      <c r="AH16" s="5"/>
      <c r="AI16" s="13"/>
      <c r="AJ16" s="5"/>
      <c r="AK16" s="5"/>
      <c r="AL16" s="13"/>
      <c r="AM16" s="5"/>
      <c r="AN16" s="5"/>
      <c r="AO16" s="13"/>
      <c r="AP16" s="5"/>
      <c r="AQ16" s="5"/>
      <c r="AR16" s="13"/>
      <c r="AS16" s="5"/>
    </row>
    <row r="17" spans="1:45" x14ac:dyDescent="0.25">
      <c r="A17" s="5" t="s">
        <v>14</v>
      </c>
      <c r="B17" s="94">
        <v>4.793E-2</v>
      </c>
      <c r="C17" s="18"/>
      <c r="D17" s="26"/>
      <c r="E17" s="18">
        <f>E13*2.11%</f>
        <v>1.5980085000000002</v>
      </c>
      <c r="F17" s="18">
        <f>F13*2.11%</f>
        <v>7.8020414999999987</v>
      </c>
      <c r="G17" s="26"/>
      <c r="H17" s="18">
        <f>H13*2.11%</f>
        <v>41.344034188733993</v>
      </c>
      <c r="I17" s="18">
        <f>I13*2.11%</f>
        <v>201.85616692146596</v>
      </c>
      <c r="J17" s="26"/>
      <c r="K17" s="18">
        <f>K13*2.11%</f>
        <v>92.934190698775993</v>
      </c>
      <c r="L17" s="18">
        <f>L13*2.11%</f>
        <v>453.73751929402397</v>
      </c>
      <c r="M17" s="26"/>
      <c r="N17" s="18">
        <f>N13*2.11%</f>
        <v>106.84902601357599</v>
      </c>
      <c r="O17" s="18">
        <f>O13*2.11%</f>
        <v>521.67465641922388</v>
      </c>
      <c r="P17" s="26"/>
      <c r="Q17" s="18">
        <f>Q13*2.11%</f>
        <v>107.02202323570398</v>
      </c>
      <c r="R17" s="18">
        <f>R13*2.11%</f>
        <v>522.51928991549585</v>
      </c>
      <c r="S17" s="26"/>
      <c r="T17" s="18">
        <f>T13*2.11%</f>
        <v>105.58269951217598</v>
      </c>
      <c r="U17" s="18">
        <f>U13*2.11%</f>
        <v>515.49200350062392</v>
      </c>
      <c r="V17" s="26"/>
      <c r="W17" s="18">
        <f>W13*2.11%</f>
        <v>103.68867619024799</v>
      </c>
      <c r="X17" s="18">
        <f>X13*2.11%</f>
        <v>506.2447131641519</v>
      </c>
      <c r="Y17" s="26"/>
      <c r="Z17" s="18">
        <f>Z13*2.11%</f>
        <v>102.00199796851999</v>
      </c>
      <c r="AA17" s="18">
        <f>AA13*2.11%</f>
        <v>498.00975478747984</v>
      </c>
      <c r="AB17" s="26"/>
      <c r="AC17" s="18">
        <f>AC13*2.11%</f>
        <v>100.46825003546998</v>
      </c>
      <c r="AD17" s="18">
        <f>AD13*2.11%</f>
        <v>490.52145605552988</v>
      </c>
      <c r="AE17" s="26"/>
      <c r="AF17" s="18">
        <f>AF13*$B$17</f>
        <v>240.03899786387254</v>
      </c>
      <c r="AG17" s="18">
        <f>AG13*$B$17</f>
        <v>1078.8565947947675</v>
      </c>
      <c r="AH17" s="26"/>
      <c r="AI17" s="18">
        <f>AI13*$B$17</f>
        <v>234.38300733491286</v>
      </c>
      <c r="AJ17" s="18">
        <f>AJ13*$B$17</f>
        <v>1053.4357142854872</v>
      </c>
      <c r="AK17" s="26"/>
      <c r="AL17" s="18">
        <f>AL13*$B$17</f>
        <v>228.72701680595321</v>
      </c>
      <c r="AM17" s="18">
        <f>AM13*$B$17</f>
        <v>1028.0148337762068</v>
      </c>
      <c r="AN17" s="26"/>
      <c r="AO17" s="18">
        <f>AO13*$B$17</f>
        <v>223.07102627699351</v>
      </c>
      <c r="AP17" s="18">
        <f>AP13*$B$17</f>
        <v>1002.5939532669266</v>
      </c>
      <c r="AQ17" s="26"/>
      <c r="AR17" s="18">
        <f>AR13*$B$17</f>
        <v>217.41503574803383</v>
      </c>
      <c r="AS17" s="18">
        <f>AS13*$B$17</f>
        <v>977.17307275764608</v>
      </c>
    </row>
    <row r="18" spans="1:45" x14ac:dyDescent="0.25">
      <c r="A18" s="5" t="s">
        <v>15</v>
      </c>
      <c r="B18" s="94">
        <v>4.1678870319741601E-2</v>
      </c>
      <c r="C18" s="18"/>
      <c r="D18" s="26"/>
      <c r="E18" s="18">
        <f>E14*2.89%</f>
        <v>30.642381000000007</v>
      </c>
      <c r="F18" s="18">
        <f>F14*2.89%</f>
        <v>149.60691900000003</v>
      </c>
      <c r="G18" s="26"/>
      <c r="H18" s="18">
        <f>H14*2.89%</f>
        <v>792.78655131572407</v>
      </c>
      <c r="I18" s="18">
        <f>I14*2.89%</f>
        <v>3870.6637505414765</v>
      </c>
      <c r="J18" s="26"/>
      <c r="K18" s="18">
        <f>K14*2.89%</f>
        <v>1782.0461401291366</v>
      </c>
      <c r="L18" s="18">
        <f>L14*2.89%</f>
        <v>8700.5782135716654</v>
      </c>
      <c r="M18" s="26"/>
      <c r="N18" s="18">
        <f>N14*2.89%</f>
        <v>2048.8680533219363</v>
      </c>
      <c r="O18" s="18">
        <f>O14*2.89%</f>
        <v>10003.296966218864</v>
      </c>
      <c r="P18" s="26"/>
      <c r="Q18" s="18">
        <f>Q14*2.89%</f>
        <v>2052.1853365481443</v>
      </c>
      <c r="R18" s="18">
        <f>R14*2.89%</f>
        <v>10019.493113735056</v>
      </c>
      <c r="S18" s="26"/>
      <c r="T18" s="18">
        <f>T14*2.89%</f>
        <v>2024.5857925415362</v>
      </c>
      <c r="U18" s="18">
        <f>U14*2.89%</f>
        <v>9884.7423988792634</v>
      </c>
      <c r="V18" s="26"/>
      <c r="W18" s="18">
        <f>W14*2.89%</f>
        <v>1988.2672221125281</v>
      </c>
      <c r="X18" s="18">
        <f>X14*2.89%</f>
        <v>9707.4223197258725</v>
      </c>
      <c r="Y18" s="26"/>
      <c r="Z18" s="18">
        <f>Z14*2.89%</f>
        <v>1955.9245676807204</v>
      </c>
      <c r="AA18" s="18">
        <f>AA14*2.89%</f>
        <v>9549.5140657352804</v>
      </c>
      <c r="AB18" s="26"/>
      <c r="AC18" s="18">
        <f>AC14*2.89%</f>
        <v>1926.5144058934202</v>
      </c>
      <c r="AD18" s="18">
        <f>AD14*2.89%</f>
        <v>9405.9232758325797</v>
      </c>
      <c r="AE18" s="26"/>
      <c r="AF18" s="18">
        <f>AF14*$B$18</f>
        <v>2922.2566177986027</v>
      </c>
      <c r="AG18" s="18">
        <f>AG14*$B$18</f>
        <v>13134.098425050859</v>
      </c>
      <c r="AH18" s="26"/>
      <c r="AI18" s="18">
        <f>AI14*$B$18</f>
        <v>2853.4000740680221</v>
      </c>
      <c r="AJ18" s="18">
        <f>AJ14*$B$18</f>
        <v>12824.622310921106</v>
      </c>
      <c r="AK18" s="26"/>
      <c r="AL18" s="18">
        <f>AL14*$B$18</f>
        <v>2784.5435303374411</v>
      </c>
      <c r="AM18" s="18">
        <f>AM14*$B$18</f>
        <v>12515.146196791351</v>
      </c>
      <c r="AN18" s="26"/>
      <c r="AO18" s="18">
        <f>AO14*$B$18</f>
        <v>2715.6869866068596</v>
      </c>
      <c r="AP18" s="18">
        <f>AP14*$B$18</f>
        <v>12205.670082661596</v>
      </c>
      <c r="AQ18" s="26"/>
      <c r="AR18" s="18">
        <f>AR14*$B$18</f>
        <v>2646.8304428762781</v>
      </c>
      <c r="AS18" s="18">
        <f>AS14*$B$18</f>
        <v>11896.193968531839</v>
      </c>
    </row>
    <row r="19" spans="1:45" x14ac:dyDescent="0.25">
      <c r="A19" s="5" t="s">
        <v>16</v>
      </c>
      <c r="B19" s="94">
        <v>9.3600000000000003E-2</v>
      </c>
      <c r="C19" s="18"/>
      <c r="D19" s="26"/>
      <c r="E19" s="20">
        <f>E15*9.36%</f>
        <v>106.33193999999999</v>
      </c>
      <c r="F19" s="20">
        <f>F15*9.36%</f>
        <v>519.15005999999994</v>
      </c>
      <c r="G19" s="26"/>
      <c r="H19" s="20">
        <f>H15*9.36%</f>
        <v>2751.0437915157595</v>
      </c>
      <c r="I19" s="20">
        <f>I15*9.36%</f>
        <v>13431.566746812236</v>
      </c>
      <c r="J19" s="26"/>
      <c r="K19" s="20">
        <f>K15*9.36%</f>
        <v>6183.8674758806401</v>
      </c>
      <c r="L19" s="20">
        <f>L15*9.36%</f>
        <v>30191.823558711352</v>
      </c>
      <c r="M19" s="26"/>
      <c r="N19" s="20">
        <f>N15*9.36%</f>
        <v>4739.8430497017598</v>
      </c>
      <c r="O19" s="20">
        <f>O15*9.36%</f>
        <v>23141.586654426235</v>
      </c>
      <c r="P19" s="26"/>
      <c r="Q19" s="20">
        <f>Q15*9.36%</f>
        <v>4747.5172392710392</v>
      </c>
      <c r="R19" s="20">
        <f>R15*9.36%</f>
        <v>23179.054756440953</v>
      </c>
      <c r="S19" s="26"/>
      <c r="T19" s="20">
        <f>T15*9.36%</f>
        <v>4683.6685660377598</v>
      </c>
      <c r="U19" s="20">
        <f>U15*9.36%</f>
        <v>22867.322998890235</v>
      </c>
      <c r="V19" s="26"/>
      <c r="W19" s="20">
        <f>W15*9.36%</f>
        <v>4599.6493324204803</v>
      </c>
      <c r="X19" s="20">
        <f>X15*9.36%</f>
        <v>22457.111446523515</v>
      </c>
      <c r="Y19" s="26"/>
      <c r="Z19" s="20">
        <f>Z15*9.36%</f>
        <v>4524.8279667551997</v>
      </c>
      <c r="AA19" s="20">
        <f>AA15*9.36%</f>
        <v>22091.807131804795</v>
      </c>
      <c r="AB19" s="26"/>
      <c r="AC19" s="20">
        <f>AC15*9.36%</f>
        <v>4456.7906176872002</v>
      </c>
      <c r="AD19" s="20">
        <f>AD15*9.36%</f>
        <v>21759.624780472794</v>
      </c>
      <c r="AE19" s="26"/>
      <c r="AF19" s="18">
        <f>AF15*$B$19</f>
        <v>4687.5965366280971</v>
      </c>
      <c r="AG19" s="20">
        <f>AG15*$B$19</f>
        <v>21068.428389899902</v>
      </c>
      <c r="AH19" s="26"/>
      <c r="AI19" s="18">
        <f>AI15*$B$19</f>
        <v>4577.1436441785618</v>
      </c>
      <c r="AJ19" s="20">
        <f>AJ15*$B$19</f>
        <v>20571.997257901439</v>
      </c>
      <c r="AK19" s="26"/>
      <c r="AL19" s="18">
        <f>AL15*$B$19</f>
        <v>4466.6907517290265</v>
      </c>
      <c r="AM19" s="20">
        <f>AM15*$B$19</f>
        <v>20075.566125902977</v>
      </c>
      <c r="AN19" s="26"/>
      <c r="AO19" s="18">
        <f>AO15*$B$19</f>
        <v>4356.2378592794903</v>
      </c>
      <c r="AP19" s="20">
        <f>AP15*$B$19</f>
        <v>19579.134993904514</v>
      </c>
      <c r="AQ19" s="26"/>
      <c r="AR19" s="18">
        <f>AR15*$B$19</f>
        <v>4245.7849668299532</v>
      </c>
      <c r="AS19" s="20">
        <f>AS15*$B$19</f>
        <v>19082.703861906048</v>
      </c>
    </row>
    <row r="20" spans="1:45" x14ac:dyDescent="0.25">
      <c r="A20" s="27" t="s">
        <v>17</v>
      </c>
      <c r="B20" s="5"/>
      <c r="C20" s="18"/>
      <c r="D20" s="5"/>
      <c r="E20" s="28">
        <f>SUM(E17:E19)</f>
        <v>138.5723295</v>
      </c>
      <c r="F20" s="28">
        <f>SUM(F17:F19)</f>
        <v>676.55902049999997</v>
      </c>
      <c r="G20" s="5"/>
      <c r="H20" s="28">
        <f>SUM(H17:H19)</f>
        <v>3585.1743770202174</v>
      </c>
      <c r="I20" s="28">
        <f>SUM(I17:I19)</f>
        <v>17504.086664275179</v>
      </c>
      <c r="J20" s="5"/>
      <c r="K20" s="28">
        <f>SUM(K17:K19)</f>
        <v>8058.8478067085525</v>
      </c>
      <c r="L20" s="28">
        <f>SUM(L17:L19)</f>
        <v>39346.139291577041</v>
      </c>
      <c r="M20" s="5"/>
      <c r="N20" s="28">
        <f>SUM(N17:N19)</f>
        <v>6895.5601290372724</v>
      </c>
      <c r="O20" s="28">
        <f>SUM(O17:O19)</f>
        <v>33666.558277064323</v>
      </c>
      <c r="P20" s="5"/>
      <c r="Q20" s="28">
        <f>SUM(Q17:Q19)</f>
        <v>6906.7245990548872</v>
      </c>
      <c r="R20" s="28">
        <f>SUM(R17:R19)</f>
        <v>33721.067160091508</v>
      </c>
      <c r="S20" s="5"/>
      <c r="T20" s="28">
        <f>SUM(T17:T19)</f>
        <v>6813.8370580914725</v>
      </c>
      <c r="U20" s="28">
        <f>SUM(U17:U19)</f>
        <v>33267.557401270125</v>
      </c>
      <c r="V20" s="5"/>
      <c r="W20" s="28">
        <f>SUM(W17:W19)</f>
        <v>6691.6052307232567</v>
      </c>
      <c r="X20" s="28">
        <f>SUM(X17:X19)</f>
        <v>32670.778479413537</v>
      </c>
      <c r="Y20" s="5"/>
      <c r="Z20" s="28">
        <f>SUM(Z17:Z19)</f>
        <v>6582.7545324044404</v>
      </c>
      <c r="AA20" s="28">
        <f>SUM(AA17:AA19)</f>
        <v>32139.330952327553</v>
      </c>
      <c r="AB20" s="5"/>
      <c r="AC20" s="28">
        <f>SUM(AC17:AC19)</f>
        <v>6483.7732736160906</v>
      </c>
      <c r="AD20" s="28">
        <f>SUM(AD17:AD19)</f>
        <v>31656.069512360904</v>
      </c>
      <c r="AE20" s="5"/>
      <c r="AF20" s="28">
        <f>SUM(AF17:AF19)</f>
        <v>7849.892152290573</v>
      </c>
      <c r="AG20" s="28">
        <f>SUM(AG17:AG19)</f>
        <v>35281.383409745526</v>
      </c>
      <c r="AH20" s="5"/>
      <c r="AI20" s="28">
        <f>SUM(AI17:AI19)</f>
        <v>7664.9267255814966</v>
      </c>
      <c r="AJ20" s="28">
        <f>SUM(AJ17:AJ19)</f>
        <v>34450.055283108035</v>
      </c>
      <c r="AK20" s="5"/>
      <c r="AL20" s="28">
        <f>SUM(AL17:AL19)</f>
        <v>7479.9612988724202</v>
      </c>
      <c r="AM20" s="28">
        <f>SUM(AM17:AM19)</f>
        <v>33618.727156470537</v>
      </c>
      <c r="AN20" s="5"/>
      <c r="AO20" s="28">
        <f>SUM(AO17:AO19)</f>
        <v>7294.9958721633429</v>
      </c>
      <c r="AP20" s="28">
        <f>SUM(AP17:AP19)</f>
        <v>32787.399029833039</v>
      </c>
      <c r="AQ20" s="5"/>
      <c r="AR20" s="28">
        <f>SUM(AR17:AR19)</f>
        <v>7110.0304454542656</v>
      </c>
      <c r="AS20" s="28">
        <f>SUM(AS17:AS19)</f>
        <v>31956.070903195534</v>
      </c>
    </row>
    <row r="21" spans="1:4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x14ac:dyDescent="0.25">
      <c r="A22" s="5" t="s">
        <v>18</v>
      </c>
      <c r="B22" s="5"/>
      <c r="C22" s="29"/>
      <c r="D22" s="5"/>
      <c r="E22" s="30">
        <v>0</v>
      </c>
      <c r="F22" s="18">
        <v>0</v>
      </c>
      <c r="G22" s="5"/>
      <c r="H22" s="30">
        <v>0</v>
      </c>
      <c r="I22" s="18">
        <v>0</v>
      </c>
      <c r="J22" s="5"/>
      <c r="K22" s="30">
        <v>0</v>
      </c>
      <c r="L22" s="18">
        <v>0</v>
      </c>
      <c r="M22" s="5"/>
      <c r="N22" s="30">
        <v>0</v>
      </c>
      <c r="O22" s="18">
        <v>0</v>
      </c>
      <c r="P22" s="5"/>
      <c r="Q22" s="30">
        <v>0</v>
      </c>
      <c r="R22" s="30">
        <v>0</v>
      </c>
      <c r="S22" s="5"/>
      <c r="T22" s="30">
        <v>0</v>
      </c>
      <c r="U22" s="30">
        <v>0</v>
      </c>
      <c r="V22" s="5"/>
      <c r="W22" s="30">
        <v>0</v>
      </c>
      <c r="X22" s="30">
        <v>0</v>
      </c>
      <c r="Y22" s="5"/>
      <c r="Z22" s="30">
        <v>0</v>
      </c>
      <c r="AA22" s="30">
        <v>0</v>
      </c>
      <c r="AB22" s="5"/>
      <c r="AC22" s="30">
        <v>0</v>
      </c>
      <c r="AD22" s="30">
        <v>0</v>
      </c>
      <c r="AE22" s="5"/>
      <c r="AF22" s="30">
        <f>AF8+AF9</f>
        <v>0</v>
      </c>
      <c r="AG22" s="30">
        <f>AG9</f>
        <v>0</v>
      </c>
      <c r="AH22" s="5"/>
      <c r="AI22" s="30">
        <f>AI8+AI9</f>
        <v>0</v>
      </c>
      <c r="AJ22" s="30">
        <f>AJ9</f>
        <v>0</v>
      </c>
      <c r="AK22" s="5"/>
      <c r="AL22" s="30">
        <f>AL8+AL9</f>
        <v>0</v>
      </c>
      <c r="AM22" s="30">
        <f>AM9</f>
        <v>0</v>
      </c>
      <c r="AN22" s="5"/>
      <c r="AO22" s="30">
        <f>AO8+AO9</f>
        <v>0</v>
      </c>
      <c r="AP22" s="30">
        <f>AP9</f>
        <v>0</v>
      </c>
      <c r="AQ22" s="5"/>
      <c r="AR22" s="30">
        <f>AR8+AR9</f>
        <v>0</v>
      </c>
      <c r="AS22" s="30">
        <f>AS9</f>
        <v>0</v>
      </c>
    </row>
    <row r="23" spans="1:45" x14ac:dyDescent="0.25">
      <c r="A23" s="5" t="s">
        <v>19</v>
      </c>
      <c r="B23" s="6"/>
      <c r="C23" s="18"/>
      <c r="D23" s="31">
        <f>D62+D63</f>
        <v>225</v>
      </c>
      <c r="E23" s="18">
        <f>D23*E$6</f>
        <v>38.25</v>
      </c>
      <c r="F23" s="18">
        <f>D23*F$6</f>
        <v>186.75</v>
      </c>
      <c r="G23" s="31">
        <f>E62+E63</f>
        <v>5825.7959000000001</v>
      </c>
      <c r="H23" s="18">
        <f>G23*H$6</f>
        <v>990.38530300000014</v>
      </c>
      <c r="I23" s="18">
        <f>G23*I$6</f>
        <v>4835.4105970000001</v>
      </c>
      <c r="J23" s="31">
        <f>F62+F63</f>
        <v>13207.3958</v>
      </c>
      <c r="K23" s="18">
        <f>J23*K$6</f>
        <v>2245.257286</v>
      </c>
      <c r="L23" s="18">
        <f>J23*L$6</f>
        <v>10962.138514</v>
      </c>
      <c r="M23" s="31">
        <f>G62+G63</f>
        <v>15433.424199999999</v>
      </c>
      <c r="N23" s="18">
        <f>M23*N$6</f>
        <v>2623.6821140000002</v>
      </c>
      <c r="O23" s="18">
        <f>M23*O$6</f>
        <v>12809.742085999998</v>
      </c>
      <c r="P23" s="31">
        <f>H62+H63</f>
        <v>15769.568599999999</v>
      </c>
      <c r="Q23" s="18">
        <f>P23*Q$6</f>
        <v>2680.8266619999999</v>
      </c>
      <c r="R23" s="18">
        <f>P23*R$6</f>
        <v>13088.741937999997</v>
      </c>
      <c r="S23" s="31">
        <f>I62+I63</f>
        <v>15885.488599999999</v>
      </c>
      <c r="T23" s="18">
        <f>S23*T$6</f>
        <v>2700.533062</v>
      </c>
      <c r="U23" s="18">
        <f>S23*U$6</f>
        <v>13184.955537999998</v>
      </c>
      <c r="V23" s="31">
        <f>J62+J63</f>
        <v>15939.728599999999</v>
      </c>
      <c r="W23" s="18">
        <f>V23*W$6</f>
        <v>2709.753862</v>
      </c>
      <c r="X23" s="18">
        <f>V23*X$6</f>
        <v>13229.974737999999</v>
      </c>
      <c r="Y23" s="31">
        <f>K62+K63</f>
        <v>16024.258599999999</v>
      </c>
      <c r="Z23" s="18">
        <f>Y23*Z$6</f>
        <v>2724.1239620000001</v>
      </c>
      <c r="AA23" s="18">
        <f>Y23*AA$6</f>
        <v>13300.134638</v>
      </c>
      <c r="AB23" s="31">
        <f>L62+L63</f>
        <v>16132.028899999998</v>
      </c>
      <c r="AC23" s="18">
        <f>AB23*AC$6</f>
        <v>2742.4449129999998</v>
      </c>
      <c r="AD23" s="18">
        <f>AB23*AD$6</f>
        <v>13389.583986999998</v>
      </c>
      <c r="AE23" s="31">
        <f>M62+M63</f>
        <v>16209.509199999999</v>
      </c>
      <c r="AF23" s="18">
        <f>AE23*AF$6</f>
        <v>2950.1306744000008</v>
      </c>
      <c r="AG23" s="18">
        <f>AE23*AG$6</f>
        <v>13259.378525599997</v>
      </c>
      <c r="AH23" s="31">
        <f>N62+N63</f>
        <v>16209.509199999999</v>
      </c>
      <c r="AI23" s="18">
        <f>AH23*AI$6</f>
        <v>2950.1306744000008</v>
      </c>
      <c r="AJ23" s="18">
        <f>AH23*AJ$6</f>
        <v>13259.378525599997</v>
      </c>
      <c r="AK23" s="31">
        <f>O62+O63</f>
        <v>16209.509199999999</v>
      </c>
      <c r="AL23" s="18">
        <f>AK23*AL$6</f>
        <v>2950.1306744000008</v>
      </c>
      <c r="AM23" s="18">
        <f>AK23*AM$6</f>
        <v>13259.378525599997</v>
      </c>
      <c r="AN23" s="31">
        <f>P62+P63</f>
        <v>16209.509199999999</v>
      </c>
      <c r="AO23" s="18">
        <f>AN23*AO$6</f>
        <v>2950.1306744000008</v>
      </c>
      <c r="AP23" s="18">
        <f>AN23*AP$6</f>
        <v>13259.378525599997</v>
      </c>
      <c r="AQ23" s="31">
        <f>Q62+Q63</f>
        <v>16209.509199999999</v>
      </c>
      <c r="AR23" s="18">
        <f>AQ23*AR$6</f>
        <v>2950.1306744000008</v>
      </c>
      <c r="AS23" s="18">
        <f>AQ23*AS$6</f>
        <v>13259.378525599997</v>
      </c>
    </row>
    <row r="24" spans="1:45" x14ac:dyDescent="0.25">
      <c r="A24" s="5" t="s">
        <v>54</v>
      </c>
      <c r="B24" s="6"/>
      <c r="C24" s="32"/>
      <c r="D24" s="5"/>
      <c r="E24" s="58">
        <f>E53</f>
        <v>-3.0350828571428665</v>
      </c>
      <c r="F24" s="13">
        <f>F53</f>
        <v>-14.818345714285739</v>
      </c>
      <c r="G24" s="6"/>
      <c r="H24" s="13">
        <f>H53</f>
        <v>-74.947089977311308</v>
      </c>
      <c r="I24" s="13">
        <f>I53</f>
        <v>-365.91814518334303</v>
      </c>
      <c r="J24" s="6"/>
      <c r="K24" s="13">
        <f>K53</f>
        <v>-80.661055193510492</v>
      </c>
      <c r="L24" s="13">
        <f>L53</f>
        <v>-393.81574006243693</v>
      </c>
      <c r="M24" s="6"/>
      <c r="N24" s="13">
        <f>N50</f>
        <v>-559.35977176738538</v>
      </c>
      <c r="O24" s="13">
        <f>O53</f>
        <v>-3715.6351385908756</v>
      </c>
      <c r="P24" s="6"/>
      <c r="Q24" s="13">
        <f>Q53</f>
        <v>-546.80341765939943</v>
      </c>
      <c r="R24" s="13">
        <f>R53</f>
        <v>-2669.6872744547163</v>
      </c>
      <c r="S24" s="6"/>
      <c r="T24" s="13">
        <f>T53</f>
        <v>-333.13478465463817</v>
      </c>
      <c r="U24" s="13">
        <f>U53</f>
        <v>-1626.4815956667605</v>
      </c>
      <c r="V24" s="6"/>
      <c r="W24" s="13">
        <f>W53</f>
        <v>-133.76367316686341</v>
      </c>
      <c r="X24" s="13">
        <f>X53</f>
        <v>-653.08146310880534</v>
      </c>
      <c r="Y24" s="6"/>
      <c r="Z24" s="13">
        <f>Z53</f>
        <v>45.246885068002193</v>
      </c>
      <c r="AA24" s="13">
        <f>AA53</f>
        <v>220.9112623908328</v>
      </c>
      <c r="AB24" s="6"/>
      <c r="AC24" s="13">
        <f>AC53</f>
        <v>206.3655388089434</v>
      </c>
      <c r="AD24" s="13">
        <f>AD53</f>
        <v>1007.5493953613112</v>
      </c>
      <c r="AE24" s="6"/>
      <c r="AF24" s="13">
        <f>AF53</f>
        <v>380.10414844986099</v>
      </c>
      <c r="AG24" s="13">
        <f>AG53</f>
        <v>1708.3801836922305</v>
      </c>
      <c r="AH24" s="6"/>
      <c r="AI24" s="13">
        <f>AI53</f>
        <v>530.17173545097205</v>
      </c>
      <c r="AJ24" s="13">
        <f>AJ53</f>
        <v>2382.859778015908</v>
      </c>
      <c r="AK24" s="6"/>
      <c r="AL24" s="13">
        <f>AL53</f>
        <v>665.0480633560353</v>
      </c>
      <c r="AM24" s="13">
        <f>AM53</f>
        <v>2989.062174863936</v>
      </c>
      <c r="AN24" s="6"/>
      <c r="AO24" s="13">
        <f>AO53</f>
        <v>785.94843289273444</v>
      </c>
      <c r="AP24" s="13">
        <f>AP53</f>
        <v>3532.449550034376</v>
      </c>
      <c r="AQ24" s="6"/>
      <c r="AR24" s="13">
        <f>AR53</f>
        <v>893.99092073053725</v>
      </c>
      <c r="AS24" s="13">
        <f>AS53</f>
        <v>4018.0471052614225</v>
      </c>
    </row>
    <row r="25" spans="1:4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45" ht="15.75" thickBot="1" x14ac:dyDescent="0.3">
      <c r="A26" s="4" t="s">
        <v>20</v>
      </c>
      <c r="B26" s="5"/>
      <c r="C26" s="18"/>
      <c r="D26" s="5"/>
      <c r="E26" s="33">
        <f>ROUND(SUM(E20:E24),2)</f>
        <v>173.79</v>
      </c>
      <c r="F26" s="33">
        <f>ROUND(SUM(F20:F24),2)</f>
        <v>848.49</v>
      </c>
      <c r="G26" s="5"/>
      <c r="H26" s="33">
        <f>ROUND(SUM(H20:H24),2)</f>
        <v>4500.6099999999997</v>
      </c>
      <c r="I26" s="33">
        <f>ROUND(SUM(I20:I24),2)</f>
        <v>21973.58</v>
      </c>
      <c r="J26" s="5"/>
      <c r="K26" s="33">
        <f>ROUND(SUM(K20:K24),2)</f>
        <v>10223.44</v>
      </c>
      <c r="L26" s="33">
        <f>ROUND(SUM(L20:L24),2)</f>
        <v>49914.46</v>
      </c>
      <c r="M26" s="5"/>
      <c r="N26" s="33">
        <f>ROUND(SUM(N20:N24),2)</f>
        <v>8959.8799999999992</v>
      </c>
      <c r="O26" s="33">
        <f>ROUND(SUM(O20:O24),2)</f>
        <v>42760.67</v>
      </c>
      <c r="P26" s="5"/>
      <c r="Q26" s="33">
        <f>ROUND(SUM(Q20:Q24),2)</f>
        <v>9040.75</v>
      </c>
      <c r="R26" s="33">
        <f>ROUND(SUM(R20:R24),2)</f>
        <v>44140.12</v>
      </c>
      <c r="S26" s="5"/>
      <c r="T26" s="33">
        <f>ROUND(SUM(T20:T24),2)</f>
        <v>9181.24</v>
      </c>
      <c r="U26" s="33">
        <f>ROUND(SUM(U20:U24),2)</f>
        <v>44826.03</v>
      </c>
      <c r="V26" s="5"/>
      <c r="W26" s="33">
        <f>ROUND(SUM(W20:W24),2)</f>
        <v>9267.6</v>
      </c>
      <c r="X26" s="33">
        <f>ROUND(SUM(X20:X24),2)</f>
        <v>45247.67</v>
      </c>
      <c r="Y26" s="5"/>
      <c r="Z26" s="33">
        <f>ROUND(SUM(Z20:Z24),2)</f>
        <v>9352.1299999999992</v>
      </c>
      <c r="AA26" s="33">
        <f>ROUND(SUM(AA20:AA24),2)</f>
        <v>45660.38</v>
      </c>
      <c r="AB26" s="5"/>
      <c r="AC26" s="33">
        <f>ROUND(SUM(AC20:AC24),2)</f>
        <v>9432.58</v>
      </c>
      <c r="AD26" s="33">
        <f>ROUND(SUM(AD20:AD24),2)</f>
        <v>46053.2</v>
      </c>
      <c r="AE26" s="5"/>
      <c r="AF26" s="33">
        <f>ROUND(SUM(AF20:AF24),2)</f>
        <v>11180.13</v>
      </c>
      <c r="AG26" s="33">
        <f>ROUND(SUM(AG20:AG24),2)</f>
        <v>50249.14</v>
      </c>
      <c r="AH26" s="5"/>
      <c r="AI26" s="33">
        <f>ROUND(SUM(AI20:AI24),2)</f>
        <v>11145.23</v>
      </c>
      <c r="AJ26" s="33">
        <f>ROUND(SUM(AJ20:AJ24),2)</f>
        <v>50092.29</v>
      </c>
      <c r="AK26" s="5"/>
      <c r="AL26" s="33">
        <f>ROUND(SUM(AL20:AL24),2)</f>
        <v>11095.14</v>
      </c>
      <c r="AM26" s="33">
        <f>ROUND(SUM(AM20:AM24),2)</f>
        <v>49867.17</v>
      </c>
      <c r="AN26" s="5"/>
      <c r="AO26" s="33">
        <f>ROUND(SUM(AO20:AO24),2)</f>
        <v>11031.07</v>
      </c>
      <c r="AP26" s="33">
        <f>ROUND(SUM(AP20:AP24),2)</f>
        <v>49579.23</v>
      </c>
      <c r="AQ26" s="5"/>
      <c r="AR26" s="33">
        <f>ROUND(SUM(AR20:AR24),2)</f>
        <v>10954.15</v>
      </c>
      <c r="AS26" s="33">
        <f>ROUND(SUM(AS20:AS24),2)</f>
        <v>49233.5</v>
      </c>
    </row>
    <row r="27" spans="1:45" x14ac:dyDescent="0.25">
      <c r="A27" s="5"/>
      <c r="B27" s="5"/>
      <c r="C27" s="18"/>
      <c r="D27" s="5"/>
      <c r="E27" s="18"/>
      <c r="F27" s="18"/>
      <c r="G27" s="5"/>
      <c r="H27" s="18"/>
      <c r="I27" s="18"/>
      <c r="J27" s="5"/>
      <c r="K27" s="18"/>
      <c r="L27" s="18"/>
      <c r="M27" s="5"/>
      <c r="N27" s="18"/>
      <c r="O27" s="18"/>
      <c r="P27" s="5"/>
      <c r="Q27" s="18"/>
      <c r="R27" s="18"/>
      <c r="S27" s="5"/>
      <c r="T27" s="18"/>
      <c r="U27" s="18"/>
      <c r="V27" s="5"/>
      <c r="W27" s="18"/>
      <c r="X27" s="18"/>
      <c r="Y27" s="5"/>
      <c r="Z27" s="18"/>
      <c r="AA27" s="18"/>
      <c r="AB27" s="5"/>
      <c r="AC27" s="18"/>
      <c r="AD27" s="18"/>
      <c r="AE27" s="5"/>
      <c r="AF27" s="18"/>
      <c r="AG27" s="18"/>
      <c r="AH27" s="5"/>
      <c r="AI27" s="18"/>
      <c r="AJ27" s="18"/>
      <c r="AK27" s="5"/>
      <c r="AL27" s="18"/>
      <c r="AM27" s="18"/>
      <c r="AN27" s="5"/>
      <c r="AO27" s="18"/>
      <c r="AP27" s="18"/>
      <c r="AQ27" s="5"/>
      <c r="AR27" s="18"/>
      <c r="AS27" s="18"/>
    </row>
    <row r="28" spans="1:45" x14ac:dyDescent="0.25">
      <c r="A28" s="5" t="s">
        <v>21</v>
      </c>
      <c r="B28" s="7"/>
      <c r="C28" s="18"/>
      <c r="D28" s="5"/>
      <c r="E28" s="18"/>
      <c r="F28" s="28">
        <f>F26</f>
        <v>848.49</v>
      </c>
      <c r="G28" s="18"/>
      <c r="H28" s="5"/>
      <c r="I28" s="28">
        <f>I26</f>
        <v>21973.58</v>
      </c>
      <c r="J28" s="18"/>
      <c r="K28" s="5"/>
      <c r="L28" s="28">
        <f>L26</f>
        <v>49914.46</v>
      </c>
      <c r="M28" s="18"/>
      <c r="N28" s="5"/>
      <c r="O28" s="28">
        <f>O26</f>
        <v>42760.67</v>
      </c>
      <c r="P28" s="18"/>
      <c r="Q28" s="5"/>
      <c r="R28" s="28">
        <f>R26</f>
        <v>44140.12</v>
      </c>
      <c r="S28" s="18"/>
      <c r="T28" s="5"/>
      <c r="U28" s="28">
        <f>U26</f>
        <v>44826.03</v>
      </c>
      <c r="V28" s="18"/>
      <c r="W28" s="5"/>
      <c r="X28" s="28">
        <f>X26</f>
        <v>45247.67</v>
      </c>
      <c r="Y28" s="18"/>
      <c r="Z28" s="5"/>
      <c r="AA28" s="28">
        <f>AA26</f>
        <v>45660.38</v>
      </c>
      <c r="AB28" s="18"/>
      <c r="AC28" s="5"/>
      <c r="AD28" s="28">
        <f>AD26</f>
        <v>46053.2</v>
      </c>
      <c r="AE28" s="18"/>
      <c r="AF28" s="5"/>
      <c r="AG28" s="28">
        <f>AG26</f>
        <v>50249.14</v>
      </c>
      <c r="AH28" s="18"/>
      <c r="AI28" s="5"/>
      <c r="AJ28" s="28">
        <f>AJ26</f>
        <v>50092.29</v>
      </c>
      <c r="AK28" s="18"/>
      <c r="AL28" s="5"/>
      <c r="AM28" s="28">
        <f>AM26</f>
        <v>49867.17</v>
      </c>
      <c r="AN28" s="18"/>
      <c r="AO28" s="5"/>
      <c r="AP28" s="28">
        <f>AP26</f>
        <v>49579.23</v>
      </c>
      <c r="AQ28" s="18"/>
      <c r="AR28" s="5"/>
      <c r="AS28" s="28">
        <f>AS26</f>
        <v>49233.5</v>
      </c>
    </row>
    <row r="29" spans="1:45" x14ac:dyDescent="0.25">
      <c r="A29" s="5"/>
      <c r="B29" s="34"/>
      <c r="C29" s="5"/>
      <c r="D29" s="5"/>
      <c r="E29" s="35"/>
      <c r="F29" s="5"/>
      <c r="G29" s="5"/>
      <c r="H29" s="36"/>
      <c r="I29" s="5"/>
      <c r="J29" s="5"/>
      <c r="K29" s="36"/>
      <c r="L29" s="5"/>
      <c r="M29" s="5"/>
      <c r="N29" s="36"/>
      <c r="O29" s="5"/>
      <c r="P29" s="5"/>
      <c r="Q29" s="36"/>
      <c r="R29" s="5"/>
      <c r="S29" s="5"/>
      <c r="T29" s="36"/>
      <c r="U29" s="5"/>
      <c r="V29" s="5"/>
      <c r="W29" s="36"/>
      <c r="X29" s="5"/>
      <c r="Y29" s="5"/>
      <c r="Z29" s="36"/>
      <c r="AA29" s="5"/>
      <c r="AB29" s="5"/>
      <c r="AC29" s="36"/>
      <c r="AD29" s="5"/>
      <c r="AE29" s="5"/>
      <c r="AF29" s="36"/>
      <c r="AG29" s="5"/>
      <c r="AH29" s="5"/>
      <c r="AI29" s="36"/>
      <c r="AJ29" s="5"/>
      <c r="AK29" s="5"/>
      <c r="AL29" s="36"/>
      <c r="AM29" s="5"/>
      <c r="AN29" s="5"/>
      <c r="AO29" s="36"/>
      <c r="AP29" s="5"/>
      <c r="AQ29" s="5"/>
      <c r="AR29" s="36"/>
      <c r="AS29" s="5"/>
    </row>
    <row r="30" spans="1:45" x14ac:dyDescent="0.25">
      <c r="A30" s="5" t="s">
        <v>22</v>
      </c>
      <c r="B30" s="5"/>
      <c r="C30" s="13"/>
      <c r="D30" s="13"/>
      <c r="E30" s="13"/>
      <c r="F30" s="28">
        <f>ROUND(F28/12,2)</f>
        <v>70.709999999999994</v>
      </c>
      <c r="G30" s="13"/>
      <c r="H30" s="5"/>
      <c r="I30" s="28">
        <f>ROUND(I28/12,2)</f>
        <v>1831.13</v>
      </c>
      <c r="J30" s="13"/>
      <c r="K30" s="5"/>
      <c r="L30" s="28">
        <f>ROUND(L28/12,2)</f>
        <v>4159.54</v>
      </c>
      <c r="M30" s="13"/>
      <c r="N30" s="5"/>
      <c r="O30" s="28">
        <f>ROUND(O28/12,2)</f>
        <v>3563.39</v>
      </c>
      <c r="P30" s="13"/>
      <c r="Q30" s="5"/>
      <c r="R30" s="28">
        <f>ROUND(R28/12,2)</f>
        <v>3678.34</v>
      </c>
      <c r="S30" s="13"/>
      <c r="T30" s="5"/>
      <c r="U30" s="28">
        <f>ROUND(U28/12,2)</f>
        <v>3735.5</v>
      </c>
      <c r="V30" s="13"/>
      <c r="W30" s="5"/>
      <c r="X30" s="28">
        <f>ROUND(X28/12,2)</f>
        <v>3770.64</v>
      </c>
      <c r="Y30" s="13"/>
      <c r="Z30" s="5"/>
      <c r="AA30" s="28">
        <f>ROUND(AA28/12,2)</f>
        <v>3805.03</v>
      </c>
      <c r="AB30" s="13"/>
      <c r="AC30" s="5"/>
      <c r="AD30" s="28">
        <f>ROUND(AD28/12,2)</f>
        <v>3837.77</v>
      </c>
      <c r="AE30" s="13"/>
      <c r="AF30" s="5"/>
      <c r="AG30" s="28">
        <f>ROUND(AG28/12,2)</f>
        <v>4187.43</v>
      </c>
      <c r="AH30" s="13"/>
      <c r="AI30" s="5"/>
      <c r="AJ30" s="28">
        <f>ROUND(AJ28/12,2)</f>
        <v>4174.3599999999997</v>
      </c>
      <c r="AK30" s="13"/>
      <c r="AL30" s="5"/>
      <c r="AM30" s="28">
        <f>ROUND(AM28/12,2)</f>
        <v>4155.6000000000004</v>
      </c>
      <c r="AN30" s="13"/>
      <c r="AO30" s="5"/>
      <c r="AP30" s="28">
        <f>ROUND(AP28/12,2)</f>
        <v>4131.6000000000004</v>
      </c>
      <c r="AQ30" s="13"/>
      <c r="AR30" s="5"/>
      <c r="AS30" s="28">
        <f>ROUND(AS28/12,2)</f>
        <v>4102.79</v>
      </c>
    </row>
    <row r="31" spans="1:45" ht="4.5" customHeight="1" x14ac:dyDescent="0.25">
      <c r="A31" s="5"/>
      <c r="B31" s="5"/>
      <c r="C31" s="13"/>
      <c r="D31" s="13"/>
      <c r="E31" s="13"/>
      <c r="F31" s="37"/>
      <c r="G31" s="13"/>
      <c r="H31" s="5"/>
      <c r="I31" s="37"/>
      <c r="J31" s="13"/>
      <c r="K31" s="5"/>
      <c r="L31" s="37"/>
      <c r="M31" s="13"/>
      <c r="N31" s="5"/>
      <c r="O31" s="37"/>
      <c r="P31" s="13"/>
      <c r="Q31" s="5"/>
      <c r="R31" s="37"/>
      <c r="S31" s="13"/>
      <c r="T31" s="5"/>
      <c r="U31" s="37"/>
      <c r="V31" s="13"/>
      <c r="W31" s="5"/>
      <c r="X31" s="37"/>
      <c r="Y31" s="13"/>
      <c r="Z31" s="5"/>
      <c r="AA31" s="37"/>
      <c r="AB31" s="13"/>
      <c r="AC31" s="5"/>
      <c r="AD31" s="37"/>
      <c r="AE31" s="13"/>
      <c r="AF31" s="5"/>
      <c r="AG31" s="37"/>
      <c r="AH31" s="13"/>
      <c r="AI31" s="5"/>
      <c r="AJ31" s="37"/>
      <c r="AK31" s="13"/>
      <c r="AL31" s="5"/>
      <c r="AM31" s="37"/>
      <c r="AN31" s="13"/>
      <c r="AO31" s="5"/>
      <c r="AP31" s="37"/>
      <c r="AQ31" s="13"/>
      <c r="AR31" s="5"/>
      <c r="AS31" s="37"/>
    </row>
    <row r="32" spans="1:45" x14ac:dyDescent="0.25">
      <c r="A32" s="5" t="s">
        <v>3</v>
      </c>
      <c r="B32" s="38"/>
      <c r="C32" s="18"/>
      <c r="D32" s="5"/>
      <c r="E32" s="28">
        <f>E26</f>
        <v>173.79</v>
      </c>
      <c r="F32" s="18"/>
      <c r="G32" s="18"/>
      <c r="H32" s="28">
        <f>H26</f>
        <v>4500.6099999999997</v>
      </c>
      <c r="I32" s="18"/>
      <c r="J32" s="18"/>
      <c r="K32" s="28">
        <f>K26</f>
        <v>10223.44</v>
      </c>
      <c r="L32" s="18"/>
      <c r="M32" s="18"/>
      <c r="N32" s="28">
        <f>N26</f>
        <v>8959.8799999999992</v>
      </c>
      <c r="O32" s="18"/>
      <c r="P32" s="18"/>
      <c r="Q32" s="28">
        <f>Q26</f>
        <v>9040.75</v>
      </c>
      <c r="R32" s="18"/>
      <c r="S32" s="18"/>
      <c r="T32" s="28">
        <f>T26</f>
        <v>9181.24</v>
      </c>
      <c r="U32" s="18"/>
      <c r="V32" s="18"/>
      <c r="W32" s="28">
        <f>W26</f>
        <v>9267.6</v>
      </c>
      <c r="X32" s="18"/>
      <c r="Y32" s="18"/>
      <c r="Z32" s="28">
        <f>Z26</f>
        <v>9352.1299999999992</v>
      </c>
      <c r="AA32" s="18"/>
      <c r="AB32" s="18"/>
      <c r="AC32" s="28">
        <f>AC26</f>
        <v>9432.58</v>
      </c>
      <c r="AD32" s="18"/>
      <c r="AE32" s="18"/>
      <c r="AF32" s="28">
        <f>AF26</f>
        <v>11180.13</v>
      </c>
      <c r="AG32" s="18"/>
      <c r="AH32" s="18"/>
      <c r="AI32" s="28">
        <f>AI26</f>
        <v>11145.23</v>
      </c>
      <c r="AJ32" s="18"/>
      <c r="AK32" s="18"/>
      <c r="AL32" s="28">
        <f>AL26</f>
        <v>11095.14</v>
      </c>
      <c r="AM32" s="18"/>
      <c r="AN32" s="18"/>
      <c r="AO32" s="28">
        <f>AO26</f>
        <v>11031.07</v>
      </c>
      <c r="AP32" s="18"/>
      <c r="AQ32" s="18"/>
      <c r="AR32" s="28">
        <f>AR26</f>
        <v>10954.15</v>
      </c>
      <c r="AS32" s="18"/>
    </row>
    <row r="33" spans="1:45" ht="6.75" customHeight="1" x14ac:dyDescent="0.25">
      <c r="A33" s="5"/>
      <c r="B33" s="3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45" x14ac:dyDescent="0.25">
      <c r="A34" s="5" t="s">
        <v>23</v>
      </c>
      <c r="B34" s="5"/>
      <c r="C34" s="13"/>
      <c r="D34" s="13"/>
      <c r="E34" s="92">
        <f>ROUND(E32/12,2)</f>
        <v>14.48</v>
      </c>
      <c r="F34" s="18"/>
      <c r="G34" s="32"/>
      <c r="H34" s="28">
        <f>ROUND(H32/12,2)</f>
        <v>375.05</v>
      </c>
      <c r="I34" s="18"/>
      <c r="J34" s="32"/>
      <c r="K34" s="28">
        <f>ROUND(K32/12,2)</f>
        <v>851.95</v>
      </c>
      <c r="L34" s="18"/>
      <c r="M34" s="32"/>
      <c r="N34" s="28">
        <f>ROUND(N32/12,2)</f>
        <v>746.66</v>
      </c>
      <c r="O34" s="18"/>
      <c r="P34" s="32"/>
      <c r="Q34" s="28">
        <f>ROUND(Q32/12,2)</f>
        <v>753.4</v>
      </c>
      <c r="R34" s="18"/>
      <c r="S34" s="32"/>
      <c r="T34" s="28">
        <f>ROUND(T32/12,2)</f>
        <v>765.1</v>
      </c>
      <c r="U34" s="18"/>
      <c r="V34" s="32"/>
      <c r="W34" s="28">
        <f>ROUND(W32/12,2)</f>
        <v>772.3</v>
      </c>
      <c r="X34" s="18"/>
      <c r="Y34" s="32"/>
      <c r="Z34" s="28">
        <f>ROUND(Z32/12,2)</f>
        <v>779.34</v>
      </c>
      <c r="AA34" s="18"/>
      <c r="AB34" s="32"/>
      <c r="AC34" s="28">
        <f>ROUND(AC32/12,2)</f>
        <v>786.05</v>
      </c>
      <c r="AD34" s="18"/>
      <c r="AF34" s="28">
        <f>ROUND(AF32/12,2)</f>
        <v>931.68</v>
      </c>
      <c r="AI34" s="28">
        <f>ROUND(AI32/12,2)</f>
        <v>928.77</v>
      </c>
      <c r="AL34" s="28">
        <f>ROUND(AL32/12,2)</f>
        <v>924.6</v>
      </c>
      <c r="AO34" s="28">
        <f>ROUND(AO32/12,2)</f>
        <v>919.26</v>
      </c>
      <c r="AR34" s="28">
        <f>ROUND(AR32/12,2)</f>
        <v>912.85</v>
      </c>
    </row>
    <row r="35" spans="1:45" ht="6.75" customHeight="1" x14ac:dyDescent="0.25">
      <c r="A35" s="5"/>
      <c r="B35" s="5"/>
      <c r="C35" s="13"/>
      <c r="D35" s="13"/>
      <c r="E35" s="13"/>
      <c r="F35" s="39"/>
      <c r="G35" s="13"/>
      <c r="H35" s="5"/>
      <c r="I35" s="13"/>
      <c r="J35" s="13"/>
      <c r="K35" s="5"/>
      <c r="L35" s="5"/>
      <c r="M35" s="13"/>
      <c r="N35" s="5"/>
      <c r="O35" s="13"/>
      <c r="P35" s="13"/>
      <c r="Q35" s="5"/>
      <c r="R35" s="5"/>
      <c r="S35" s="13"/>
      <c r="T35" s="5"/>
      <c r="U35" s="5"/>
      <c r="V35" s="13"/>
      <c r="W35" s="5"/>
      <c r="X35" s="5"/>
      <c r="Y35" s="13"/>
      <c r="Z35" s="5"/>
      <c r="AA35" s="5"/>
      <c r="AB35" s="13"/>
      <c r="AC35" s="5"/>
      <c r="AD35" s="5"/>
    </row>
    <row r="36" spans="1:45" s="45" customFormat="1" ht="21.6" customHeight="1" x14ac:dyDescent="0.25">
      <c r="A36" s="40"/>
      <c r="B36" s="40"/>
      <c r="C36" s="41"/>
      <c r="D36" s="41"/>
      <c r="E36" s="41"/>
      <c r="F36" s="42"/>
      <c r="G36" s="41"/>
      <c r="H36" s="43"/>
      <c r="I36" s="43"/>
      <c r="J36" s="41"/>
      <c r="K36" s="40"/>
      <c r="L36" s="43"/>
      <c r="M36" s="44"/>
      <c r="O36" s="46"/>
      <c r="P36" s="46"/>
      <c r="Q36" s="44"/>
      <c r="R36" s="46"/>
      <c r="S36" s="46"/>
      <c r="T36" s="44"/>
      <c r="U36" s="46"/>
      <c r="V36" s="46"/>
      <c r="W36" s="44"/>
      <c r="X36" s="46"/>
      <c r="Y36" s="46"/>
      <c r="Z36" s="44"/>
      <c r="AA36" s="46"/>
      <c r="AB36" s="47"/>
      <c r="AC36" s="44"/>
      <c r="AD36" s="46"/>
      <c r="AE36" s="47"/>
      <c r="AF36" s="46"/>
      <c r="AG36" s="46"/>
    </row>
    <row r="37" spans="1:45" ht="21.6" customHeight="1" x14ac:dyDescent="0.25">
      <c r="A37" s="5"/>
      <c r="B37" s="5"/>
      <c r="C37" s="13"/>
      <c r="D37" s="13"/>
      <c r="E37" s="13"/>
      <c r="F37" s="39"/>
      <c r="G37" s="13"/>
      <c r="H37" s="5"/>
      <c r="I37" s="13"/>
      <c r="J37" s="13"/>
      <c r="K37" s="5"/>
      <c r="L37" s="5"/>
      <c r="M37" s="13"/>
      <c r="N37" s="5"/>
      <c r="O37" s="13"/>
      <c r="P37" s="13"/>
      <c r="Q37" s="5"/>
      <c r="R37" s="5"/>
      <c r="S37" s="13"/>
      <c r="T37" s="5"/>
      <c r="U37" s="5"/>
      <c r="V37" s="13"/>
      <c r="W37" s="5"/>
      <c r="X37" s="5"/>
      <c r="Y37" s="13"/>
      <c r="Z37" s="5"/>
      <c r="AA37" s="5"/>
      <c r="AB37" s="13"/>
      <c r="AC37" s="5"/>
      <c r="AD37" s="5"/>
    </row>
    <row r="38" spans="1:45" ht="21.6" customHeight="1" x14ac:dyDescent="0.25">
      <c r="A38" s="5"/>
      <c r="B38" s="5"/>
      <c r="C38" s="13"/>
      <c r="D38" s="13"/>
      <c r="E38" s="13"/>
      <c r="F38" s="39"/>
      <c r="G38" s="13"/>
      <c r="H38" s="5"/>
      <c r="I38" s="13"/>
      <c r="J38" s="13"/>
      <c r="K38" s="5"/>
      <c r="L38" s="5"/>
      <c r="M38" s="13"/>
      <c r="N38" s="5"/>
      <c r="O38" s="13"/>
      <c r="P38" s="13"/>
      <c r="Q38" s="5"/>
      <c r="R38" s="5"/>
      <c r="S38" s="13"/>
      <c r="T38" s="5"/>
      <c r="U38" s="18"/>
      <c r="V38" s="13"/>
      <c r="W38" s="5"/>
      <c r="X38" s="5"/>
      <c r="Y38" s="13"/>
      <c r="Z38" s="5"/>
      <c r="AA38" s="5"/>
      <c r="AB38" s="13"/>
      <c r="AC38" s="5"/>
      <c r="AD38" s="5"/>
    </row>
    <row r="39" spans="1:45" ht="16.5" thickBot="1" x14ac:dyDescent="0.3">
      <c r="A39" s="58"/>
      <c r="C39" s="49"/>
      <c r="D39" s="49"/>
      <c r="E39" s="49"/>
      <c r="F39" s="49"/>
    </row>
    <row r="40" spans="1:45" ht="15.75" thickBot="1" x14ac:dyDescent="0.3">
      <c r="A40" s="50"/>
      <c r="B40" s="5"/>
      <c r="C40" s="8"/>
      <c r="D40" s="5"/>
      <c r="E40" s="102">
        <v>2014</v>
      </c>
      <c r="F40" s="103"/>
      <c r="G40" s="5"/>
      <c r="H40" s="102">
        <v>2015</v>
      </c>
      <c r="I40" s="103"/>
      <c r="J40" s="5"/>
      <c r="K40" s="102">
        <v>2016</v>
      </c>
      <c r="L40" s="103"/>
      <c r="M40" s="5"/>
      <c r="N40" s="102">
        <v>2017</v>
      </c>
      <c r="O40" s="103"/>
      <c r="P40" s="5"/>
      <c r="Q40" s="102">
        <v>2018</v>
      </c>
      <c r="R40" s="103"/>
      <c r="S40" s="5"/>
      <c r="T40" s="102">
        <v>2019</v>
      </c>
      <c r="U40" s="103"/>
      <c r="W40" s="102">
        <v>2020</v>
      </c>
      <c r="X40" s="103"/>
      <c r="Z40" s="102">
        <v>2021</v>
      </c>
      <c r="AA40" s="103"/>
      <c r="AC40" s="102">
        <v>2022</v>
      </c>
      <c r="AD40" s="103"/>
      <c r="AF40" s="102">
        <v>2023</v>
      </c>
      <c r="AG40" s="103"/>
      <c r="AI40" s="102">
        <v>2024</v>
      </c>
      <c r="AJ40" s="103"/>
      <c r="AL40" s="102">
        <v>2025</v>
      </c>
      <c r="AM40" s="103"/>
      <c r="AO40" s="102">
        <v>2026</v>
      </c>
      <c r="AP40" s="103"/>
      <c r="AR40" s="102">
        <v>2027</v>
      </c>
      <c r="AS40" s="103"/>
    </row>
    <row r="41" spans="1:45" x14ac:dyDescent="0.25">
      <c r="A41" s="51" t="s">
        <v>24</v>
      </c>
      <c r="B41" s="5"/>
      <c r="C41" s="8"/>
      <c r="D41" s="5"/>
      <c r="E41" s="4" t="s">
        <v>3</v>
      </c>
      <c r="F41" s="7" t="s">
        <v>4</v>
      </c>
      <c r="G41" s="5"/>
      <c r="H41" s="4" t="s">
        <v>3</v>
      </c>
      <c r="I41" s="7" t="s">
        <v>4</v>
      </c>
      <c r="J41" s="5"/>
      <c r="K41" s="4" t="s">
        <v>3</v>
      </c>
      <c r="L41" s="7" t="s">
        <v>4</v>
      </c>
      <c r="M41" s="5"/>
      <c r="N41" s="4" t="s">
        <v>3</v>
      </c>
      <c r="O41" s="7" t="s">
        <v>4</v>
      </c>
      <c r="P41" s="5"/>
      <c r="Q41" s="4" t="s">
        <v>3</v>
      </c>
      <c r="R41" s="7" t="s">
        <v>4</v>
      </c>
      <c r="S41" s="5"/>
      <c r="T41" s="4" t="s">
        <v>3</v>
      </c>
      <c r="U41" s="7" t="s">
        <v>4</v>
      </c>
      <c r="W41" s="4" t="s">
        <v>3</v>
      </c>
      <c r="X41" s="7" t="s">
        <v>4</v>
      </c>
      <c r="Z41" s="4" t="s">
        <v>3</v>
      </c>
      <c r="AA41" s="7" t="s">
        <v>4</v>
      </c>
      <c r="AC41" s="4" t="s">
        <v>3</v>
      </c>
      <c r="AD41" s="7" t="s">
        <v>4</v>
      </c>
      <c r="AF41" s="4" t="s">
        <v>3</v>
      </c>
      <c r="AG41" s="7" t="s">
        <v>4</v>
      </c>
      <c r="AI41" s="4" t="s">
        <v>3</v>
      </c>
      <c r="AJ41" s="7" t="s">
        <v>4</v>
      </c>
      <c r="AL41" s="4" t="s">
        <v>3</v>
      </c>
      <c r="AM41" s="7" t="s">
        <v>4</v>
      </c>
      <c r="AO41" s="4" t="s">
        <v>3</v>
      </c>
      <c r="AP41" s="7" t="s">
        <v>4</v>
      </c>
      <c r="AR41" s="4" t="s">
        <v>3</v>
      </c>
      <c r="AS41" s="7" t="s">
        <v>4</v>
      </c>
    </row>
    <row r="42" spans="1:45" x14ac:dyDescent="0.25">
      <c r="A42" s="52"/>
      <c r="B42" s="5"/>
      <c r="C42" s="53"/>
      <c r="D42" s="9"/>
      <c r="E42" s="4"/>
      <c r="F42" s="7"/>
      <c r="G42" s="9"/>
      <c r="H42" s="4"/>
      <c r="I42" s="7"/>
      <c r="J42" s="9"/>
      <c r="K42" s="4"/>
      <c r="L42" s="7"/>
      <c r="M42" s="9"/>
      <c r="N42" s="4"/>
      <c r="O42" s="7"/>
      <c r="P42" s="9"/>
      <c r="Q42" s="4"/>
      <c r="R42" s="7"/>
      <c r="S42" s="9"/>
      <c r="T42" s="4"/>
      <c r="U42" s="7"/>
      <c r="W42" s="4"/>
      <c r="X42" s="7"/>
      <c r="Z42" s="4"/>
      <c r="AA42" s="7"/>
      <c r="AC42" s="4"/>
      <c r="AD42" s="7"/>
      <c r="AF42" s="4"/>
      <c r="AG42" s="7"/>
      <c r="AI42" s="4"/>
      <c r="AJ42" s="7"/>
      <c r="AL42" s="4"/>
      <c r="AM42" s="7"/>
      <c r="AO42" s="4"/>
      <c r="AP42" s="7"/>
      <c r="AR42" s="4"/>
      <c r="AS42" s="7"/>
    </row>
    <row r="43" spans="1:45" x14ac:dyDescent="0.25">
      <c r="A43" s="50" t="s">
        <v>25</v>
      </c>
      <c r="B43" s="5"/>
      <c r="C43" s="8"/>
      <c r="D43" s="54"/>
      <c r="E43" s="54">
        <f>E19</f>
        <v>106.33193999999999</v>
      </c>
      <c r="F43" s="55">
        <f>F19</f>
        <v>519.15005999999994</v>
      </c>
      <c r="G43" s="54"/>
      <c r="H43" s="54">
        <f>H19</f>
        <v>2751.0437915157595</v>
      </c>
      <c r="I43" s="55">
        <f>I19</f>
        <v>13431.566746812236</v>
      </c>
      <c r="J43" s="54"/>
      <c r="K43" s="54">
        <f>K19</f>
        <v>6183.8674758806401</v>
      </c>
      <c r="L43" s="55">
        <f>L19</f>
        <v>30191.823558711352</v>
      </c>
      <c r="M43" s="54"/>
      <c r="N43" s="54">
        <f>N19</f>
        <v>4739.8430497017598</v>
      </c>
      <c r="O43" s="55">
        <f>O19</f>
        <v>23141.586654426235</v>
      </c>
      <c r="P43" s="54"/>
      <c r="Q43" s="54">
        <f>Q19</f>
        <v>4747.5172392710392</v>
      </c>
      <c r="R43" s="55">
        <f>R19</f>
        <v>23179.054756440953</v>
      </c>
      <c r="S43" s="54"/>
      <c r="T43" s="54">
        <f>T19</f>
        <v>4683.6685660377598</v>
      </c>
      <c r="U43" s="55">
        <f>U19</f>
        <v>22867.322998890235</v>
      </c>
      <c r="W43" s="54">
        <f>W19</f>
        <v>4599.6493324204803</v>
      </c>
      <c r="X43" s="55">
        <f>X19</f>
        <v>22457.111446523515</v>
      </c>
      <c r="Z43" s="54">
        <f>Z19</f>
        <v>4524.8279667551997</v>
      </c>
      <c r="AA43" s="55">
        <f>AA19</f>
        <v>22091.807131804795</v>
      </c>
      <c r="AC43" s="54">
        <f>AC19</f>
        <v>4456.7906176872002</v>
      </c>
      <c r="AD43" s="55">
        <f>AD19</f>
        <v>21759.624780472794</v>
      </c>
      <c r="AF43" s="54">
        <f>AF19</f>
        <v>4687.5965366280971</v>
      </c>
      <c r="AG43" s="55">
        <f>AG19</f>
        <v>21068.428389899902</v>
      </c>
      <c r="AI43" s="54">
        <f>AI19</f>
        <v>4577.1436441785618</v>
      </c>
      <c r="AJ43" s="55">
        <f>AJ19</f>
        <v>20571.997257901439</v>
      </c>
      <c r="AL43" s="54">
        <f>AL19</f>
        <v>4466.6907517290265</v>
      </c>
      <c r="AM43" s="55">
        <f>AM19</f>
        <v>20075.566125902977</v>
      </c>
      <c r="AO43" s="54">
        <f>AO19</f>
        <v>4356.2378592794903</v>
      </c>
      <c r="AP43" s="55">
        <f>AP19</f>
        <v>19579.134993904514</v>
      </c>
      <c r="AR43" s="54">
        <f>AR19</f>
        <v>4245.7849668299532</v>
      </c>
      <c r="AS43" s="55">
        <f>AS19</f>
        <v>19082.703861906048</v>
      </c>
    </row>
    <row r="44" spans="1:45" x14ac:dyDescent="0.25">
      <c r="A44" s="50" t="s">
        <v>26</v>
      </c>
      <c r="B44" s="5"/>
      <c r="C44" s="8"/>
      <c r="D44" s="56"/>
      <c r="E44" s="57">
        <f>E23</f>
        <v>38.25</v>
      </c>
      <c r="F44" s="57">
        <f>F23</f>
        <v>186.75</v>
      </c>
      <c r="G44" s="56"/>
      <c r="H44" s="57">
        <f>H23</f>
        <v>990.38530300000014</v>
      </c>
      <c r="I44" s="57">
        <f>I23</f>
        <v>4835.4105970000001</v>
      </c>
      <c r="J44" s="56"/>
      <c r="K44" s="57">
        <f>K23</f>
        <v>2245.257286</v>
      </c>
      <c r="L44" s="57">
        <f>L23</f>
        <v>10962.138514</v>
      </c>
      <c r="M44" s="56"/>
      <c r="N44" s="57">
        <f>N23</f>
        <v>2623.6821140000002</v>
      </c>
      <c r="O44" s="57">
        <f>O23</f>
        <v>12809.742085999998</v>
      </c>
      <c r="P44" s="56"/>
      <c r="Q44" s="57">
        <f>Q23</f>
        <v>2680.8266619999999</v>
      </c>
      <c r="R44" s="57">
        <f>R23</f>
        <v>13088.741937999997</v>
      </c>
      <c r="S44" s="56"/>
      <c r="T44" s="57">
        <f>T23</f>
        <v>2700.533062</v>
      </c>
      <c r="U44" s="57">
        <f>U23</f>
        <v>13184.955537999998</v>
      </c>
      <c r="W44" s="57">
        <f>W23</f>
        <v>2709.753862</v>
      </c>
      <c r="X44" s="57">
        <f>X23</f>
        <v>13229.974737999999</v>
      </c>
      <c r="Z44" s="57">
        <f>Z23</f>
        <v>2724.1239620000001</v>
      </c>
      <c r="AA44" s="57">
        <f>AA23</f>
        <v>13300.134638</v>
      </c>
      <c r="AC44" s="57">
        <f>AC23</f>
        <v>2742.4449129999998</v>
      </c>
      <c r="AD44" s="57">
        <f>AD23</f>
        <v>13389.583986999998</v>
      </c>
      <c r="AF44" s="57">
        <f>AF23</f>
        <v>2950.1306744000008</v>
      </c>
      <c r="AG44" s="57">
        <f>AG23</f>
        <v>13259.378525599997</v>
      </c>
      <c r="AI44" s="57">
        <f>AI23</f>
        <v>2950.1306744000008</v>
      </c>
      <c r="AJ44" s="57">
        <f>AJ23</f>
        <v>13259.378525599997</v>
      </c>
      <c r="AL44" s="57">
        <f>AL23</f>
        <v>2950.1306744000008</v>
      </c>
      <c r="AM44" s="57">
        <f>AM23</f>
        <v>13259.378525599997</v>
      </c>
      <c r="AO44" s="57">
        <f>AO23</f>
        <v>2950.1306744000008</v>
      </c>
      <c r="AP44" s="57">
        <f>AP23</f>
        <v>13259.378525599997</v>
      </c>
      <c r="AR44" s="57">
        <f>AR23</f>
        <v>2950.1306744000008</v>
      </c>
      <c r="AS44" s="57">
        <f>AS23</f>
        <v>13259.378525599997</v>
      </c>
    </row>
    <row r="45" spans="1:45" x14ac:dyDescent="0.25">
      <c r="A45" s="50" t="s">
        <v>27</v>
      </c>
      <c r="B45" s="5"/>
      <c r="C45" s="8"/>
      <c r="D45" s="56"/>
      <c r="E45" s="58">
        <f>-D80*E$6</f>
        <v>-153</v>
      </c>
      <c r="F45" s="58">
        <f>-D80*F$6</f>
        <v>-747</v>
      </c>
      <c r="G45" s="56"/>
      <c r="H45" s="58">
        <f>-E80*H$6</f>
        <v>-3949.3012120000003</v>
      </c>
      <c r="I45" s="58">
        <f>-E80*I$6</f>
        <v>-19281.882387999998</v>
      </c>
      <c r="J45" s="56"/>
      <c r="K45" s="58">
        <f>-F80*K$6</f>
        <v>-8652.8450470400003</v>
      </c>
      <c r="L45" s="58">
        <f>-F80*L$6</f>
        <v>-42246.243464959996</v>
      </c>
      <c r="M45" s="56"/>
      <c r="N45" s="58">
        <f>-G80*N$6</f>
        <v>-9474.3167552767991</v>
      </c>
      <c r="O45" s="58">
        <f>-G80*O$6</f>
        <v>-46256.958275763194</v>
      </c>
      <c r="P45" s="56"/>
      <c r="Q45" s="58">
        <f>-H80*Q$6</f>
        <v>-8944.9496068546559</v>
      </c>
      <c r="R45" s="58">
        <f>-H80*R$6</f>
        <v>-43672.401021702142</v>
      </c>
      <c r="S45" s="56"/>
      <c r="T45" s="58">
        <f>-I80*T$6</f>
        <v>-8308.1792383062839</v>
      </c>
      <c r="U45" s="58">
        <f>-I80*U$6</f>
        <v>-40563.463339965965</v>
      </c>
      <c r="W45" s="58">
        <f>-J80*W$6</f>
        <v>-7680.4080992417803</v>
      </c>
      <c r="X45" s="58">
        <f>-J80*X$6</f>
        <v>-37498.463072768689</v>
      </c>
      <c r="Z45" s="58">
        <f>-K80*Z$6</f>
        <v>-7123.4558513024385</v>
      </c>
      <c r="AA45" s="58">
        <f>-K80*AA$6</f>
        <v>-34779.225626947198</v>
      </c>
      <c r="AC45" s="58">
        <f>-L80*AC$6</f>
        <v>-6626.8631871982434</v>
      </c>
      <c r="AD45" s="58">
        <f>-L80*AD$6</f>
        <v>-32354.684972791423</v>
      </c>
      <c r="AF45" s="58">
        <f>-M80*AF$6</f>
        <v>-6583.4760823086717</v>
      </c>
      <c r="AG45" s="58">
        <f>-M80*AG$6</f>
        <v>-29589.469424881823</v>
      </c>
      <c r="AI45" s="58">
        <f>-N80*AI$6</f>
        <v>-6056.7979957239795</v>
      </c>
      <c r="AJ45" s="58">
        <f>-N80*AJ$6</f>
        <v>-27222.311870891281</v>
      </c>
      <c r="AL45" s="58">
        <f>-O80*AL$6</f>
        <v>-5572.2541560660611</v>
      </c>
      <c r="AM45" s="58">
        <f>-O80*AM$6</f>
        <v>-25044.526921219978</v>
      </c>
      <c r="AO45" s="58">
        <f>-P80*AO$6</f>
        <v>-5126.4738235807754</v>
      </c>
      <c r="AP45" s="58">
        <f>-P80*AP$6</f>
        <v>-23040.964767522379</v>
      </c>
      <c r="AR45" s="58">
        <f>-Q80*AR$6</f>
        <v>-4716.3559176943136</v>
      </c>
      <c r="AS45" s="58">
        <f>-Q80*AS$6</f>
        <v>-21197.687586120592</v>
      </c>
    </row>
    <row r="46" spans="1:45" x14ac:dyDescent="0.25">
      <c r="A46" s="52" t="s">
        <v>28</v>
      </c>
      <c r="B46" s="5"/>
      <c r="C46" s="8"/>
      <c r="D46" s="56"/>
      <c r="E46" s="96">
        <f>SUM(E43:E45)</f>
        <v>-8.4180600000000254</v>
      </c>
      <c r="F46" s="96">
        <f>SUM(F43:F45)</f>
        <v>-41.099940000000061</v>
      </c>
      <c r="G46" s="56"/>
      <c r="H46" s="96">
        <f>SUM(H43:H45)</f>
        <v>-207.87211748424079</v>
      </c>
      <c r="I46" s="96">
        <f>SUM(I43:I45)</f>
        <v>-1014.9050441877625</v>
      </c>
      <c r="J46" s="56"/>
      <c r="K46" s="96">
        <f>SUM(K43:K45)</f>
        <v>-223.72028515935926</v>
      </c>
      <c r="L46" s="96">
        <f>SUM(L43:L45)</f>
        <v>-1092.2813922486457</v>
      </c>
      <c r="M46" s="59"/>
      <c r="N46" s="96">
        <f>SUM(N43:N45)</f>
        <v>-2110.7915915750391</v>
      </c>
      <c r="O46" s="96">
        <f>SUM(O43:O45)</f>
        <v>-10305.629535336957</v>
      </c>
      <c r="P46" s="59"/>
      <c r="Q46" s="96">
        <f>SUM(Q43:Q45)</f>
        <v>-1516.6057055836172</v>
      </c>
      <c r="R46" s="96">
        <f>SUM(R43:R45)</f>
        <v>-7404.6043272611932</v>
      </c>
      <c r="S46" s="59"/>
      <c r="T46" s="59">
        <f>SUM(T43:T45)</f>
        <v>-923.97761026852459</v>
      </c>
      <c r="U46" s="58">
        <f>SUM(U43:U45)</f>
        <v>-4511.1848030757319</v>
      </c>
      <c r="W46" s="58">
        <f>SUM(W43:W45)</f>
        <v>-371.00490482130044</v>
      </c>
      <c r="X46" s="58">
        <f>SUM(X43:X45)</f>
        <v>-1811.3768882451768</v>
      </c>
      <c r="Z46" s="59">
        <f>SUM(Z43:Z45)</f>
        <v>125.4960774527608</v>
      </c>
      <c r="AA46" s="59">
        <f>SUM(AA43:AA45)</f>
        <v>612.71614285759279</v>
      </c>
      <c r="AC46" s="59">
        <f>SUM(AC43:AC45)</f>
        <v>572.37234348895618</v>
      </c>
      <c r="AD46" s="59">
        <f>SUM(AD43:AD45)</f>
        <v>2794.5237946813722</v>
      </c>
      <c r="AF46" s="59">
        <f>SUM(AF43:AF45)</f>
        <v>1054.2511287194257</v>
      </c>
      <c r="AG46" s="59">
        <f>SUM(AG43:AG45)</f>
        <v>4738.3374906180725</v>
      </c>
      <c r="AI46" s="59">
        <f>SUM(AI43:AI45)</f>
        <v>1470.4763228545826</v>
      </c>
      <c r="AJ46" s="59">
        <f>SUM(AJ43:AJ45)</f>
        <v>6609.0639126101596</v>
      </c>
      <c r="AL46" s="59">
        <f>SUM(AL43:AL45)</f>
        <v>1844.5672700629657</v>
      </c>
      <c r="AM46" s="59">
        <f>SUM(AM43:AM45)</f>
        <v>8290.4177302829921</v>
      </c>
      <c r="AO46" s="59">
        <f>SUM(AO43:AO45)</f>
        <v>2179.8947100987161</v>
      </c>
      <c r="AP46" s="59">
        <f>SUM(AP43:AP45)</f>
        <v>9797.5487519821363</v>
      </c>
      <c r="AR46" s="59">
        <f>SUM(AR43:AR45)</f>
        <v>2479.5597235356408</v>
      </c>
      <c r="AS46" s="59">
        <f>SUM(AS43:AS45)</f>
        <v>11144.394801385453</v>
      </c>
    </row>
    <row r="47" spans="1:45" x14ac:dyDescent="0.25">
      <c r="A47" s="5"/>
      <c r="B47" s="5"/>
      <c r="C47" s="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W47" s="5"/>
      <c r="X47" s="5"/>
      <c r="Z47" s="5"/>
      <c r="AA47" s="5"/>
      <c r="AC47" s="5"/>
      <c r="AD47" s="5"/>
      <c r="AF47" s="5"/>
      <c r="AG47" s="5"/>
      <c r="AI47" s="5"/>
      <c r="AJ47" s="5"/>
      <c r="AL47" s="5"/>
      <c r="AM47" s="5"/>
      <c r="AO47" s="5"/>
      <c r="AP47" s="5"/>
      <c r="AR47" s="5"/>
      <c r="AS47" s="5"/>
    </row>
    <row r="48" spans="1:45" x14ac:dyDescent="0.25">
      <c r="A48" s="50" t="s">
        <v>29</v>
      </c>
      <c r="B48" s="8"/>
      <c r="C48" s="8"/>
      <c r="D48" s="60"/>
      <c r="E48" s="61">
        <v>0.26500000000000001</v>
      </c>
      <c r="F48" s="61">
        <v>0.26500000000000001</v>
      </c>
      <c r="G48" s="60"/>
      <c r="H48" s="61">
        <v>0.26500000000000001</v>
      </c>
      <c r="I48" s="61">
        <v>0.26500000000000001</v>
      </c>
      <c r="J48" s="60"/>
      <c r="K48" s="61">
        <v>0.26500000000000001</v>
      </c>
      <c r="L48" s="61">
        <v>0.26500000000000001</v>
      </c>
      <c r="M48" s="60"/>
      <c r="N48" s="61">
        <v>0.26500000000000001</v>
      </c>
      <c r="O48" s="61">
        <v>0.26500000000000001</v>
      </c>
      <c r="P48" s="56"/>
      <c r="Q48" s="61">
        <v>0.26500000000000001</v>
      </c>
      <c r="R48" s="61">
        <v>0.26500000000000001</v>
      </c>
      <c r="S48" s="56"/>
      <c r="T48" s="61">
        <v>0.26500000000000001</v>
      </c>
      <c r="U48" s="61">
        <v>0.26500000000000001</v>
      </c>
      <c r="W48" s="61">
        <v>0.26500000000000001</v>
      </c>
      <c r="X48" s="61">
        <v>0.26500000000000001</v>
      </c>
      <c r="Z48" s="61">
        <v>0.26500000000000001</v>
      </c>
      <c r="AA48" s="61">
        <v>0.26500000000000001</v>
      </c>
      <c r="AC48" s="61">
        <v>0.26500000000000001</v>
      </c>
      <c r="AD48" s="61">
        <v>0.26500000000000001</v>
      </c>
      <c r="AF48" s="61">
        <v>0.26500000000000001</v>
      </c>
      <c r="AG48" s="61">
        <v>0.26500000000000001</v>
      </c>
      <c r="AI48" s="61">
        <v>0.26500000000000001</v>
      </c>
      <c r="AJ48" s="61">
        <v>0.26500000000000001</v>
      </c>
      <c r="AL48" s="61">
        <v>0.26500000000000001</v>
      </c>
      <c r="AM48" s="61">
        <v>0.26500000000000001</v>
      </c>
      <c r="AO48" s="61">
        <v>0.26500000000000001</v>
      </c>
      <c r="AP48" s="61">
        <v>0.26500000000000001</v>
      </c>
      <c r="AR48" s="61">
        <v>0.26500000000000001</v>
      </c>
      <c r="AS48" s="61">
        <v>0.26500000000000001</v>
      </c>
    </row>
    <row r="49" spans="1:45" x14ac:dyDescent="0.25">
      <c r="A49" s="50"/>
      <c r="B49" s="8"/>
      <c r="C49" s="8"/>
      <c r="D49" s="60"/>
      <c r="E49" s="62"/>
      <c r="F49" s="62"/>
      <c r="G49" s="60"/>
      <c r="H49" s="62"/>
      <c r="I49" s="62"/>
      <c r="J49" s="60"/>
      <c r="K49" s="62"/>
      <c r="L49" s="62"/>
      <c r="M49" s="60"/>
      <c r="N49" s="62"/>
      <c r="O49" s="62"/>
      <c r="P49" s="56"/>
      <c r="Q49" s="62"/>
      <c r="R49" s="62"/>
      <c r="S49" s="56"/>
      <c r="T49" s="62"/>
      <c r="U49" s="62"/>
      <c r="W49" s="62"/>
      <c r="X49" s="62"/>
      <c r="Z49" s="62"/>
      <c r="AA49" s="62"/>
      <c r="AC49" s="62"/>
      <c r="AD49" s="62"/>
      <c r="AF49" s="62"/>
      <c r="AG49" s="62"/>
      <c r="AI49" s="62"/>
      <c r="AJ49" s="62"/>
      <c r="AL49" s="62"/>
      <c r="AM49" s="62"/>
      <c r="AO49" s="62"/>
      <c r="AP49" s="62"/>
      <c r="AR49" s="62"/>
      <c r="AS49" s="62"/>
    </row>
    <row r="50" spans="1:45" x14ac:dyDescent="0.25">
      <c r="A50" s="50" t="s">
        <v>30</v>
      </c>
      <c r="B50" s="5"/>
      <c r="C50" s="8"/>
      <c r="D50" s="56"/>
      <c r="E50" s="63">
        <f>E46*E48</f>
        <v>-2.230785900000007</v>
      </c>
      <c r="F50" s="63">
        <f>F46*F48</f>
        <v>-10.891484100000017</v>
      </c>
      <c r="G50" s="64"/>
      <c r="H50" s="63">
        <f>H46*H48</f>
        <v>-55.086111133323811</v>
      </c>
      <c r="I50" s="63">
        <f>I46*I48</f>
        <v>-268.94983670975711</v>
      </c>
      <c r="J50" s="64"/>
      <c r="K50" s="63">
        <f>K46*K48</f>
        <v>-59.285875567230207</v>
      </c>
      <c r="L50" s="63">
        <f>L46*L48</f>
        <v>-289.45456894589114</v>
      </c>
      <c r="M50" s="64"/>
      <c r="N50" s="63">
        <f>N46*N48</f>
        <v>-559.35977176738538</v>
      </c>
      <c r="O50" s="63">
        <f>O46*O48</f>
        <v>-2730.9918268642937</v>
      </c>
      <c r="P50" s="64"/>
      <c r="Q50" s="63">
        <f>Q46*Q48</f>
        <v>-401.90051197965857</v>
      </c>
      <c r="R50" s="63">
        <f>R46*R48</f>
        <v>-1962.2201467242164</v>
      </c>
      <c r="S50" s="64"/>
      <c r="T50" s="63">
        <f>T46*T48</f>
        <v>-244.85406672115903</v>
      </c>
      <c r="U50" s="63">
        <f>U46*U48</f>
        <v>-1195.4639728150689</v>
      </c>
      <c r="W50" s="63">
        <f>W46*W48</f>
        <v>-98.316299777644616</v>
      </c>
      <c r="X50" s="63">
        <f>X46*X48</f>
        <v>-480.0148753849719</v>
      </c>
      <c r="Z50" s="63">
        <f>Z46*Z48</f>
        <v>33.256460524981613</v>
      </c>
      <c r="AA50" s="63">
        <f>AA46*AA48</f>
        <v>162.36977785726211</v>
      </c>
      <c r="AC50" s="63">
        <f>AC46*AC48</f>
        <v>151.67867102457339</v>
      </c>
      <c r="AD50" s="63">
        <f>AD46*AD48</f>
        <v>740.54880559056369</v>
      </c>
      <c r="AF50" s="63">
        <f>AF46*AF48</f>
        <v>279.37654911064783</v>
      </c>
      <c r="AG50" s="63">
        <f>AG46*AG48</f>
        <v>1255.6594350137893</v>
      </c>
      <c r="AI50" s="63">
        <f>AI46*AI48</f>
        <v>389.67622555646443</v>
      </c>
      <c r="AJ50" s="63">
        <f>AJ46*AJ48</f>
        <v>1751.4019368416923</v>
      </c>
      <c r="AL50" s="63">
        <f>AL46*AL48</f>
        <v>488.81032656668594</v>
      </c>
      <c r="AM50" s="63">
        <f>AM46*AM48</f>
        <v>2196.9606985249929</v>
      </c>
      <c r="AO50" s="63">
        <f>AO46*AO48</f>
        <v>577.67209817615981</v>
      </c>
      <c r="AP50" s="63">
        <f>AP46*AP48</f>
        <v>2596.3504192752662</v>
      </c>
      <c r="AR50" s="63">
        <f>AR46*AR48</f>
        <v>657.08332673694485</v>
      </c>
      <c r="AS50" s="63">
        <f>AS46*AS48</f>
        <v>2953.2646223671454</v>
      </c>
    </row>
    <row r="51" spans="1:45" x14ac:dyDescent="0.25">
      <c r="A51" s="65"/>
      <c r="B51" s="5"/>
      <c r="C51" s="8"/>
      <c r="D51" s="50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W51" s="66"/>
      <c r="X51" s="66"/>
      <c r="Z51" s="66"/>
      <c r="AA51" s="66"/>
      <c r="AC51" s="66"/>
      <c r="AD51" s="66"/>
      <c r="AF51" s="66"/>
      <c r="AG51" s="66"/>
      <c r="AI51" s="66"/>
      <c r="AJ51" s="66"/>
      <c r="AL51" s="66"/>
      <c r="AM51" s="66"/>
      <c r="AO51" s="66"/>
      <c r="AP51" s="66"/>
      <c r="AR51" s="66"/>
      <c r="AS51" s="66"/>
    </row>
    <row r="52" spans="1:45" hidden="1" x14ac:dyDescent="0.25">
      <c r="A52" s="50" t="s">
        <v>54</v>
      </c>
      <c r="B52" s="5"/>
      <c r="C52" s="8"/>
      <c r="D52" s="67"/>
      <c r="E52" s="68">
        <f>E50/(1-E48)</f>
        <v>-3.0350828571428665</v>
      </c>
      <c r="F52" s="68">
        <f>F50/(1-F48)</f>
        <v>-14.818345714285739</v>
      </c>
      <c r="G52" s="64"/>
      <c r="H52" s="68">
        <f>H50/(1-H48)</f>
        <v>-74.947089977311308</v>
      </c>
      <c r="I52" s="68">
        <f>I50/(1-I48)</f>
        <v>-365.91814518334303</v>
      </c>
      <c r="J52" s="64"/>
      <c r="K52" s="68">
        <f>K50/(1-K48)</f>
        <v>-80.661055193510492</v>
      </c>
      <c r="L52" s="68">
        <f>L50/(1-L48)</f>
        <v>-393.81574006243693</v>
      </c>
      <c r="M52" s="64"/>
      <c r="N52" s="68">
        <f>N50/(1-N48)</f>
        <v>-761.03370308487808</v>
      </c>
      <c r="O52" s="68">
        <f>O50/(1-O48)</f>
        <v>-3715.6351385908756</v>
      </c>
      <c r="P52" s="64"/>
      <c r="Q52" s="68">
        <f>Q50/(1-Q48)</f>
        <v>-546.80341765939943</v>
      </c>
      <c r="R52" s="68">
        <f>R50/(1-R48)</f>
        <v>-2669.6872744547163</v>
      </c>
      <c r="S52" s="64"/>
      <c r="T52" s="68">
        <f>T50/(1-T48)</f>
        <v>-333.13478465463817</v>
      </c>
      <c r="U52" s="68">
        <f>U50/(1-U48)</f>
        <v>-1626.4815956667605</v>
      </c>
      <c r="W52" s="68">
        <f>W50/(1-W48)</f>
        <v>-133.76367316686341</v>
      </c>
      <c r="X52" s="68">
        <f>X50/(1-X48)</f>
        <v>-653.08146310880534</v>
      </c>
      <c r="Z52" s="68">
        <f>Z50/(1-Z48)</f>
        <v>45.246885068002193</v>
      </c>
      <c r="AA52" s="68">
        <f>AA50/(1-AA48)</f>
        <v>220.9112623908328</v>
      </c>
      <c r="AC52" s="68">
        <f>AC50/(1-AC48)</f>
        <v>206.3655388089434</v>
      </c>
      <c r="AD52" s="68">
        <f>AD50/(1-AD48)</f>
        <v>1007.5493953613112</v>
      </c>
      <c r="AF52" s="68">
        <f>AF50/(1-AF48)</f>
        <v>380.10414844986099</v>
      </c>
      <c r="AG52" s="68">
        <f>AG50/(1-AG48)</f>
        <v>1708.3801836922305</v>
      </c>
      <c r="AI52" s="68">
        <f>AI50/(1-AI48)</f>
        <v>530.17173545097205</v>
      </c>
      <c r="AJ52" s="68">
        <f>AJ50/(1-AJ48)</f>
        <v>2382.859778015908</v>
      </c>
      <c r="AL52" s="68">
        <f>AL50/(1-AL48)</f>
        <v>665.0480633560353</v>
      </c>
      <c r="AM52" s="68">
        <f>AM50/(1-AM48)</f>
        <v>2989.062174863936</v>
      </c>
      <c r="AO52" s="68">
        <f>AO50/(1-AO48)</f>
        <v>785.94843289273444</v>
      </c>
      <c r="AP52" s="68">
        <f>AP50/(1-AP48)</f>
        <v>3532.449550034376</v>
      </c>
      <c r="AR52" s="68">
        <f>AR50/(1-AR48)</f>
        <v>893.99092073053725</v>
      </c>
      <c r="AS52" s="68">
        <f>AS50/(1-AS48)</f>
        <v>4018.0471052614225</v>
      </c>
    </row>
    <row r="53" spans="1:45" x14ac:dyDescent="0.25">
      <c r="A53" s="52" t="s">
        <v>54</v>
      </c>
      <c r="B53" s="5"/>
      <c r="C53" s="8"/>
      <c r="D53" s="69"/>
      <c r="E53" s="70">
        <f>SUM(E52:E52)</f>
        <v>-3.0350828571428665</v>
      </c>
      <c r="F53" s="70">
        <f>SUM(F52:F52)</f>
        <v>-14.818345714285739</v>
      </c>
      <c r="G53" s="71"/>
      <c r="H53" s="70">
        <f>SUM(H52:H52)</f>
        <v>-74.947089977311308</v>
      </c>
      <c r="I53" s="70">
        <f>SUM(I52:I52)</f>
        <v>-365.91814518334303</v>
      </c>
      <c r="J53" s="71"/>
      <c r="K53" s="70">
        <f>SUM(K52:K52)</f>
        <v>-80.661055193510492</v>
      </c>
      <c r="L53" s="70">
        <f>SUM(L52:L52)</f>
        <v>-393.81574006243693</v>
      </c>
      <c r="M53" s="71"/>
      <c r="N53" s="70">
        <f>SUM(N52:N52)</f>
        <v>-761.03370308487808</v>
      </c>
      <c r="O53" s="70">
        <f>SUM(O52:O52)</f>
        <v>-3715.6351385908756</v>
      </c>
      <c r="P53" s="71"/>
      <c r="Q53" s="70">
        <f>SUM(Q52:Q52)</f>
        <v>-546.80341765939943</v>
      </c>
      <c r="R53" s="70">
        <f>SUM(R52:R52)</f>
        <v>-2669.6872744547163</v>
      </c>
      <c r="S53" s="71"/>
      <c r="T53" s="70">
        <f>SUM(T52:T52)</f>
        <v>-333.13478465463817</v>
      </c>
      <c r="U53" s="70">
        <f>SUM(U52:U52)</f>
        <v>-1626.4815956667605</v>
      </c>
      <c r="W53" s="70">
        <f>SUM(W52:W52)</f>
        <v>-133.76367316686341</v>
      </c>
      <c r="X53" s="70">
        <f>SUM(X52:X52)</f>
        <v>-653.08146310880534</v>
      </c>
      <c r="Z53" s="70">
        <f>SUM(Z52:Z52)</f>
        <v>45.246885068002193</v>
      </c>
      <c r="AA53" s="70">
        <f>SUM(AA52:AA52)</f>
        <v>220.9112623908328</v>
      </c>
      <c r="AC53" s="70">
        <f>SUM(AC52:AC52)</f>
        <v>206.3655388089434</v>
      </c>
      <c r="AD53" s="70">
        <f>SUM(AD52:AD52)</f>
        <v>1007.5493953613112</v>
      </c>
      <c r="AF53" s="70">
        <f>SUM(AF52:AF52)</f>
        <v>380.10414844986099</v>
      </c>
      <c r="AG53" s="70">
        <f>SUM(AG52:AG52)</f>
        <v>1708.3801836922305</v>
      </c>
      <c r="AI53" s="70">
        <f>SUM(AI52:AI52)</f>
        <v>530.17173545097205</v>
      </c>
      <c r="AJ53" s="70">
        <f>SUM(AJ52:AJ52)</f>
        <v>2382.859778015908</v>
      </c>
      <c r="AL53" s="70">
        <f>SUM(AL52:AL52)</f>
        <v>665.0480633560353</v>
      </c>
      <c r="AM53" s="70">
        <f>SUM(AM52:AM52)</f>
        <v>2989.062174863936</v>
      </c>
      <c r="AO53" s="70">
        <f>SUM(AO52:AO52)</f>
        <v>785.94843289273444</v>
      </c>
      <c r="AP53" s="70">
        <f>SUM(AP52:AP52)</f>
        <v>3532.449550034376</v>
      </c>
      <c r="AR53" s="70">
        <f>SUM(AR52:AR52)</f>
        <v>893.99092073053725</v>
      </c>
      <c r="AS53" s="70">
        <f>SUM(AS52:AS52)</f>
        <v>4018.0471052614225</v>
      </c>
    </row>
    <row r="54" spans="1:45" ht="15.75" thickBot="1" x14ac:dyDescent="0.3">
      <c r="A54" s="5"/>
      <c r="B54" s="48"/>
      <c r="C54" s="72"/>
      <c r="D54" s="72"/>
      <c r="E54" s="72"/>
      <c r="F54" s="72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45" ht="15.75" thickBot="1" x14ac:dyDescent="0.3">
      <c r="A55" s="73" t="s">
        <v>31</v>
      </c>
      <c r="B55" s="74"/>
      <c r="C55" s="75"/>
      <c r="D55" s="76">
        <v>2014</v>
      </c>
      <c r="E55" s="77">
        <v>2015</v>
      </c>
      <c r="F55" s="77">
        <v>2016</v>
      </c>
      <c r="G55" s="77">
        <v>2017</v>
      </c>
      <c r="H55" s="78">
        <v>2018</v>
      </c>
      <c r="I55" s="78">
        <v>2019</v>
      </c>
      <c r="J55" s="78">
        <v>2020</v>
      </c>
      <c r="K55" s="78">
        <v>2021</v>
      </c>
      <c r="L55" s="78">
        <v>2022</v>
      </c>
      <c r="M55" s="78">
        <v>2023</v>
      </c>
      <c r="N55" s="78">
        <v>2024</v>
      </c>
      <c r="O55" s="78">
        <v>2025</v>
      </c>
      <c r="P55" s="78">
        <v>2026</v>
      </c>
      <c r="Q55" s="88">
        <v>2027</v>
      </c>
      <c r="R55" s="89"/>
      <c r="S55" s="89"/>
      <c r="T55" s="89"/>
      <c r="U55" s="89"/>
      <c r="V55" s="89"/>
      <c r="W55" s="89"/>
      <c r="X55" s="89"/>
    </row>
    <row r="56" spans="1:45" x14ac:dyDescent="0.25">
      <c r="A56" s="74"/>
      <c r="B56" s="79" t="s">
        <v>32</v>
      </c>
      <c r="C56" s="80">
        <v>50</v>
      </c>
      <c r="D56" s="57"/>
      <c r="E56" s="57"/>
      <c r="F56" s="5"/>
      <c r="G56" s="5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45" x14ac:dyDescent="0.25">
      <c r="A57" s="74" t="s">
        <v>33</v>
      </c>
      <c r="B57" s="74"/>
      <c r="C57" s="56"/>
      <c r="D57" s="59"/>
      <c r="E57" s="59">
        <v>22500</v>
      </c>
      <c r="F57" s="59">
        <v>560079.59</v>
      </c>
      <c r="G57" s="59">
        <v>760659.99</v>
      </c>
      <c r="H57" s="59">
        <v>782682.42999999993</v>
      </c>
      <c r="I57" s="59">
        <v>794274.42999999993</v>
      </c>
      <c r="J57" s="59">
        <v>794274.42999999993</v>
      </c>
      <c r="K57" s="59">
        <v>799698.42999999993</v>
      </c>
      <c r="L57" s="59">
        <v>802727.42999999993</v>
      </c>
      <c r="M57" s="59">
        <f t="shared" ref="M57:Q57" si="0">L59</f>
        <v>810475.46</v>
      </c>
      <c r="N57" s="59">
        <f t="shared" si="0"/>
        <v>810475.46</v>
      </c>
      <c r="O57" s="59">
        <f t="shared" si="0"/>
        <v>810475.46</v>
      </c>
      <c r="P57" s="59">
        <f t="shared" si="0"/>
        <v>810475.46</v>
      </c>
      <c r="Q57" s="59">
        <f t="shared" si="0"/>
        <v>810475.46</v>
      </c>
      <c r="R57" s="56"/>
      <c r="S57" s="56"/>
      <c r="T57" s="56"/>
      <c r="U57" s="56"/>
      <c r="V57" s="56"/>
      <c r="W57" s="56"/>
      <c r="X57" s="56"/>
    </row>
    <row r="58" spans="1:45" x14ac:dyDescent="0.25">
      <c r="A58" s="74" t="s">
        <v>34</v>
      </c>
      <c r="B58" s="101"/>
      <c r="C58" s="101"/>
      <c r="D58" s="93">
        <v>22500</v>
      </c>
      <c r="E58" s="93">
        <v>537579.59</v>
      </c>
      <c r="F58" s="93">
        <v>200580.4</v>
      </c>
      <c r="G58" s="93">
        <v>22022.44</v>
      </c>
      <c r="H58" s="93">
        <v>11592</v>
      </c>
      <c r="I58" s="93">
        <v>0</v>
      </c>
      <c r="J58" s="93">
        <v>5424</v>
      </c>
      <c r="K58" s="93">
        <v>3029</v>
      </c>
      <c r="L58" s="93">
        <v>7748.03</v>
      </c>
      <c r="M58" s="93">
        <v>0</v>
      </c>
      <c r="N58" s="93"/>
      <c r="O58" s="93"/>
      <c r="P58" s="93"/>
      <c r="Q58" s="93"/>
      <c r="R58" s="54"/>
      <c r="S58" s="54"/>
      <c r="T58" s="54"/>
      <c r="U58" s="54"/>
      <c r="V58" s="54"/>
      <c r="W58" s="54"/>
      <c r="X58" s="54"/>
    </row>
    <row r="59" spans="1:45" x14ac:dyDescent="0.25">
      <c r="A59" s="74" t="s">
        <v>35</v>
      </c>
      <c r="B59" s="74"/>
      <c r="C59" s="56"/>
      <c r="D59" s="59">
        <f t="shared" ref="D59:M59" si="1">SUM(D57:D58)</f>
        <v>22500</v>
      </c>
      <c r="E59" s="59">
        <f t="shared" si="1"/>
        <v>560079.59</v>
      </c>
      <c r="F59" s="59">
        <f t="shared" si="1"/>
        <v>760659.99</v>
      </c>
      <c r="G59" s="59">
        <f t="shared" si="1"/>
        <v>782682.42999999993</v>
      </c>
      <c r="H59" s="59">
        <f t="shared" si="1"/>
        <v>794274.42999999993</v>
      </c>
      <c r="I59" s="59">
        <f t="shared" si="1"/>
        <v>794274.42999999993</v>
      </c>
      <c r="J59" s="59">
        <f t="shared" si="1"/>
        <v>799698.42999999993</v>
      </c>
      <c r="K59" s="59">
        <f t="shared" si="1"/>
        <v>802727.42999999993</v>
      </c>
      <c r="L59" s="59">
        <f t="shared" si="1"/>
        <v>810475.46</v>
      </c>
      <c r="M59" s="59">
        <f t="shared" si="1"/>
        <v>810475.46</v>
      </c>
      <c r="N59" s="59">
        <f t="shared" ref="N59:Q59" si="2">SUM(N57:N58)</f>
        <v>810475.46</v>
      </c>
      <c r="O59" s="59">
        <f t="shared" si="2"/>
        <v>810475.46</v>
      </c>
      <c r="P59" s="59">
        <f t="shared" si="2"/>
        <v>810475.46</v>
      </c>
      <c r="Q59" s="59">
        <f t="shared" si="2"/>
        <v>810475.46</v>
      </c>
      <c r="R59" s="56"/>
      <c r="S59" s="56"/>
      <c r="T59" s="56"/>
      <c r="U59" s="56"/>
      <c r="V59" s="56"/>
      <c r="W59" s="56"/>
      <c r="X59" s="56"/>
    </row>
    <row r="60" spans="1:45" x14ac:dyDescent="0.25">
      <c r="A60" s="74"/>
      <c r="B60" s="74"/>
      <c r="C60" s="56"/>
      <c r="D60" s="56"/>
      <c r="E60" s="57"/>
      <c r="F60" s="5"/>
      <c r="G60" s="5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45" x14ac:dyDescent="0.25">
      <c r="A61" s="74" t="s">
        <v>36</v>
      </c>
      <c r="B61" s="74"/>
      <c r="C61" s="56"/>
      <c r="D61" s="59"/>
      <c r="E61" s="59">
        <v>225</v>
      </c>
      <c r="F61" s="59">
        <v>6050.7959000000001</v>
      </c>
      <c r="G61" s="59">
        <v>19258.191699999999</v>
      </c>
      <c r="H61" s="59">
        <v>34691.615899999997</v>
      </c>
      <c r="I61" s="59">
        <v>50461.184499999996</v>
      </c>
      <c r="J61" s="59">
        <v>66346.6731</v>
      </c>
      <c r="K61" s="59">
        <v>82286.401700000002</v>
      </c>
      <c r="L61" s="59">
        <v>98310.660299999989</v>
      </c>
      <c r="M61" s="59">
        <f t="shared" ref="M61:Q61" si="3">L64</f>
        <v>114442.68919999998</v>
      </c>
      <c r="N61" s="59">
        <f t="shared" si="3"/>
        <v>130652.19839999998</v>
      </c>
      <c r="O61" s="59">
        <f t="shared" si="3"/>
        <v>146861.70759999997</v>
      </c>
      <c r="P61" s="59">
        <f t="shared" si="3"/>
        <v>163071.21679999997</v>
      </c>
      <c r="Q61" s="59">
        <f t="shared" si="3"/>
        <v>179280.72599999997</v>
      </c>
      <c r="R61" s="56"/>
      <c r="S61" s="56"/>
      <c r="T61" s="56"/>
      <c r="U61" s="56"/>
      <c r="V61" s="56"/>
      <c r="W61" s="56"/>
      <c r="X61" s="56"/>
    </row>
    <row r="62" spans="1:45" x14ac:dyDescent="0.25">
      <c r="A62" s="74" t="s">
        <v>37</v>
      </c>
      <c r="B62" s="74"/>
      <c r="C62" s="56"/>
      <c r="D62" s="81"/>
      <c r="E62" s="56">
        <f t="shared" ref="E62:K62" si="4">E57/$C$56</f>
        <v>450</v>
      </c>
      <c r="F62" s="56">
        <f t="shared" si="4"/>
        <v>11201.5918</v>
      </c>
      <c r="G62" s="56">
        <f t="shared" si="4"/>
        <v>15213.1998</v>
      </c>
      <c r="H62" s="56">
        <f t="shared" si="4"/>
        <v>15653.648599999999</v>
      </c>
      <c r="I62" s="56">
        <f t="shared" si="4"/>
        <v>15885.488599999999</v>
      </c>
      <c r="J62" s="56">
        <f t="shared" si="4"/>
        <v>15885.488599999999</v>
      </c>
      <c r="K62" s="56">
        <f t="shared" si="4"/>
        <v>15993.968599999998</v>
      </c>
      <c r="L62" s="56">
        <f t="shared" ref="L62:Q62" si="5">L57/$C$56</f>
        <v>16054.548599999998</v>
      </c>
      <c r="M62" s="56">
        <f t="shared" si="5"/>
        <v>16209.509199999999</v>
      </c>
      <c r="N62" s="56">
        <f t="shared" si="5"/>
        <v>16209.509199999999</v>
      </c>
      <c r="O62" s="56">
        <f t="shared" si="5"/>
        <v>16209.509199999999</v>
      </c>
      <c r="P62" s="56">
        <f t="shared" si="5"/>
        <v>16209.509199999999</v>
      </c>
      <c r="Q62" s="56">
        <f t="shared" si="5"/>
        <v>16209.509199999999</v>
      </c>
      <c r="R62" s="56"/>
      <c r="S62" s="56"/>
      <c r="T62" s="56"/>
      <c r="U62" s="56"/>
      <c r="V62" s="56"/>
      <c r="W62" s="56"/>
      <c r="X62" s="56"/>
    </row>
    <row r="63" spans="1:45" x14ac:dyDescent="0.25">
      <c r="A63" s="74" t="s">
        <v>38</v>
      </c>
      <c r="B63" s="5"/>
      <c r="C63" s="5"/>
      <c r="D63" s="57">
        <f t="shared" ref="D63:Q63" si="6">D58/$C$56/2</f>
        <v>225</v>
      </c>
      <c r="E63" s="57">
        <f t="shared" si="6"/>
        <v>5375.7959000000001</v>
      </c>
      <c r="F63" s="57">
        <f t="shared" si="6"/>
        <v>2005.8039999999999</v>
      </c>
      <c r="G63" s="57">
        <f t="shared" si="6"/>
        <v>220.22439999999997</v>
      </c>
      <c r="H63" s="57">
        <f t="shared" si="6"/>
        <v>115.92</v>
      </c>
      <c r="I63" s="57">
        <v>0</v>
      </c>
      <c r="J63" s="57">
        <f t="shared" si="6"/>
        <v>54.24</v>
      </c>
      <c r="K63" s="57">
        <f t="shared" si="6"/>
        <v>30.29</v>
      </c>
      <c r="L63" s="57">
        <f t="shared" si="6"/>
        <v>77.4803</v>
      </c>
      <c r="M63" s="57">
        <f t="shared" si="6"/>
        <v>0</v>
      </c>
      <c r="N63" s="57">
        <f t="shared" si="6"/>
        <v>0</v>
      </c>
      <c r="O63" s="57">
        <f t="shared" si="6"/>
        <v>0</v>
      </c>
      <c r="P63" s="57">
        <f t="shared" si="6"/>
        <v>0</v>
      </c>
      <c r="Q63" s="57">
        <f t="shared" si="6"/>
        <v>0</v>
      </c>
      <c r="R63" s="56"/>
      <c r="S63" s="56"/>
      <c r="T63" s="56"/>
      <c r="U63" s="56"/>
      <c r="V63" s="56"/>
      <c r="W63" s="56"/>
      <c r="X63" s="56"/>
    </row>
    <row r="64" spans="1:45" x14ac:dyDescent="0.25">
      <c r="A64" s="74" t="s">
        <v>39</v>
      </c>
      <c r="B64" s="74"/>
      <c r="C64" s="56"/>
      <c r="D64" s="59">
        <f t="shared" ref="D64:P64" si="7">SUM(D61:D63)</f>
        <v>225</v>
      </c>
      <c r="E64" s="59">
        <f t="shared" si="7"/>
        <v>6050.7959000000001</v>
      </c>
      <c r="F64" s="59">
        <f t="shared" si="7"/>
        <v>19258.191699999999</v>
      </c>
      <c r="G64" s="59">
        <f t="shared" si="7"/>
        <v>34691.615899999997</v>
      </c>
      <c r="H64" s="59">
        <f t="shared" si="7"/>
        <v>50461.184499999996</v>
      </c>
      <c r="I64" s="59">
        <f t="shared" si="7"/>
        <v>66346.6731</v>
      </c>
      <c r="J64" s="59">
        <f t="shared" si="7"/>
        <v>82286.401700000002</v>
      </c>
      <c r="K64" s="59">
        <f t="shared" si="7"/>
        <v>98310.660299999989</v>
      </c>
      <c r="L64" s="59">
        <f t="shared" si="7"/>
        <v>114442.68919999998</v>
      </c>
      <c r="M64" s="59">
        <f t="shared" si="7"/>
        <v>130652.19839999998</v>
      </c>
      <c r="N64" s="59">
        <f t="shared" si="7"/>
        <v>146861.70759999997</v>
      </c>
      <c r="O64" s="59">
        <f t="shared" si="7"/>
        <v>163071.21679999997</v>
      </c>
      <c r="P64" s="59">
        <f t="shared" si="7"/>
        <v>179280.72599999997</v>
      </c>
      <c r="Q64" s="59">
        <f t="shared" ref="Q64" si="8">SUM(Q61:Q63)</f>
        <v>195490.23519999997</v>
      </c>
      <c r="R64" s="56"/>
      <c r="S64" s="56"/>
      <c r="T64" s="56"/>
      <c r="U64" s="56"/>
      <c r="V64" s="56"/>
      <c r="W64" s="56"/>
      <c r="X64" s="56"/>
    </row>
    <row r="65" spans="1:24" x14ac:dyDescent="0.25">
      <c r="A65" s="74"/>
      <c r="B65" s="74"/>
      <c r="C65" s="82"/>
      <c r="D65" s="15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6"/>
      <c r="S65" s="56"/>
      <c r="T65" s="56"/>
      <c r="U65" s="56"/>
      <c r="V65" s="56"/>
      <c r="W65" s="56"/>
      <c r="X65" s="56"/>
    </row>
    <row r="66" spans="1:24" x14ac:dyDescent="0.25">
      <c r="A66" s="74" t="s">
        <v>40</v>
      </c>
      <c r="B66" s="74"/>
      <c r="C66" s="56"/>
      <c r="D66" s="56">
        <v>0</v>
      </c>
      <c r="E66" s="56">
        <f t="shared" ref="E66:K66" si="9">D67</f>
        <v>22275</v>
      </c>
      <c r="F66" s="56">
        <f t="shared" si="9"/>
        <v>554028.79409999994</v>
      </c>
      <c r="G66" s="56">
        <f t="shared" si="9"/>
        <v>741401.79830000002</v>
      </c>
      <c r="H66" s="56">
        <f t="shared" si="9"/>
        <v>747990.81409999996</v>
      </c>
      <c r="I66" s="56">
        <f t="shared" si="9"/>
        <v>743813.24549999996</v>
      </c>
      <c r="J66" s="56">
        <f t="shared" si="9"/>
        <v>727927.75689999992</v>
      </c>
      <c r="K66" s="56">
        <f t="shared" si="9"/>
        <v>717412.02829999989</v>
      </c>
      <c r="L66" s="56">
        <v>704416.76969999995</v>
      </c>
      <c r="M66" s="56">
        <f t="shared" ref="M66:Q66" si="10">L67</f>
        <v>696032.77079999994</v>
      </c>
      <c r="N66" s="56">
        <f t="shared" si="10"/>
        <v>679823.26159999997</v>
      </c>
      <c r="O66" s="56">
        <f t="shared" si="10"/>
        <v>663613.7524</v>
      </c>
      <c r="P66" s="56">
        <f t="shared" si="10"/>
        <v>647404.24320000003</v>
      </c>
      <c r="Q66" s="56">
        <f t="shared" si="10"/>
        <v>631194.73399999994</v>
      </c>
      <c r="R66" s="56"/>
      <c r="S66" s="56"/>
      <c r="T66" s="56"/>
      <c r="U66" s="56"/>
      <c r="V66" s="56"/>
      <c r="W66" s="56"/>
      <c r="X66" s="56"/>
    </row>
    <row r="67" spans="1:24" x14ac:dyDescent="0.25">
      <c r="A67" s="74" t="s">
        <v>41</v>
      </c>
      <c r="B67" s="74"/>
      <c r="C67" s="56"/>
      <c r="D67" s="56">
        <f t="shared" ref="D67:Q67" si="11">D59-D64</f>
        <v>22275</v>
      </c>
      <c r="E67" s="56">
        <f t="shared" si="11"/>
        <v>554028.79409999994</v>
      </c>
      <c r="F67" s="56">
        <f t="shared" si="11"/>
        <v>741401.79830000002</v>
      </c>
      <c r="G67" s="56">
        <f t="shared" si="11"/>
        <v>747990.81409999996</v>
      </c>
      <c r="H67" s="56">
        <f t="shared" si="11"/>
        <v>743813.24549999996</v>
      </c>
      <c r="I67" s="56">
        <f t="shared" si="11"/>
        <v>727927.75689999992</v>
      </c>
      <c r="J67" s="56">
        <f t="shared" si="11"/>
        <v>717412.02829999989</v>
      </c>
      <c r="K67" s="56">
        <f t="shared" si="11"/>
        <v>704416.76969999995</v>
      </c>
      <c r="L67" s="56">
        <f t="shared" si="11"/>
        <v>696032.77079999994</v>
      </c>
      <c r="M67" s="56">
        <f t="shared" si="11"/>
        <v>679823.26159999997</v>
      </c>
      <c r="N67" s="56">
        <f t="shared" si="11"/>
        <v>663613.7524</v>
      </c>
      <c r="O67" s="56">
        <f t="shared" si="11"/>
        <v>647404.24320000003</v>
      </c>
      <c r="P67" s="56">
        <f t="shared" si="11"/>
        <v>631194.73399999994</v>
      </c>
      <c r="Q67" s="56">
        <f t="shared" si="11"/>
        <v>614985.22479999997</v>
      </c>
      <c r="R67" s="56"/>
      <c r="S67" s="56"/>
      <c r="T67" s="56"/>
      <c r="U67" s="56"/>
      <c r="V67" s="56"/>
      <c r="W67" s="56"/>
      <c r="X67" s="56"/>
    </row>
    <row r="68" spans="1:24" ht="15.75" thickBot="1" x14ac:dyDescent="0.3">
      <c r="A68" s="83" t="s">
        <v>42</v>
      </c>
      <c r="B68" s="74"/>
      <c r="C68" s="56"/>
      <c r="D68" s="84">
        <f t="shared" ref="D68:H68" si="12">SUM(D66:D67)/2</f>
        <v>11137.5</v>
      </c>
      <c r="E68" s="84">
        <f t="shared" si="12"/>
        <v>288151.89704999997</v>
      </c>
      <c r="F68" s="84">
        <f t="shared" si="12"/>
        <v>647715.29619999998</v>
      </c>
      <c r="G68" s="84">
        <f t="shared" si="12"/>
        <v>744696.30619999999</v>
      </c>
      <c r="H68" s="84">
        <f t="shared" si="12"/>
        <v>745902.0297999999</v>
      </c>
      <c r="I68" s="84">
        <f t="shared" ref="I68:L68" si="13">SUM(I66:I67)/2</f>
        <v>735870.50119999994</v>
      </c>
      <c r="J68" s="84">
        <f t="shared" si="13"/>
        <v>722669.8925999999</v>
      </c>
      <c r="K68" s="84">
        <f t="shared" si="13"/>
        <v>710914.39899999998</v>
      </c>
      <c r="L68" s="84">
        <f t="shared" si="13"/>
        <v>700224.77024999994</v>
      </c>
      <c r="M68" s="84">
        <f t="shared" ref="M68:Q68" si="14">SUM(M66:M67)/2</f>
        <v>687928.01619999995</v>
      </c>
      <c r="N68" s="84">
        <f t="shared" si="14"/>
        <v>671718.50699999998</v>
      </c>
      <c r="O68" s="84">
        <f t="shared" si="14"/>
        <v>655508.99780000001</v>
      </c>
      <c r="P68" s="84">
        <f t="shared" si="14"/>
        <v>639299.48860000004</v>
      </c>
      <c r="Q68" s="84">
        <f t="shared" si="14"/>
        <v>623089.97939999995</v>
      </c>
      <c r="R68" s="56"/>
      <c r="S68" s="56"/>
      <c r="T68" s="56"/>
      <c r="U68" s="56"/>
      <c r="V68" s="56"/>
      <c r="W68" s="56"/>
      <c r="X68" s="56"/>
    </row>
    <row r="69" spans="1:24" x14ac:dyDescent="0.25">
      <c r="A69" s="74"/>
      <c r="B69" s="74"/>
      <c r="C69" s="56"/>
      <c r="D69" s="57"/>
      <c r="E69" s="57"/>
      <c r="F69" s="5"/>
      <c r="G69" s="5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thickBot="1" x14ac:dyDescent="0.3">
      <c r="A70" s="73" t="s">
        <v>43</v>
      </c>
      <c r="B70" s="83"/>
      <c r="C70" s="57"/>
      <c r="D70" s="57"/>
      <c r="E70" s="57"/>
      <c r="F70" s="5"/>
      <c r="G70" s="5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thickBot="1" x14ac:dyDescent="0.3">
      <c r="A71" s="83"/>
      <c r="B71" s="5"/>
      <c r="C71" s="83"/>
      <c r="D71" s="76">
        <v>2014</v>
      </c>
      <c r="E71" s="77">
        <v>2015</v>
      </c>
      <c r="F71" s="77">
        <v>2016</v>
      </c>
      <c r="G71" s="77">
        <v>2017</v>
      </c>
      <c r="H71" s="78">
        <v>2018</v>
      </c>
      <c r="I71" s="78">
        <v>2019</v>
      </c>
      <c r="J71" s="78">
        <v>2020</v>
      </c>
      <c r="K71" s="78">
        <v>2021</v>
      </c>
      <c r="L71" s="78">
        <v>2022</v>
      </c>
      <c r="M71" s="78">
        <v>2023</v>
      </c>
      <c r="N71" s="78">
        <v>2024</v>
      </c>
      <c r="O71" s="78">
        <v>2025</v>
      </c>
      <c r="P71" s="78">
        <v>2026</v>
      </c>
      <c r="Q71" s="88">
        <v>2027</v>
      </c>
      <c r="R71" s="89"/>
      <c r="S71" s="89"/>
      <c r="T71" s="89"/>
      <c r="U71" s="89"/>
      <c r="V71" s="89"/>
      <c r="W71" s="89"/>
      <c r="X71" s="89"/>
    </row>
    <row r="72" spans="1:24" x14ac:dyDescent="0.25">
      <c r="A72" s="74"/>
      <c r="B72" s="5"/>
      <c r="C72" s="74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6"/>
      <c r="S72" s="56"/>
      <c r="T72" s="56"/>
      <c r="U72" s="56"/>
      <c r="V72" s="56"/>
      <c r="W72" s="56"/>
      <c r="X72" s="56"/>
    </row>
    <row r="73" spans="1:24" x14ac:dyDescent="0.25">
      <c r="A73" s="74" t="s">
        <v>44</v>
      </c>
      <c r="B73" s="5"/>
      <c r="C73" s="74"/>
      <c r="D73" s="59"/>
      <c r="E73" s="59">
        <f t="shared" ref="E73:Q73" si="15">D81</f>
        <v>21600</v>
      </c>
      <c r="F73" s="59">
        <f t="shared" si="15"/>
        <v>535948.40639999998</v>
      </c>
      <c r="G73" s="59">
        <f t="shared" si="15"/>
        <v>685629.71788799996</v>
      </c>
      <c r="H73" s="59">
        <f t="shared" si="15"/>
        <v>651920.88285695994</v>
      </c>
      <c r="I73" s="59">
        <f t="shared" si="15"/>
        <v>610895.53222840314</v>
      </c>
      <c r="J73" s="59">
        <f t="shared" si="15"/>
        <v>562023.88965013088</v>
      </c>
      <c r="K73" s="59">
        <f t="shared" si="15"/>
        <v>522269.01847812039</v>
      </c>
      <c r="L73" s="59">
        <f t="shared" si="15"/>
        <v>483395.33699987084</v>
      </c>
      <c r="M73" s="59">
        <f t="shared" si="15"/>
        <v>452161.81883988122</v>
      </c>
      <c r="N73" s="59">
        <f t="shared" si="15"/>
        <v>415988.87333269074</v>
      </c>
      <c r="O73" s="59">
        <f t="shared" si="15"/>
        <v>382709.76346607547</v>
      </c>
      <c r="P73" s="59">
        <f t="shared" si="15"/>
        <v>352092.98238878942</v>
      </c>
      <c r="Q73" s="59">
        <f t="shared" si="15"/>
        <v>323925.54379768629</v>
      </c>
      <c r="R73" s="56"/>
      <c r="S73" s="56"/>
      <c r="T73" s="56"/>
      <c r="U73" s="56"/>
      <c r="V73" s="56"/>
      <c r="W73" s="56"/>
      <c r="X73" s="56"/>
    </row>
    <row r="74" spans="1:24" x14ac:dyDescent="0.25">
      <c r="A74" s="74" t="s">
        <v>45</v>
      </c>
      <c r="B74" s="5"/>
      <c r="C74" s="74"/>
      <c r="D74" s="57">
        <f t="shared" ref="D74:K74" si="16">D58</f>
        <v>22500</v>
      </c>
      <c r="E74" s="57">
        <f t="shared" si="16"/>
        <v>537579.59</v>
      </c>
      <c r="F74" s="57">
        <f t="shared" si="16"/>
        <v>200580.4</v>
      </c>
      <c r="G74" s="57">
        <f t="shared" si="16"/>
        <v>22022.44</v>
      </c>
      <c r="H74" s="57">
        <f t="shared" si="16"/>
        <v>11592</v>
      </c>
      <c r="I74" s="57">
        <f t="shared" si="16"/>
        <v>0</v>
      </c>
      <c r="J74" s="57">
        <f t="shared" si="16"/>
        <v>5424</v>
      </c>
      <c r="K74" s="57">
        <f t="shared" si="16"/>
        <v>3029</v>
      </c>
      <c r="L74" s="57">
        <f t="shared" ref="L74:Q74" si="17">L58</f>
        <v>7748.03</v>
      </c>
      <c r="M74" s="57">
        <f t="shared" si="17"/>
        <v>0</v>
      </c>
      <c r="N74" s="57">
        <f t="shared" si="17"/>
        <v>0</v>
      </c>
      <c r="O74" s="57">
        <f t="shared" si="17"/>
        <v>0</v>
      </c>
      <c r="P74" s="57">
        <f t="shared" si="17"/>
        <v>0</v>
      </c>
      <c r="Q74" s="57">
        <f t="shared" si="17"/>
        <v>0</v>
      </c>
      <c r="R74" s="56"/>
      <c r="S74" s="56"/>
      <c r="T74" s="56"/>
      <c r="U74" s="56"/>
      <c r="V74" s="56"/>
      <c r="W74" s="56"/>
      <c r="X74" s="56"/>
    </row>
    <row r="75" spans="1:24" x14ac:dyDescent="0.25">
      <c r="A75" s="74" t="s">
        <v>46</v>
      </c>
      <c r="B75" s="5"/>
      <c r="C75" s="74"/>
      <c r="D75" s="59">
        <f t="shared" ref="D75:L75" si="18">SUM(D73:D74)</f>
        <v>22500</v>
      </c>
      <c r="E75" s="59">
        <f t="shared" si="18"/>
        <v>559179.59</v>
      </c>
      <c r="F75" s="59">
        <f t="shared" si="18"/>
        <v>736528.8064</v>
      </c>
      <c r="G75" s="59">
        <f t="shared" si="18"/>
        <v>707652.1578879999</v>
      </c>
      <c r="H75" s="59">
        <f t="shared" si="18"/>
        <v>663512.88285695994</v>
      </c>
      <c r="I75" s="59">
        <f t="shared" si="18"/>
        <v>610895.53222840314</v>
      </c>
      <c r="J75" s="59">
        <f t="shared" si="18"/>
        <v>567447.88965013088</v>
      </c>
      <c r="K75" s="59">
        <f t="shared" si="18"/>
        <v>525298.01847812044</v>
      </c>
      <c r="L75" s="59">
        <f t="shared" si="18"/>
        <v>491143.36699987086</v>
      </c>
      <c r="M75" s="59">
        <f t="shared" ref="M75:Q75" si="19">SUM(M73:M74)</f>
        <v>452161.81883988122</v>
      </c>
      <c r="N75" s="59">
        <f t="shared" si="19"/>
        <v>415988.87333269074</v>
      </c>
      <c r="O75" s="59">
        <f t="shared" si="19"/>
        <v>382709.76346607547</v>
      </c>
      <c r="P75" s="59">
        <f t="shared" si="19"/>
        <v>352092.98238878942</v>
      </c>
      <c r="Q75" s="59">
        <f t="shared" si="19"/>
        <v>323925.54379768629</v>
      </c>
      <c r="R75" s="56"/>
      <c r="S75" s="56"/>
      <c r="T75" s="56"/>
      <c r="U75" s="56"/>
      <c r="V75" s="56"/>
      <c r="W75" s="56"/>
      <c r="X75" s="56"/>
    </row>
    <row r="76" spans="1:24" x14ac:dyDescent="0.25">
      <c r="A76" s="74" t="s">
        <v>47</v>
      </c>
      <c r="B76" s="5"/>
      <c r="C76" s="74"/>
      <c r="D76" s="57">
        <f t="shared" ref="D76:L76" si="20">D74/2</f>
        <v>11250</v>
      </c>
      <c r="E76" s="57">
        <f t="shared" si="20"/>
        <v>268789.79499999998</v>
      </c>
      <c r="F76" s="57">
        <f t="shared" si="20"/>
        <v>100290.2</v>
      </c>
      <c r="G76" s="57">
        <f t="shared" si="20"/>
        <v>11011.22</v>
      </c>
      <c r="H76" s="57">
        <f t="shared" si="20"/>
        <v>5796</v>
      </c>
      <c r="I76" s="57">
        <f t="shared" si="20"/>
        <v>0</v>
      </c>
      <c r="J76" s="57">
        <f t="shared" si="20"/>
        <v>2712</v>
      </c>
      <c r="K76" s="57">
        <f t="shared" si="20"/>
        <v>1514.5</v>
      </c>
      <c r="L76" s="57">
        <f t="shared" si="20"/>
        <v>3874.0149999999999</v>
      </c>
      <c r="M76" s="57">
        <f t="shared" ref="M76:Q76" si="21">M74/2</f>
        <v>0</v>
      </c>
      <c r="N76" s="57">
        <f t="shared" si="21"/>
        <v>0</v>
      </c>
      <c r="O76" s="57">
        <f t="shared" si="21"/>
        <v>0</v>
      </c>
      <c r="P76" s="57">
        <f t="shared" si="21"/>
        <v>0</v>
      </c>
      <c r="Q76" s="57">
        <f t="shared" si="21"/>
        <v>0</v>
      </c>
      <c r="R76" s="56"/>
      <c r="S76" s="56"/>
      <c r="T76" s="56"/>
      <c r="U76" s="56"/>
      <c r="V76" s="56"/>
      <c r="W76" s="56"/>
      <c r="X76" s="56"/>
    </row>
    <row r="77" spans="1:24" x14ac:dyDescent="0.25">
      <c r="A77" s="74" t="s">
        <v>48</v>
      </c>
      <c r="B77" s="5"/>
      <c r="C77" s="74"/>
      <c r="D77" s="59">
        <f t="shared" ref="D77:L77" si="22">D75-D76</f>
        <v>11250</v>
      </c>
      <c r="E77" s="59">
        <f t="shared" si="22"/>
        <v>290389.79499999998</v>
      </c>
      <c r="F77" s="59">
        <f t="shared" si="22"/>
        <v>636238.60640000005</v>
      </c>
      <c r="G77" s="59">
        <f t="shared" si="22"/>
        <v>696640.93788799993</v>
      </c>
      <c r="H77" s="59">
        <f t="shared" si="22"/>
        <v>657716.88285695994</v>
      </c>
      <c r="I77" s="59">
        <f t="shared" si="22"/>
        <v>610895.53222840314</v>
      </c>
      <c r="J77" s="59">
        <f t="shared" si="22"/>
        <v>564735.88965013088</v>
      </c>
      <c r="K77" s="59">
        <f t="shared" si="22"/>
        <v>523783.51847812044</v>
      </c>
      <c r="L77" s="59">
        <f t="shared" si="22"/>
        <v>487269.35199987085</v>
      </c>
      <c r="M77" s="59">
        <f t="shared" ref="M77:Q77" si="23">M75-M76</f>
        <v>452161.81883988122</v>
      </c>
      <c r="N77" s="59">
        <f t="shared" si="23"/>
        <v>415988.87333269074</v>
      </c>
      <c r="O77" s="59">
        <f t="shared" si="23"/>
        <v>382709.76346607547</v>
      </c>
      <c r="P77" s="59">
        <f t="shared" si="23"/>
        <v>352092.98238878942</v>
      </c>
      <c r="Q77" s="59">
        <f t="shared" si="23"/>
        <v>323925.54379768629</v>
      </c>
      <c r="R77" s="56"/>
      <c r="S77" s="56"/>
      <c r="T77" s="56"/>
      <c r="U77" s="56"/>
      <c r="V77" s="56"/>
      <c r="W77" s="56"/>
      <c r="X77" s="56"/>
    </row>
    <row r="78" spans="1:24" x14ac:dyDescent="0.25">
      <c r="A78" s="74" t="s">
        <v>49</v>
      </c>
      <c r="B78" s="5"/>
      <c r="C78" s="85">
        <v>47</v>
      </c>
      <c r="D78" s="85">
        <v>47</v>
      </c>
      <c r="E78" s="85">
        <v>47</v>
      </c>
      <c r="F78" s="85">
        <v>47</v>
      </c>
      <c r="G78" s="85">
        <v>47</v>
      </c>
      <c r="H78" s="85">
        <v>47</v>
      </c>
      <c r="I78" s="85">
        <v>47</v>
      </c>
      <c r="J78" s="85">
        <v>47</v>
      </c>
      <c r="K78" s="85">
        <v>47</v>
      </c>
      <c r="L78" s="85">
        <v>47</v>
      </c>
      <c r="M78" s="85">
        <f t="shared" ref="M78:Q79" si="24">H78</f>
        <v>47</v>
      </c>
      <c r="N78" s="85">
        <f t="shared" si="24"/>
        <v>47</v>
      </c>
      <c r="O78" s="85">
        <f t="shared" si="24"/>
        <v>47</v>
      </c>
      <c r="P78" s="85">
        <f t="shared" si="24"/>
        <v>47</v>
      </c>
      <c r="Q78" s="85">
        <f t="shared" si="24"/>
        <v>47</v>
      </c>
      <c r="R78" s="90"/>
      <c r="S78" s="90"/>
      <c r="T78" s="90"/>
      <c r="U78" s="90"/>
      <c r="V78" s="90"/>
      <c r="W78" s="90"/>
      <c r="X78" s="90"/>
    </row>
    <row r="79" spans="1:24" x14ac:dyDescent="0.25">
      <c r="A79" s="74" t="s">
        <v>50</v>
      </c>
      <c r="B79" s="5"/>
      <c r="C79" s="86">
        <v>0.08</v>
      </c>
      <c r="D79" s="86">
        <v>0.08</v>
      </c>
      <c r="E79" s="86">
        <v>0.08</v>
      </c>
      <c r="F79" s="86">
        <v>0.08</v>
      </c>
      <c r="G79" s="86">
        <v>0.08</v>
      </c>
      <c r="H79" s="86">
        <v>0.08</v>
      </c>
      <c r="I79" s="86">
        <v>0.08</v>
      </c>
      <c r="J79" s="86">
        <v>0.08</v>
      </c>
      <c r="K79" s="86">
        <v>0.08</v>
      </c>
      <c r="L79" s="86">
        <v>0.08</v>
      </c>
      <c r="M79" s="86">
        <f t="shared" si="24"/>
        <v>0.08</v>
      </c>
      <c r="N79" s="86">
        <f t="shared" si="24"/>
        <v>0.08</v>
      </c>
      <c r="O79" s="86">
        <f t="shared" si="24"/>
        <v>0.08</v>
      </c>
      <c r="P79" s="86">
        <f t="shared" si="24"/>
        <v>0.08</v>
      </c>
      <c r="Q79" s="86">
        <f t="shared" si="24"/>
        <v>0.08</v>
      </c>
      <c r="R79" s="91"/>
      <c r="S79" s="91"/>
      <c r="T79" s="91"/>
      <c r="U79" s="91"/>
      <c r="V79" s="91"/>
      <c r="W79" s="91"/>
      <c r="X79" s="91"/>
    </row>
    <row r="80" spans="1:24" x14ac:dyDescent="0.25">
      <c r="A80" s="74" t="s">
        <v>51</v>
      </c>
      <c r="B80" s="5"/>
      <c r="C80" s="74"/>
      <c r="D80" s="59">
        <f t="shared" ref="D80:H80" si="25">D77*D$79</f>
        <v>900</v>
      </c>
      <c r="E80" s="59">
        <f t="shared" si="25"/>
        <v>23231.1836</v>
      </c>
      <c r="F80" s="59">
        <f t="shared" si="25"/>
        <v>50899.088512000002</v>
      </c>
      <c r="G80" s="59">
        <f t="shared" si="25"/>
        <v>55731.275031039993</v>
      </c>
      <c r="H80" s="59">
        <f t="shared" si="25"/>
        <v>52617.3506285568</v>
      </c>
      <c r="I80" s="59">
        <f t="shared" ref="I80:J80" si="26">I77*I$79</f>
        <v>48871.642578272251</v>
      </c>
      <c r="J80" s="59">
        <f t="shared" si="26"/>
        <v>45178.871172010469</v>
      </c>
      <c r="K80" s="59">
        <f t="shared" ref="K80:L80" si="27">K77*K$79</f>
        <v>41902.681478249637</v>
      </c>
      <c r="L80" s="59">
        <f t="shared" si="27"/>
        <v>38981.548159989667</v>
      </c>
      <c r="M80" s="59">
        <f t="shared" ref="M80:Q80" si="28">M77*M$79</f>
        <v>36172.945507190496</v>
      </c>
      <c r="N80" s="59">
        <f t="shared" si="28"/>
        <v>33279.109866615261</v>
      </c>
      <c r="O80" s="59">
        <f t="shared" si="28"/>
        <v>30616.781077286039</v>
      </c>
      <c r="P80" s="59">
        <f t="shared" si="28"/>
        <v>28167.438591103153</v>
      </c>
      <c r="Q80" s="59">
        <f t="shared" si="28"/>
        <v>25914.043503814904</v>
      </c>
      <c r="R80" s="56"/>
      <c r="S80" s="56"/>
      <c r="T80" s="56"/>
      <c r="U80" s="56"/>
      <c r="V80" s="56"/>
      <c r="W80" s="56"/>
      <c r="X80" s="56"/>
    </row>
    <row r="81" spans="1:24" ht="15.75" thickBot="1" x14ac:dyDescent="0.3">
      <c r="A81" s="83" t="s">
        <v>52</v>
      </c>
      <c r="B81" s="5"/>
      <c r="C81" s="74"/>
      <c r="D81" s="84">
        <f t="shared" ref="D81:H81" si="29">D75-D80</f>
        <v>21600</v>
      </c>
      <c r="E81" s="84">
        <f t="shared" si="29"/>
        <v>535948.40639999998</v>
      </c>
      <c r="F81" s="84">
        <f t="shared" si="29"/>
        <v>685629.71788799996</v>
      </c>
      <c r="G81" s="84">
        <f t="shared" si="29"/>
        <v>651920.88285695994</v>
      </c>
      <c r="H81" s="84">
        <f t="shared" si="29"/>
        <v>610895.53222840314</v>
      </c>
      <c r="I81" s="84">
        <f t="shared" ref="I81:J81" si="30">I75-I80</f>
        <v>562023.88965013088</v>
      </c>
      <c r="J81" s="84">
        <f t="shared" si="30"/>
        <v>522269.01847812039</v>
      </c>
      <c r="K81" s="84">
        <f t="shared" ref="K81:L81" si="31">K75-K80</f>
        <v>483395.33699987084</v>
      </c>
      <c r="L81" s="84">
        <f t="shared" si="31"/>
        <v>452161.81883988122</v>
      </c>
      <c r="M81" s="84">
        <f t="shared" ref="M81:Q81" si="32">M75-M80</f>
        <v>415988.87333269074</v>
      </c>
      <c r="N81" s="84">
        <f t="shared" si="32"/>
        <v>382709.76346607547</v>
      </c>
      <c r="O81" s="84">
        <f t="shared" si="32"/>
        <v>352092.98238878942</v>
      </c>
      <c r="P81" s="84">
        <f t="shared" si="32"/>
        <v>323925.54379768629</v>
      </c>
      <c r="Q81" s="84">
        <f t="shared" si="32"/>
        <v>298011.50029387139</v>
      </c>
      <c r="R81" s="56"/>
      <c r="S81" s="56"/>
      <c r="T81" s="56"/>
      <c r="U81" s="56"/>
      <c r="V81" s="56"/>
      <c r="W81" s="56"/>
      <c r="X81" s="56"/>
    </row>
    <row r="82" spans="1:24" x14ac:dyDescent="0.25">
      <c r="A82" s="74"/>
      <c r="B82" s="74"/>
      <c r="C82" s="57"/>
      <c r="D82" s="57"/>
      <c r="E82" s="57"/>
      <c r="F82" s="5"/>
      <c r="G82" s="57"/>
      <c r="H82" s="5"/>
      <c r="J82" s="5"/>
    </row>
    <row r="83" spans="1:24" x14ac:dyDescent="0.25">
      <c r="J83" s="5"/>
    </row>
    <row r="84" spans="1:24" x14ac:dyDescent="0.25">
      <c r="J84" s="5"/>
    </row>
    <row r="85" spans="1:24" x14ac:dyDescent="0.25">
      <c r="J85" s="5"/>
    </row>
    <row r="86" spans="1:24" x14ac:dyDescent="0.25">
      <c r="J86" s="5"/>
      <c r="L86" s="87"/>
      <c r="M86" s="5"/>
    </row>
    <row r="87" spans="1:24" x14ac:dyDescent="0.25">
      <c r="J87" s="5"/>
      <c r="L87" s="5"/>
    </row>
    <row r="88" spans="1:24" x14ac:dyDescent="0.25">
      <c r="D88" s="5"/>
      <c r="J88" s="5"/>
    </row>
    <row r="91" spans="1:24" x14ac:dyDescent="0.25">
      <c r="J91" s="5"/>
    </row>
    <row r="92" spans="1:24" x14ac:dyDescent="0.25">
      <c r="J92" s="5"/>
    </row>
    <row r="93" spans="1:24" x14ac:dyDescent="0.25">
      <c r="J93" s="5"/>
    </row>
    <row r="94" spans="1:24" x14ac:dyDescent="0.25">
      <c r="J94" s="5"/>
    </row>
    <row r="95" spans="1:24" x14ac:dyDescent="0.25">
      <c r="J95" s="5"/>
    </row>
    <row r="96" spans="1:24" x14ac:dyDescent="0.25">
      <c r="J96" s="5"/>
    </row>
    <row r="97" spans="10:13" x14ac:dyDescent="0.25">
      <c r="J97" s="5"/>
    </row>
    <row r="98" spans="10:13" x14ac:dyDescent="0.25">
      <c r="J98" s="5"/>
      <c r="L98" s="13"/>
      <c r="M98" s="5"/>
    </row>
    <row r="99" spans="10:13" x14ac:dyDescent="0.25">
      <c r="J99" s="5"/>
      <c r="L99" s="5"/>
    </row>
    <row r="100" spans="10:13" x14ac:dyDescent="0.25">
      <c r="J100" s="5"/>
    </row>
  </sheetData>
  <mergeCells count="30">
    <mergeCell ref="AF40:AG40"/>
    <mergeCell ref="AR40:AS40"/>
    <mergeCell ref="AQ4:AS4"/>
    <mergeCell ref="AH4:AJ4"/>
    <mergeCell ref="AI40:AJ40"/>
    <mergeCell ref="AL40:AM40"/>
    <mergeCell ref="AK4:AM4"/>
    <mergeCell ref="AN4:AP4"/>
    <mergeCell ref="AO40:AP40"/>
    <mergeCell ref="AB4:AD4"/>
    <mergeCell ref="AE4:AG4"/>
    <mergeCell ref="E40:F40"/>
    <mergeCell ref="H40:I40"/>
    <mergeCell ref="K40:L40"/>
    <mergeCell ref="N40:O40"/>
    <mergeCell ref="Q40:R40"/>
    <mergeCell ref="J4:L4"/>
    <mergeCell ref="M4:O4"/>
    <mergeCell ref="P4:R4"/>
    <mergeCell ref="S4:U4"/>
    <mergeCell ref="V4:X4"/>
    <mergeCell ref="T40:U40"/>
    <mergeCell ref="W40:X40"/>
    <mergeCell ref="Z40:AA40"/>
    <mergeCell ref="AC40:AD40"/>
    <mergeCell ref="Y4:AA4"/>
    <mergeCell ref="D4:F4"/>
    <mergeCell ref="G4:I4"/>
    <mergeCell ref="A1:M1"/>
    <mergeCell ref="B58:C58"/>
  </mergeCells>
  <printOptions horizontalCentered="1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 xsi:nil="true"/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ab45c3d17d1f08adb29c6f439b6e05c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c9629775797afa895d186cc766514b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17D2F1-0688-470C-B49A-FB10069F10B9}">
  <ds:schemaRefs>
    <ds:schemaRef ds:uri="http://schemas.microsoft.com/office/2006/documentManagement/types"/>
    <ds:schemaRef ds:uri="http://schemas.openxmlformats.org/package/2006/metadata/core-properties"/>
    <ds:schemaRef ds:uri="1f5e108a-442b-424d-88d6-fdac133e65d6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7e651a3a-8d05-4ee0-9344-b668032e30e0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673F126-0EDC-4AFF-87E2-F882300367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B50397-AAAA-4A68-ABE6-0F5DF5FE6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Requirement - Haldimand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Norman</dc:creator>
  <cp:lastModifiedBy>LEE Julie(Qiu Ling)</cp:lastModifiedBy>
  <cp:lastPrinted>2023-10-03T14:17:16Z</cp:lastPrinted>
  <dcterms:created xsi:type="dcterms:W3CDTF">2023-07-27T00:06:58Z</dcterms:created>
  <dcterms:modified xsi:type="dcterms:W3CDTF">2023-10-03T14:17:19Z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