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380" documentId="8_{CF6C6CB6-9228-43E0-B666-5F68A8A6D0CF}" xr6:coauthVersionLast="47" xr6:coauthVersionMax="47" xr10:uidLastSave="{2F8B7AC9-C341-41B1-86C1-1E2B8AF22965}"/>
  <bookViews>
    <workbookView xWindow="-120" yWindow="-120" windowWidth="29040" windowHeight="15840" xr2:uid="{5EC4676B-F9E0-48AB-B08C-F9442206DE99}"/>
  </bookViews>
  <sheets>
    <sheet name="Revenue requirement " sheetId="1" r:id="rId1"/>
  </sheets>
  <definedNames>
    <definedName name="\p">#N/A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PT2">#REF!</definedName>
    <definedName name="____PT1">#REF!</definedName>
    <definedName name="____PT2">#REF!</definedName>
    <definedName name="____PT3">#REF!</definedName>
    <definedName name="___PT1">#REF!</definedName>
    <definedName name="___PT2">#REF!</definedName>
    <definedName name="___PT3">#REF!</definedName>
    <definedName name="___SUM1">#N/A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SUM1">#N/A</definedName>
    <definedName name="__SUM2">#REF!</definedName>
    <definedName name="__SUM3">#REF!</definedName>
    <definedName name="_1st__250_KWH">#REF!</definedName>
    <definedName name="_2004_BUDGET">#REF!</definedName>
    <definedName name="_xlnm._FilterDatabase" hidden="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UM1">#N/A</definedName>
    <definedName name="_SUM2">#REF!</definedName>
    <definedName name="_SUM3">#REF!</definedName>
    <definedName name="a">#REF!</definedName>
    <definedName name="Account">#REF!</definedName>
    <definedName name="AccountKey">#REF!</definedName>
    <definedName name="Accounts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ctualYears">#REF!</definedName>
    <definedName name="adfadsfe">#REF!</definedName>
    <definedName name="adfasdfsdfsd">#REF!</definedName>
    <definedName name="afds">#REF!</definedName>
    <definedName name="Age">#REF!</definedName>
    <definedName name="ALL">#REF!</definedName>
    <definedName name="ALLX">#N/A</definedName>
    <definedName name="am">#REF!</definedName>
    <definedName name="ANALYSIS_TYPES">#REF!</definedName>
    <definedName name="Angela_Suh___METS1_2">#REF!</definedName>
    <definedName name="AOS_Serv_Cat">#REF!</definedName>
    <definedName name="APN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dfadfsdfsdfassdfdsf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acklog_Rollup">#REF!</definedName>
    <definedName name="Backlog_Spread">#REF!</definedName>
    <definedName name="Base">#REF!</definedName>
    <definedName name="BEGIN">#N/A</definedName>
    <definedName name="BFORM">#N/A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U">#REF!</definedName>
    <definedName name="Budget">#REF!</definedName>
    <definedName name="Bus_Proc_and_Qlty_Assurance">#REF!</definedName>
    <definedName name="Buses">#REF!</definedName>
    <definedName name="BUV">#REF!</definedName>
    <definedName name="bvnvnv">#REF!</definedName>
    <definedName name="CAD">#REF!</definedName>
    <definedName name="Categories">#REF!</definedName>
    <definedName name="CC">#REF!</definedName>
    <definedName name="ccccc">#REF!</definedName>
    <definedName name="CGA">#REF!</definedName>
    <definedName name="CGAS">#REF!</definedName>
    <definedName name="CGE">#REF!</definedName>
    <definedName name="CGSPL">#N/A</definedName>
    <definedName name="CGSPLA">#N/A</definedName>
    <definedName name="Chart_Data">#REF!</definedName>
    <definedName name="check">#REF!</definedName>
    <definedName name="CL">#REF!</definedName>
    <definedName name="class">#REF!</definedName>
    <definedName name="Cmonths">#REF!</definedName>
    <definedName name="COLA2.1">#REF!</definedName>
    <definedName name="Company">#REF!</definedName>
    <definedName name="ContingencyIn">#REF!</definedName>
    <definedName name="COSTMENU">#N/A</definedName>
    <definedName name="Current_1">#REF!</definedName>
    <definedName name="Current_2">#REF!</definedName>
    <definedName name="Current_3">#REF!</definedName>
    <definedName name="dasdfeeferfer">#REF!,#REF!,#REF!,#REF!,#REF!</definedName>
    <definedName name="date">#REF!</definedName>
    <definedName name="DateTable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dd">39969.400462963</definedName>
    <definedName name="de">0.00154386574286036</definedName>
    <definedName name="dealview">#REF!</definedName>
    <definedName name="dealview1">#REF!</definedName>
    <definedName name="Dec_02_Actual">#REF!</definedName>
    <definedName name="DECASSETS">#REF!</definedName>
    <definedName name="DECLIAB">#REF!</definedName>
    <definedName name="DeptID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kfopw">#REF!</definedName>
    <definedName name="DMCommon">#REF!</definedName>
    <definedName name="DMCustomer">#REF!</definedName>
    <definedName name="DMDevelopment">#REF!</definedName>
    <definedName name="DME_BeforeCloseCompleted" hidden="1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rop_zone">#REF!</definedName>
    <definedName name="dsa">"V920"</definedName>
    <definedName name="DXDepr99">#REF!</definedName>
    <definedName name="EBNUMBER">#REF!</definedName>
    <definedName name="ed">#REF!</definedName>
    <definedName name="edbor">#REF!</definedName>
    <definedName name="eLDC_1505">#REF!</definedName>
    <definedName name="ELDCLoad">#REF!</definedName>
    <definedName name="ELDCRate">#REF!</definedName>
    <definedName name="EmpClass">#REF!</definedName>
    <definedName name="eng">#REF!</definedName>
    <definedName name="EngName">#REF!</definedName>
    <definedName name="escape">#REF!</definedName>
    <definedName name="EV__LASTREFTIME__" hidden="1">"(GMT-05:00)11/21/2013 12:17:18 PM"</definedName>
    <definedName name="Feb">#REF!</definedName>
    <definedName name="FebActRetail">#REF!</definedName>
    <definedName name="Field_Administrative_Services">#REF!</definedName>
    <definedName name="Field_Meter_Services_Manager">#REF!</definedName>
    <definedName name="Fields">#REF!</definedName>
    <definedName name="Final_Budget_Print">#REF!</definedName>
    <definedName name="FiscalYR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cast">#REF!</definedName>
    <definedName name="Forecast_ECS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ringe_Rate">#REF!</definedName>
    <definedName name="Fringe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P">#N/A</definedName>
    <definedName name="GATOT">#N/A</definedName>
    <definedName name="GENADM">#N/A</definedName>
    <definedName name="GENADM2">#N/A</definedName>
    <definedName name="GPSUM">#N/A</definedName>
    <definedName name="GSITable">#REF!</definedName>
    <definedName name="HEADING">#N/A</definedName>
    <definedName name="Heads">#REF!</definedName>
    <definedName name="HOLIDAYS">#N/A</definedName>
    <definedName name="HON_1505">#REF!</definedName>
    <definedName name="Hours">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INSTALL">#N/A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vels">#REF!</definedName>
    <definedName name="LIAB">#REF!</definedName>
    <definedName name="LIABJAN09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OPM">#N/A</definedName>
    <definedName name="LOOPX">#N/A</definedName>
    <definedName name="LPK">#REF!</definedName>
    <definedName name="LU">#REF!</definedName>
    <definedName name="LYN">#REF!</definedName>
    <definedName name="mapcss">#REF!</definedName>
    <definedName name="mapdss">#REF!</definedName>
    <definedName name="mapping">#REF!</definedName>
    <definedName name="May_02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FA_Feed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S">#REF!</definedName>
    <definedName name="mwd">#REF!</definedName>
    <definedName name="mwdbor">#REF!</definedName>
    <definedName name="name">#REF!</definedName>
    <definedName name="NELDC_kWhs">#REF!</definedName>
    <definedName name="New_Rate_Order_Effective_Date">#REF!</definedName>
    <definedName name="nmbmbm">"V2002-03-29"</definedName>
    <definedName name="nnbbmb">#REF!,#REF!,#REF!,#REF!</definedName>
    <definedName name="NNELDCkWhs">#REF!</definedName>
    <definedName name="NOPREC">#N/A</definedName>
    <definedName name="NOVASSETS">#REF!</definedName>
    <definedName name="NOVLIAB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JECT_ID">"OH_P300_TREE_VW"</definedName>
    <definedName name="NvsValTbl.PROJECT_TYPE">"OH_PROJ_TYPE_VW"</definedName>
    <definedName name="NvsValTbl.RESOURCE_TYPE">"PROJ_RES_TYPE"</definedName>
    <definedName name="OCTASSETS">#REF!</definedName>
    <definedName name="OCTLIAB">#REF!</definedName>
    <definedName name="OFFSTAFFX">#N/A</definedName>
    <definedName name="OFPRDB01.OFPROD">#REF!</definedName>
    <definedName name="OH">#REF!</definedName>
    <definedName name="Old_Print_Area_A">#REF!</definedName>
    <definedName name="OPSUM">#N/A</definedName>
    <definedName name="OrgTable">#REF!</definedName>
    <definedName name="OT">#REF!</definedName>
    <definedName name="OTHMENU">#N/A</definedName>
    <definedName name="overhead">#REF!</definedName>
    <definedName name="PAGE1">#N/A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ercent_Area">#REF!,#REF!,#REF!,#REF!</definedName>
    <definedName name="PipeLine___CGA_Spread">#REF!</definedName>
    <definedName name="PipeLine___Hagler_Spread">#REF!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_xlnm.Print_Area">#REF!</definedName>
    <definedName name="Print_Area_MI">#REF!</definedName>
    <definedName name="Print_Area2">#REF!</definedName>
    <definedName name="Print_Budget">#REF!</definedName>
    <definedName name="Print_Budget_PNL">#REF!</definedName>
    <definedName name="Print_Fcst">[0]!Print_Fcst</definedName>
    <definedName name="PRINTMENU">#N/A</definedName>
    <definedName name="Projects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uery1">#REF!</definedName>
    <definedName name="ratedescription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NOP">#N/A</definedName>
    <definedName name="RECRUITING">#N/A</definedName>
    <definedName name="REFLAG">#N/A</definedName>
    <definedName name="RegAssLiab">#REF!</definedName>
    <definedName name="region1">#REF!</definedName>
    <definedName name="regionx">#REF!</definedName>
    <definedName name="Report_Date">#REF!</definedName>
    <definedName name="Report_Month">#REF!</definedName>
    <definedName name="REPORTMENU">#N/A</definedName>
    <definedName name="RES_CAT">#REF!</definedName>
    <definedName name="RES_SUB_CAT">#REF!</definedName>
    <definedName name="RES_TYPE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ID">#REF!</definedName>
    <definedName name="RMDepr">#REF!</definedName>
    <definedName name="RTT">#REF!</definedName>
    <definedName name="rundate">#REF!</definedName>
    <definedName name="s">#REF!</definedName>
    <definedName name="sACCOMP">#REF!</definedName>
    <definedName name="Salary">#REF!</definedName>
    <definedName name="SALCTL">#N/A</definedName>
    <definedName name="SALFUTR">#N/A</definedName>
    <definedName name="SALSTAFF">#N/A</definedName>
    <definedName name="SALTEMP">#N/A</definedName>
    <definedName name="sCC">#REF!</definedName>
    <definedName name="SCD">#REF!</definedName>
    <definedName name="Schedule">#REF!</definedName>
    <definedName name="SCN">#REF!</definedName>
    <definedName name="SD">#REF!</definedName>
    <definedName name="SDBOR">#REF!</definedName>
    <definedName name="SELLING">#N/A</definedName>
    <definedName name="Serv_Cat">#REF!</definedName>
    <definedName name="Service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#REF!</definedName>
    <definedName name="ss" hidden="1">{"'2003 05 15'!$W$11:$AI$18","'2003 05 15'!$A$1:$V$30"}</definedName>
    <definedName name="staff">#REF!</definedName>
    <definedName name="START_YR">#REF!</definedName>
    <definedName name="STAT_CODE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t">[0]!t</definedName>
    <definedName name="Targets">#REF!</definedName>
    <definedName name="TCCommon">#REF!</definedName>
    <definedName name="TCDevelopment">#REF!</definedName>
    <definedName name="TCOperating">#REF!</definedName>
    <definedName name="TCSustainment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s">#REF!</definedName>
    <definedName name="test">#REF!</definedName>
    <definedName name="thou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TRENDS">#N/A</definedName>
    <definedName name="TXLDCLoad">#REF!</definedName>
    <definedName name="TXLDCRate">#REF!</definedName>
    <definedName name="Union">#REF!</definedName>
    <definedName name="units">#REF!</definedName>
    <definedName name="Untitled">#REF!</definedName>
    <definedName name="UPDATE">#N/A</definedName>
    <definedName name="Update_Date">#REF!</definedName>
    <definedName name="WANG">#N/A</definedName>
    <definedName name="wbs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rk_Force_Deployment">#REF!</definedName>
    <definedName name="Workforce_Acquisition">#REF!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hidden="1">{"Server Management",#N/A,FALSE,"Total Costs"}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#REF!</definedName>
    <definedName name="Year99">!$Z$8:$AN$540</definedName>
    <definedName name="YesorNo">#REF!</definedName>
    <definedName name="YTD">#REF!</definedName>
    <definedName name="ZLOAD">#N/A</definedName>
    <definedName name="zxzx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9" i="1" s="1"/>
  <c r="H81" i="1" s="1"/>
  <c r="H83" i="1" s="1"/>
  <c r="F88" i="1"/>
  <c r="F89" i="1" s="1"/>
  <c r="G81" i="1" s="1"/>
  <c r="G83" i="1" s="1"/>
  <c r="E88" i="1"/>
  <c r="H53" i="1" s="1"/>
  <c r="H88" i="1"/>
  <c r="Q53" i="1" s="1"/>
  <c r="D84" i="1"/>
  <c r="D85" i="1" s="1"/>
  <c r="D88" i="1" s="1"/>
  <c r="D72" i="1"/>
  <c r="E69" i="1" s="1"/>
  <c r="D67" i="1"/>
  <c r="E65" i="1" s="1"/>
  <c r="E67" i="1" s="1"/>
  <c r="F65" i="1" s="1"/>
  <c r="F67" i="1" s="1"/>
  <c r="G65" i="1" s="1"/>
  <c r="G67" i="1" s="1"/>
  <c r="H65" i="1" s="1"/>
  <c r="H67" i="1" s="1"/>
  <c r="I65" i="1" s="1"/>
  <c r="I67" i="1" s="1"/>
  <c r="J65" i="1" s="1"/>
  <c r="J67" i="1" s="1"/>
  <c r="K65" i="1" s="1"/>
  <c r="K67" i="1" s="1"/>
  <c r="L65" i="1" s="1"/>
  <c r="L67" i="1" s="1"/>
  <c r="L53" i="1"/>
  <c r="K53" i="1"/>
  <c r="O53" i="1"/>
  <c r="N53" i="1"/>
  <c r="E38" i="1"/>
  <c r="D37" i="1"/>
  <c r="E37" i="1" s="1"/>
  <c r="E52" i="1" s="1"/>
  <c r="E29" i="1"/>
  <c r="E33" i="1" s="1"/>
  <c r="E51" i="1" s="1"/>
  <c r="E27" i="1"/>
  <c r="E31" i="1" s="1"/>
  <c r="E28" i="1"/>
  <c r="E32" i="1" s="1"/>
  <c r="F37" i="1" l="1"/>
  <c r="F52" i="1" s="1"/>
  <c r="E34" i="1"/>
  <c r="E40" i="1" s="1"/>
  <c r="F53" i="1"/>
  <c r="D89" i="1"/>
  <c r="E81" i="1" s="1"/>
  <c r="E83" i="1" s="1"/>
  <c r="H70" i="1"/>
  <c r="P37" i="1" s="1"/>
  <c r="R37" i="1" s="1"/>
  <c r="H89" i="1"/>
  <c r="E70" i="1"/>
  <c r="G37" i="1" s="1"/>
  <c r="F70" i="1"/>
  <c r="J37" i="1" s="1"/>
  <c r="G70" i="1"/>
  <c r="M37" i="1" s="1"/>
  <c r="O37" i="1" s="1"/>
  <c r="O52" i="1" s="1"/>
  <c r="E89" i="1"/>
  <c r="F81" i="1" s="1"/>
  <c r="F83" i="1" s="1"/>
  <c r="I37" i="1"/>
  <c r="H37" i="1"/>
  <c r="L37" i="1"/>
  <c r="K37" i="1"/>
  <c r="I53" i="1"/>
  <c r="E53" i="1"/>
  <c r="E54" i="1" s="1"/>
  <c r="E57" i="1" s="1"/>
  <c r="E59" i="1" s="1"/>
  <c r="R53" i="1"/>
  <c r="E72" i="1" l="1"/>
  <c r="F69" i="1" s="1"/>
  <c r="F72" i="1" s="1"/>
  <c r="G69" i="1" s="1"/>
  <c r="G72" i="1" s="1"/>
  <c r="H69" i="1" s="1"/>
  <c r="H72" i="1" s="1"/>
  <c r="I69" i="1" s="1"/>
  <c r="Q37" i="1"/>
  <c r="Q52" i="1" s="1"/>
  <c r="N37" i="1"/>
  <c r="I52" i="1"/>
  <c r="L52" i="1"/>
  <c r="H52" i="1"/>
  <c r="K52" i="1"/>
  <c r="N52" i="1"/>
  <c r="R52" i="1"/>
  <c r="D20" i="1" l="1"/>
  <c r="F20" i="1" s="1"/>
  <c r="F24" i="1" s="1"/>
  <c r="G20" i="1"/>
  <c r="J20" i="1"/>
  <c r="M20" i="1"/>
  <c r="P20" i="1"/>
  <c r="F28" i="1" l="1"/>
  <c r="F32" i="1" s="1"/>
  <c r="F29" i="1"/>
  <c r="F33" i="1" s="1"/>
  <c r="F51" i="1" s="1"/>
  <c r="F54" i="1" s="1"/>
  <c r="F27" i="1"/>
  <c r="F31" i="1" s="1"/>
  <c r="E20" i="1"/>
  <c r="F34" i="1" l="1"/>
  <c r="F40" i="1" s="1"/>
  <c r="F43" i="1" s="1"/>
  <c r="F45" i="1" s="1"/>
  <c r="I20" i="1"/>
  <c r="I24" i="1" s="1"/>
  <c r="H20" i="1"/>
  <c r="H24" i="1" s="1"/>
  <c r="L20" i="1"/>
  <c r="L24" i="1" s="1"/>
  <c r="K20" i="1"/>
  <c r="K24" i="1" s="1"/>
  <c r="O20" i="1"/>
  <c r="O24" i="1" s="1"/>
  <c r="N20" i="1"/>
  <c r="N24" i="1" s="1"/>
  <c r="R20" i="1"/>
  <c r="R24" i="1" s="1"/>
  <c r="Q20" i="1"/>
  <c r="Q24" i="1" s="1"/>
  <c r="Q28" i="1" l="1"/>
  <c r="Q32" i="1" s="1"/>
  <c r="Q29" i="1"/>
  <c r="Q33" i="1" s="1"/>
  <c r="Q51" i="1" s="1"/>
  <c r="Q54" i="1" s="1"/>
  <c r="Q27" i="1"/>
  <c r="Q31" i="1" s="1"/>
  <c r="Q34" i="1" s="1"/>
  <c r="Q40" i="1" s="1"/>
  <c r="K28" i="1"/>
  <c r="K32" i="1" s="1"/>
  <c r="K29" i="1"/>
  <c r="K33" i="1" s="1"/>
  <c r="K51" i="1" s="1"/>
  <c r="K54" i="1" s="1"/>
  <c r="K27" i="1"/>
  <c r="K31" i="1" s="1"/>
  <c r="R29" i="1"/>
  <c r="R33" i="1" s="1"/>
  <c r="R51" i="1" s="1"/>
  <c r="R54" i="1" s="1"/>
  <c r="R28" i="1"/>
  <c r="R32" i="1" s="1"/>
  <c r="R27" i="1"/>
  <c r="R31" i="1" s="1"/>
  <c r="N29" i="1"/>
  <c r="N33" i="1" s="1"/>
  <c r="N51" i="1" s="1"/>
  <c r="N54" i="1" s="1"/>
  <c r="N28" i="1"/>
  <c r="N32" i="1" s="1"/>
  <c r="N27" i="1"/>
  <c r="N31" i="1" s="1"/>
  <c r="N34" i="1" s="1"/>
  <c r="N40" i="1" s="1"/>
  <c r="O28" i="1"/>
  <c r="O32" i="1" s="1"/>
  <c r="O29" i="1"/>
  <c r="O33" i="1" s="1"/>
  <c r="O51" i="1" s="1"/>
  <c r="O54" i="1" s="1"/>
  <c r="O27" i="1"/>
  <c r="O31" i="1" s="1"/>
  <c r="O34" i="1" s="1"/>
  <c r="O40" i="1" s="1"/>
  <c r="O43" i="1" s="1"/>
  <c r="O45" i="1" s="1"/>
  <c r="L28" i="1"/>
  <c r="L32" i="1" s="1"/>
  <c r="L34" i="1" s="1"/>
  <c r="L40" i="1" s="1"/>
  <c r="L43" i="1" s="1"/>
  <c r="L45" i="1" s="1"/>
  <c r="L29" i="1"/>
  <c r="L33" i="1" s="1"/>
  <c r="L51" i="1" s="1"/>
  <c r="L54" i="1" s="1"/>
  <c r="L27" i="1"/>
  <c r="L31" i="1" s="1"/>
  <c r="H28" i="1"/>
  <c r="H32" i="1" s="1"/>
  <c r="H29" i="1"/>
  <c r="H33" i="1" s="1"/>
  <c r="H51" i="1" s="1"/>
  <c r="H54" i="1" s="1"/>
  <c r="H27" i="1"/>
  <c r="H31" i="1" s="1"/>
  <c r="I28" i="1"/>
  <c r="I32" i="1" s="1"/>
  <c r="I29" i="1"/>
  <c r="I33" i="1" s="1"/>
  <c r="I51" i="1" s="1"/>
  <c r="I54" i="1" s="1"/>
  <c r="I27" i="1"/>
  <c r="I31" i="1" s="1"/>
  <c r="I34" i="1" s="1"/>
  <c r="I40" i="1" s="1"/>
  <c r="I43" i="1" s="1"/>
  <c r="I45" i="1" s="1"/>
  <c r="AU30" i="1"/>
  <c r="AR30" i="1"/>
  <c r="AO30" i="1"/>
  <c r="AL30" i="1"/>
  <c r="R84" i="1"/>
  <c r="Q84" i="1"/>
  <c r="R82" i="1"/>
  <c r="Q82" i="1"/>
  <c r="R71" i="1"/>
  <c r="Q71" i="1"/>
  <c r="P84" i="1"/>
  <c r="P82" i="1"/>
  <c r="P71" i="1"/>
  <c r="O84" i="1"/>
  <c r="O82" i="1"/>
  <c r="O71" i="1"/>
  <c r="N84" i="1"/>
  <c r="M84" i="1"/>
  <c r="L84" i="1"/>
  <c r="N82" i="1"/>
  <c r="M82" i="1"/>
  <c r="L82" i="1"/>
  <c r="I81" i="1"/>
  <c r="I83" i="1" s="1"/>
  <c r="I85" i="1" s="1"/>
  <c r="I74" i="1"/>
  <c r="N71" i="1"/>
  <c r="M71" i="1"/>
  <c r="L71" i="1"/>
  <c r="L70" i="1"/>
  <c r="K70" i="1"/>
  <c r="Y37" i="1" s="1"/>
  <c r="AA37" i="1" s="1"/>
  <c r="AA52" i="1" s="1"/>
  <c r="J70" i="1"/>
  <c r="V37" i="1" s="1"/>
  <c r="X37" i="1" s="1"/>
  <c r="X52" i="1" s="1"/>
  <c r="I70" i="1"/>
  <c r="M65" i="1"/>
  <c r="M67" i="1" s="1"/>
  <c r="AI30" i="1"/>
  <c r="AF30" i="1"/>
  <c r="H34" i="1" l="1"/>
  <c r="H40" i="1" s="1"/>
  <c r="AB37" i="1"/>
  <c r="AD37" i="1" s="1"/>
  <c r="AD52" i="1" s="1"/>
  <c r="R34" i="1"/>
  <c r="R40" i="1" s="1"/>
  <c r="R43" i="1" s="1"/>
  <c r="R45" i="1" s="1"/>
  <c r="K34" i="1"/>
  <c r="K40" i="1" s="1"/>
  <c r="I75" i="1"/>
  <c r="J74" i="1" s="1"/>
  <c r="J75" i="1" s="1"/>
  <c r="K74" i="1" s="1"/>
  <c r="K75" i="1" s="1"/>
  <c r="L74" i="1" s="1"/>
  <c r="L75" i="1" s="1"/>
  <c r="M74" i="1" s="1"/>
  <c r="W37" i="1"/>
  <c r="W52" i="1" s="1"/>
  <c r="Z37" i="1"/>
  <c r="Z52" i="1" s="1"/>
  <c r="I76" i="1"/>
  <c r="S37" i="1"/>
  <c r="I72" i="1"/>
  <c r="J69" i="1" s="1"/>
  <c r="J72" i="1" s="1"/>
  <c r="K69" i="1" s="1"/>
  <c r="K72" i="1" s="1"/>
  <c r="L69" i="1" s="1"/>
  <c r="L72" i="1" s="1"/>
  <c r="I88" i="1"/>
  <c r="N65" i="1"/>
  <c r="M70" i="1"/>
  <c r="AE37" i="1" s="1"/>
  <c r="J76" i="1"/>
  <c r="S20" i="1"/>
  <c r="AC37" i="1"/>
  <c r="AC52" i="1" s="1"/>
  <c r="M69" i="1" l="1"/>
  <c r="M72" i="1" s="1"/>
  <c r="N69" i="1" s="1"/>
  <c r="U37" i="1"/>
  <c r="U52" i="1" s="1"/>
  <c r="T37" i="1"/>
  <c r="T52" i="1" s="1"/>
  <c r="U20" i="1"/>
  <c r="U24" i="1" s="1"/>
  <c r="T20" i="1"/>
  <c r="T24" i="1" s="1"/>
  <c r="V20" i="1"/>
  <c r="K76" i="1"/>
  <c r="AF37" i="1"/>
  <c r="AF52" i="1" s="1"/>
  <c r="AG37" i="1"/>
  <c r="AG52" i="1" s="1"/>
  <c r="N67" i="1"/>
  <c r="O65" i="1" s="1"/>
  <c r="N70" i="1"/>
  <c r="AH37" i="1" s="1"/>
  <c r="U53" i="1"/>
  <c r="T53" i="1"/>
  <c r="M75" i="1"/>
  <c r="N74" i="1" s="1"/>
  <c r="I89" i="1"/>
  <c r="J81" i="1" s="1"/>
  <c r="J83" i="1" s="1"/>
  <c r="J85" i="1" s="1"/>
  <c r="U29" i="1" l="1"/>
  <c r="U33" i="1" s="1"/>
  <c r="U28" i="1"/>
  <c r="U32" i="1" s="1"/>
  <c r="U27" i="1"/>
  <c r="U31" i="1" s="1"/>
  <c r="T29" i="1"/>
  <c r="T33" i="1" s="1"/>
  <c r="T51" i="1" s="1"/>
  <c r="T54" i="1" s="1"/>
  <c r="T28" i="1"/>
  <c r="T32" i="1" s="1"/>
  <c r="T27" i="1"/>
  <c r="T31" i="1" s="1"/>
  <c r="O70" i="1"/>
  <c r="AK37" i="1" s="1"/>
  <c r="O67" i="1"/>
  <c r="P65" i="1" s="1"/>
  <c r="AJ37" i="1"/>
  <c r="AJ52" i="1" s="1"/>
  <c r="AI37" i="1"/>
  <c r="AI52" i="1" s="1"/>
  <c r="J88" i="1"/>
  <c r="J89" i="1" s="1"/>
  <c r="K81" i="1" s="1"/>
  <c r="K83" i="1" s="1"/>
  <c r="K85" i="1" s="1"/>
  <c r="N75" i="1"/>
  <c r="O74" i="1" s="1"/>
  <c r="O75" i="1" s="1"/>
  <c r="P74" i="1" s="1"/>
  <c r="Y20" i="1"/>
  <c r="L76" i="1"/>
  <c r="N72" i="1"/>
  <c r="O69" i="1" s="1"/>
  <c r="X20" i="1"/>
  <c r="X24" i="1" s="1"/>
  <c r="W20" i="1"/>
  <c r="W24" i="1" s="1"/>
  <c r="U51" i="1"/>
  <c r="U54" i="1" s="1"/>
  <c r="O72" i="1" l="1"/>
  <c r="P69" i="1" s="1"/>
  <c r="P70" i="1"/>
  <c r="AN37" i="1" s="1"/>
  <c r="P67" i="1"/>
  <c r="Q65" i="1" s="1"/>
  <c r="AM37" i="1"/>
  <c r="AM52" i="1" s="1"/>
  <c r="AL37" i="1"/>
  <c r="AL52" i="1" s="1"/>
  <c r="P75" i="1"/>
  <c r="Q74" i="1" s="1"/>
  <c r="U34" i="1"/>
  <c r="U40" i="1" s="1"/>
  <c r="U43" i="1" s="1"/>
  <c r="U45" i="1" s="1"/>
  <c r="M76" i="1"/>
  <c r="AB20" i="1"/>
  <c r="T34" i="1"/>
  <c r="T40" i="1" s="1"/>
  <c r="K88" i="1"/>
  <c r="K89" i="1" s="1"/>
  <c r="L81" i="1" s="1"/>
  <c r="L83" i="1" s="1"/>
  <c r="L85" i="1" s="1"/>
  <c r="X53" i="1"/>
  <c r="W53" i="1"/>
  <c r="AA20" i="1"/>
  <c r="AA24" i="1" s="1"/>
  <c r="Z20" i="1"/>
  <c r="Z24" i="1" s="1"/>
  <c r="W28" i="1"/>
  <c r="W32" i="1" s="1"/>
  <c r="W29" i="1"/>
  <c r="W33" i="1" s="1"/>
  <c r="W51" i="1" s="1"/>
  <c r="W27" i="1"/>
  <c r="W31" i="1" s="1"/>
  <c r="X28" i="1"/>
  <c r="X32" i="1" s="1"/>
  <c r="X27" i="1"/>
  <c r="X31" i="1" s="1"/>
  <c r="X29" i="1"/>
  <c r="X33" i="1" s="1"/>
  <c r="X51" i="1" s="1"/>
  <c r="W34" i="1" l="1"/>
  <c r="W40" i="1" s="1"/>
  <c r="X54" i="1"/>
  <c r="Q67" i="1"/>
  <c r="R65" i="1" s="1"/>
  <c r="Q70" i="1"/>
  <c r="AQ37" i="1" s="1"/>
  <c r="AP37" i="1"/>
  <c r="AP52" i="1" s="1"/>
  <c r="AO37" i="1"/>
  <c r="AO52" i="1" s="1"/>
  <c r="P72" i="1"/>
  <c r="X34" i="1"/>
  <c r="X40" i="1" s="1"/>
  <c r="X43" i="1" s="1"/>
  <c r="X45" i="1" s="1"/>
  <c r="AA53" i="1"/>
  <c r="Z53" i="1"/>
  <c r="W54" i="1"/>
  <c r="L88" i="1"/>
  <c r="L89" i="1" s="1"/>
  <c r="M81" i="1" s="1"/>
  <c r="M83" i="1" s="1"/>
  <c r="M85" i="1" s="1"/>
  <c r="AD20" i="1"/>
  <c r="AD24" i="1" s="1"/>
  <c r="AC20" i="1"/>
  <c r="AC24" i="1" s="1"/>
  <c r="Z28" i="1"/>
  <c r="Z32" i="1" s="1"/>
  <c r="Z29" i="1"/>
  <c r="Z33" i="1" s="1"/>
  <c r="Z51" i="1" s="1"/>
  <c r="Z54" i="1" s="1"/>
  <c r="Z27" i="1"/>
  <c r="Z31" i="1" s="1"/>
  <c r="N76" i="1"/>
  <c r="AE20" i="1"/>
  <c r="AA29" i="1"/>
  <c r="AA33" i="1" s="1"/>
  <c r="AA51" i="1" s="1"/>
  <c r="AA27" i="1"/>
  <c r="AA31" i="1" s="1"/>
  <c r="AA28" i="1"/>
  <c r="AA32" i="1" s="1"/>
  <c r="Z34" i="1" l="1"/>
  <c r="Z40" i="1" s="1"/>
  <c r="AA54" i="1"/>
  <c r="Q69" i="1"/>
  <c r="Q72" i="1" s="1"/>
  <c r="R69" i="1" s="1"/>
  <c r="Q75" i="1"/>
  <c r="R74" i="1" s="1"/>
  <c r="AS37" i="1"/>
  <c r="AS52" i="1" s="1"/>
  <c r="AR37" i="1"/>
  <c r="AR52" i="1" s="1"/>
  <c r="AH20" i="1"/>
  <c r="AJ20" i="1" s="1"/>
  <c r="AJ24" i="1" s="1"/>
  <c r="O76" i="1"/>
  <c r="R70" i="1"/>
  <c r="AT37" i="1" s="1"/>
  <c r="R67" i="1"/>
  <c r="AC29" i="1"/>
  <c r="AC33" i="1" s="1"/>
  <c r="AC51" i="1" s="1"/>
  <c r="AC27" i="1"/>
  <c r="AC31" i="1" s="1"/>
  <c r="AC28" i="1"/>
  <c r="AC32" i="1" s="1"/>
  <c r="AA34" i="1"/>
  <c r="AA40" i="1" s="1"/>
  <c r="AA43" i="1" s="1"/>
  <c r="AA45" i="1" s="1"/>
  <c r="AD28" i="1"/>
  <c r="AD32" i="1" s="1"/>
  <c r="AD29" i="1"/>
  <c r="AD33" i="1" s="1"/>
  <c r="AD51" i="1" s="1"/>
  <c r="AD54" i="1" s="1"/>
  <c r="AD27" i="1"/>
  <c r="AD31" i="1" s="1"/>
  <c r="M88" i="1"/>
  <c r="M89" i="1" s="1"/>
  <c r="N81" i="1" s="1"/>
  <c r="N83" i="1" s="1"/>
  <c r="N85" i="1" s="1"/>
  <c r="AG20" i="1"/>
  <c r="AG24" i="1" s="1"/>
  <c r="AF20" i="1"/>
  <c r="AF24" i="1" s="1"/>
  <c r="AC53" i="1"/>
  <c r="AD53" i="1"/>
  <c r="AI20" i="1" l="1"/>
  <c r="AI24" i="1" s="1"/>
  <c r="AC34" i="1"/>
  <c r="AC40" i="1" s="1"/>
  <c r="AU37" i="1"/>
  <c r="AU52" i="1" s="1"/>
  <c r="AV37" i="1"/>
  <c r="AV52" i="1" s="1"/>
  <c r="AK20" i="1"/>
  <c r="P76" i="1"/>
  <c r="R75" i="1"/>
  <c r="R72" i="1"/>
  <c r="AI28" i="1"/>
  <c r="AI32" i="1" s="1"/>
  <c r="AI29" i="1"/>
  <c r="AI33" i="1" s="1"/>
  <c r="AI51" i="1" s="1"/>
  <c r="AI27" i="1"/>
  <c r="AI31" i="1" s="1"/>
  <c r="AD34" i="1"/>
  <c r="AD40" i="1" s="1"/>
  <c r="AD43" i="1" s="1"/>
  <c r="AD45" i="1" s="1"/>
  <c r="N88" i="1"/>
  <c r="N89" i="1" s="1"/>
  <c r="O81" i="1" s="1"/>
  <c r="O83" i="1" s="1"/>
  <c r="O85" i="1" s="1"/>
  <c r="O88" i="1" s="1"/>
  <c r="AF29" i="1"/>
  <c r="AF33" i="1" s="1"/>
  <c r="AF51" i="1" s="1"/>
  <c r="AF54" i="1" s="1"/>
  <c r="AF27" i="1"/>
  <c r="AF31" i="1" s="1"/>
  <c r="AF28" i="1"/>
  <c r="AF32" i="1" s="1"/>
  <c r="AG28" i="1"/>
  <c r="AG32" i="1" s="1"/>
  <c r="AG29" i="1"/>
  <c r="AG33" i="1" s="1"/>
  <c r="AG51" i="1" s="1"/>
  <c r="AG27" i="1"/>
  <c r="AG31" i="1" s="1"/>
  <c r="AJ28" i="1"/>
  <c r="AJ32" i="1" s="1"/>
  <c r="AJ29" i="1"/>
  <c r="AJ33" i="1" s="1"/>
  <c r="AJ51" i="1" s="1"/>
  <c r="AJ27" i="1"/>
  <c r="AJ31" i="1" s="1"/>
  <c r="AG53" i="1"/>
  <c r="AF53" i="1"/>
  <c r="AC54" i="1"/>
  <c r="AG54" i="1" l="1"/>
  <c r="AG34" i="1"/>
  <c r="AG40" i="1" s="1"/>
  <c r="AG43" i="1" s="1"/>
  <c r="AG45" i="1" s="1"/>
  <c r="O89" i="1"/>
  <c r="P81" i="1" s="1"/>
  <c r="P83" i="1" s="1"/>
  <c r="P85" i="1" s="1"/>
  <c r="P88" i="1" s="1"/>
  <c r="AL53" i="1"/>
  <c r="AM53" i="1"/>
  <c r="AJ34" i="1"/>
  <c r="AJ40" i="1" s="1"/>
  <c r="AJ43" i="1" s="1"/>
  <c r="AJ45" i="1" s="1"/>
  <c r="AN20" i="1"/>
  <c r="Q76" i="1"/>
  <c r="AM20" i="1"/>
  <c r="AM24" i="1" s="1"/>
  <c r="AL20" i="1"/>
  <c r="AL24" i="1" s="1"/>
  <c r="AJ53" i="1"/>
  <c r="AJ54" i="1" s="1"/>
  <c r="AI53" i="1"/>
  <c r="AI54" i="1" s="1"/>
  <c r="AI34" i="1"/>
  <c r="AI40" i="1" s="1"/>
  <c r="AF34" i="1"/>
  <c r="AF40" i="1" s="1"/>
  <c r="AM27" i="1" l="1"/>
  <c r="AM31" i="1" s="1"/>
  <c r="AM28" i="1"/>
  <c r="AM32" i="1" s="1"/>
  <c r="AM29" i="1"/>
  <c r="AM33" i="1" s="1"/>
  <c r="AM51" i="1" s="1"/>
  <c r="AM54" i="1" s="1"/>
  <c r="AL27" i="1"/>
  <c r="AL31" i="1" s="1"/>
  <c r="AL29" i="1"/>
  <c r="AL33" i="1" s="1"/>
  <c r="AL51" i="1" s="1"/>
  <c r="AL54" i="1" s="1"/>
  <c r="AL28" i="1"/>
  <c r="AL32" i="1" s="1"/>
  <c r="AP20" i="1"/>
  <c r="AP24" i="1" s="1"/>
  <c r="AO20" i="1"/>
  <c r="AO24" i="1" s="1"/>
  <c r="R76" i="1"/>
  <c r="AT20" i="1" s="1"/>
  <c r="AQ20" i="1"/>
  <c r="P89" i="1"/>
  <c r="Q81" i="1" s="1"/>
  <c r="Q83" i="1" s="1"/>
  <c r="Q85" i="1" s="1"/>
  <c r="Q88" i="1" s="1"/>
  <c r="AO53" i="1"/>
  <c r="AP53" i="1"/>
  <c r="AM34" i="1" l="1"/>
  <c r="AM40" i="1" s="1"/>
  <c r="AM43" i="1" s="1"/>
  <c r="AM45" i="1" s="1"/>
  <c r="AV20" i="1"/>
  <c r="AV24" i="1" s="1"/>
  <c r="AU20" i="1"/>
  <c r="AU24" i="1" s="1"/>
  <c r="AO29" i="1"/>
  <c r="AO33" i="1" s="1"/>
  <c r="AO51" i="1" s="1"/>
  <c r="AO54" i="1" s="1"/>
  <c r="AO28" i="1"/>
  <c r="AO32" i="1" s="1"/>
  <c r="AO27" i="1"/>
  <c r="AO31" i="1" s="1"/>
  <c r="AP27" i="1"/>
  <c r="AP31" i="1" s="1"/>
  <c r="AP29" i="1"/>
  <c r="AP33" i="1" s="1"/>
  <c r="AP51" i="1" s="1"/>
  <c r="AP54" i="1" s="1"/>
  <c r="AP28" i="1"/>
  <c r="AP32" i="1" s="1"/>
  <c r="AL34" i="1"/>
  <c r="AL40" i="1" s="1"/>
  <c r="Q89" i="1"/>
  <c r="R81" i="1" s="1"/>
  <c r="R83" i="1" s="1"/>
  <c r="R85" i="1" s="1"/>
  <c r="AR53" i="1"/>
  <c r="AS53" i="1"/>
  <c r="AR20" i="1"/>
  <c r="AR24" i="1" s="1"/>
  <c r="AS20" i="1"/>
  <c r="AS24" i="1" s="1"/>
  <c r="AR29" i="1" l="1"/>
  <c r="AR33" i="1" s="1"/>
  <c r="AR51" i="1" s="1"/>
  <c r="AR54" i="1" s="1"/>
  <c r="AR28" i="1"/>
  <c r="AR32" i="1" s="1"/>
  <c r="AR27" i="1"/>
  <c r="AR31" i="1" s="1"/>
  <c r="AO34" i="1"/>
  <c r="AO40" i="1" s="1"/>
  <c r="AV27" i="1"/>
  <c r="AV31" i="1" s="1"/>
  <c r="AV29" i="1"/>
  <c r="AV33" i="1" s="1"/>
  <c r="AV51" i="1" s="1"/>
  <c r="AV28" i="1"/>
  <c r="AV32" i="1" s="1"/>
  <c r="AS27" i="1"/>
  <c r="AS31" i="1" s="1"/>
  <c r="AS29" i="1"/>
  <c r="AS33" i="1" s="1"/>
  <c r="AS51" i="1" s="1"/>
  <c r="AS54" i="1" s="1"/>
  <c r="AS28" i="1"/>
  <c r="AS32" i="1" s="1"/>
  <c r="AP34" i="1"/>
  <c r="AP40" i="1" s="1"/>
  <c r="AP43" i="1" s="1"/>
  <c r="AP45" i="1" s="1"/>
  <c r="R88" i="1"/>
  <c r="R89" i="1" s="1"/>
  <c r="AU27" i="1"/>
  <c r="AU31" i="1" s="1"/>
  <c r="AU29" i="1"/>
  <c r="AU33" i="1" s="1"/>
  <c r="AU51" i="1" s="1"/>
  <c r="AU28" i="1"/>
  <c r="AU32" i="1" s="1"/>
  <c r="AV34" i="1" l="1"/>
  <c r="AV40" i="1" s="1"/>
  <c r="AV43" i="1" s="1"/>
  <c r="AV45" i="1" s="1"/>
  <c r="AU34" i="1"/>
  <c r="AU40" i="1" s="1"/>
  <c r="AV53" i="1"/>
  <c r="AV54" i="1" s="1"/>
  <c r="AU53" i="1"/>
  <c r="AU54" i="1" s="1"/>
  <c r="AR34" i="1"/>
  <c r="AR40" i="1" s="1"/>
  <c r="AS34" i="1"/>
  <c r="AS40" i="1" s="1"/>
  <c r="AS43" i="1" s="1"/>
  <c r="AS45" i="1" s="1"/>
</calcChain>
</file>

<file path=xl/sharedStrings.xml><?xml version="1.0" encoding="utf-8"?>
<sst xmlns="http://schemas.openxmlformats.org/spreadsheetml/2006/main" count="150" uniqueCount="65">
  <si>
    <t>File Number:</t>
  </si>
  <si>
    <t>EB-2012-0160</t>
  </si>
  <si>
    <t>Exhibit:</t>
  </si>
  <si>
    <t>Tab:</t>
  </si>
  <si>
    <t>Schedule:</t>
  </si>
  <si>
    <t>Page:</t>
  </si>
  <si>
    <t>Date:</t>
  </si>
  <si>
    <t>2013 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</si>
  <si>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</si>
  <si>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</si>
  <si>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</si>
  <si>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</si>
  <si>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</si>
  <si>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</si>
  <si>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</si>
  <si>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</si>
  <si>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</si>
  <si>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</si>
  <si>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</si>
  <si>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</si>
  <si>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</si>
  <si>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</si>
  <si>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</si>
  <si>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</si>
  <si>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</si>
  <si>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Revenue Requirement</t>
  </si>
  <si>
    <t>Test Year</t>
  </si>
  <si>
    <t>Provincial Rate Protection</t>
  </si>
  <si>
    <t>kWh</t>
  </si>
  <si>
    <t>Rate Adder ($/kWh)(for non-test years)</t>
  </si>
  <si>
    <t>N/A</t>
  </si>
  <si>
    <t>Monthly Adder Amount Paid by IESO</t>
  </si>
  <si>
    <t>Income Tax</t>
  </si>
  <si>
    <t>Net Income - ROE on Rate Base</t>
  </si>
  <si>
    <t>Amortization (6% DB and 94% P)</t>
  </si>
  <si>
    <t>CCA (6% DB and 94% P)</t>
  </si>
  <si>
    <t>Taxable income</t>
  </si>
  <si>
    <t>Tax Rate  (to be entered)</t>
  </si>
  <si>
    <t>Income Taxes Payable</t>
  </si>
  <si>
    <t>Gross Up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</si>
  <si>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</si>
  <si>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</si>
  <si>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</si>
  <si>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</si>
  <si>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</si>
  <si>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</si>
  <si>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</si>
  <si>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</si>
  <si>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</si>
  <si>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</si>
  <si>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</si>
  <si>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</si>
  <si>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</si>
  <si>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</si>
  <si>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</si>
  <si>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</si>
  <si>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</si>
  <si>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</si>
  <si>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</si>
  <si>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</si>
  <si>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</si>
  <si>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</si>
  <si>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>Grossed-up Income Taxes Payable</t>
  </si>
  <si>
    <t>Grossed Up Income Taxes Payable</t>
  </si>
  <si>
    <t>Calculation of Renewable Generation Connection Direct Benefits/Provincial Amount: Renewable Expansion Investments - Peterborough 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</si>
</sst>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-&quot;$&quot;* #,##0_-;\-&quot;$&quot;* #,##0_-;_-&quot;$&quot;* &quot;-&quot;??_-;_-@_-"/>
    <numFmt numFmtId="166" formatCode="_-&quot;$&quot;* #,##0_-;\-&quot;$&quot;* #,##0_-;_-&quot;$&quot;* &quot;-&quot;_-;_-@_-"/>
    <numFmt numFmtId="167" formatCode="0.0%"/>
    <numFmt numFmtId="168" formatCode="_-&quot;$&quot;* #,##0.00_-;\-&quot;$&quot;* #,##0.00_-;_-&quot;$&quot;* &quot;-&quot;??_-;_-@_-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.0000_);[Red]\(&quot;$&quot;#,##0.0000\)"/>
    <numFmt numFmtId="172" formatCode="&quot;$&quot;#,##0.00"/>
    <numFmt numFmtId="173" formatCode="&quot;$&quot;#,##0;[Red]\-&quot;$&quot;#,##0"/>
  </numFmts>
  <fonts count="19" x14ac:knownFonts="1"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4"/>
    <xf numFmtId="0" fontId="2" fillId="0" borderId="0" xfId="5"/>
    <xf numFmtId="0" fontId="4" fillId="0" borderId="0" xfId="0" applyFont="1"/>
    <xf numFmtId="0" fontId="5" fillId="0" borderId="0" xfId="4" applyFont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6" fillId="0" borderId="0" xfId="5" applyFont="1"/>
    <xf numFmtId="0" fontId="7" fillId="0" borderId="0" xfId="4" applyFont="1"/>
    <xf numFmtId="0" fontId="8" fillId="0" borderId="0" xfId="0" applyFont="1"/>
    <xf numFmtId="164" fontId="9" fillId="0" borderId="0" xfId="1" applyNumberFormat="1" applyFont="1" applyFill="1" applyBorder="1" applyAlignment="1" applyProtection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5" fontId="1" fillId="3" borderId="0" xfId="2" applyNumberFormat="1" applyFont="1" applyFill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1" fillId="0" borderId="0" xfId="2" applyNumberFormat="1" applyFont="1" applyFill="1"/>
    <xf numFmtId="166" fontId="1" fillId="0" borderId="0" xfId="0" applyNumberFormat="1" applyFont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</xf>
    <xf numFmtId="165" fontId="1" fillId="0" borderId="0" xfId="0" applyNumberFormat="1" applyFont="1"/>
    <xf numFmtId="9" fontId="1" fillId="2" borderId="0" xfId="1" applyNumberFormat="1" applyFont="1" applyFill="1" applyBorder="1" applyAlignment="1" applyProtection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5" xfId="0" applyNumberFormat="1" applyFont="1" applyBorder="1"/>
    <xf numFmtId="165" fontId="1" fillId="0" borderId="5" xfId="2" applyNumberFormat="1" applyFont="1" applyBorder="1" applyAlignment="1">
      <alignment horizontal="center"/>
    </xf>
    <xf numFmtId="9" fontId="1" fillId="0" borderId="0" xfId="3" applyFont="1" applyBorder="1" applyAlignment="1">
      <alignment horizontal="center"/>
    </xf>
    <xf numFmtId="9" fontId="1" fillId="0" borderId="0" xfId="3" applyFont="1" applyAlignment="1">
      <alignment horizontal="center"/>
    </xf>
    <xf numFmtId="168" fontId="1" fillId="0" borderId="0" xfId="2" applyNumberFormat="1" applyFont="1" applyBorder="1"/>
    <xf numFmtId="168" fontId="1" fillId="0" borderId="0" xfId="2" applyNumberFormat="1" applyFont="1"/>
    <xf numFmtId="10" fontId="1" fillId="0" borderId="0" xfId="3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1" fillId="0" borderId="6" xfId="0" applyNumberFormat="1" applyFont="1" applyBorder="1"/>
    <xf numFmtId="165" fontId="4" fillId="3" borderId="0" xfId="0" applyNumberFormat="1" applyFont="1" applyFill="1"/>
    <xf numFmtId="165" fontId="1" fillId="3" borderId="0" xfId="0" applyNumberFormat="1" applyFont="1" applyFill="1"/>
    <xf numFmtId="165" fontId="1" fillId="0" borderId="0" xfId="0" applyNumberFormat="1" applyFont="1" applyAlignment="1">
      <alignment horizontal="center"/>
    </xf>
    <xf numFmtId="165" fontId="1" fillId="0" borderId="0" xfId="2" applyNumberFormat="1" applyFont="1" applyBorder="1"/>
    <xf numFmtId="165" fontId="1" fillId="0" borderId="7" xfId="0" applyNumberFormat="1" applyFont="1" applyBorder="1"/>
    <xf numFmtId="44" fontId="0" fillId="0" borderId="0" xfId="0" applyNumberFormat="1"/>
    <xf numFmtId="169" fontId="1" fillId="2" borderId="8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170" fontId="1" fillId="0" borderId="0" xfId="0" applyNumberFormat="1" applyFont="1"/>
    <xf numFmtId="168" fontId="1" fillId="0" borderId="0" xfId="0" applyNumberFormat="1" applyFont="1"/>
    <xf numFmtId="0" fontId="11" fillId="0" borderId="0" xfId="0" applyFont="1" applyAlignment="1">
      <alignment horizontal="left"/>
    </xf>
    <xf numFmtId="0" fontId="1" fillId="0" borderId="0" xfId="6"/>
    <xf numFmtId="0" fontId="14" fillId="0" borderId="0" xfId="6" applyFont="1"/>
    <xf numFmtId="0" fontId="4" fillId="0" borderId="0" xfId="6" applyFont="1"/>
    <xf numFmtId="165" fontId="1" fillId="0" borderId="0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Protection="1"/>
    <xf numFmtId="165" fontId="1" fillId="0" borderId="0" xfId="2" applyNumberFormat="1" applyFont="1" applyFill="1" applyProtection="1"/>
    <xf numFmtId="165" fontId="1" fillId="0" borderId="6" xfId="2" applyNumberFormat="1" applyFont="1" applyFill="1" applyBorder="1" applyProtection="1"/>
    <xf numFmtId="10" fontId="15" fillId="0" borderId="0" xfId="6" applyNumberFormat="1" applyFont="1" applyAlignment="1">
      <alignment horizontal="center"/>
    </xf>
    <xf numFmtId="10" fontId="1" fillId="2" borderId="0" xfId="3" applyNumberFormat="1" applyFont="1" applyFill="1" applyAlignment="1" applyProtection="1">
      <alignment horizontal="center"/>
    </xf>
    <xf numFmtId="168" fontId="1" fillId="0" borderId="6" xfId="2" applyNumberFormat="1" applyFont="1" applyFill="1" applyBorder="1" applyProtection="1"/>
    <xf numFmtId="0" fontId="4" fillId="0" borderId="0" xfId="6" applyFont="1" applyAlignment="1">
      <alignment horizontal="left"/>
    </xf>
    <xf numFmtId="168" fontId="1" fillId="0" borderId="0" xfId="2" applyNumberFormat="1" applyFont="1" applyFill="1" applyBorder="1" applyProtection="1"/>
    <xf numFmtId="168" fontId="1" fillId="0" borderId="0" xfId="2" applyNumberFormat="1" applyFont="1" applyFill="1" applyProtection="1"/>
    <xf numFmtId="168" fontId="16" fillId="0" borderId="0" xfId="2" applyNumberFormat="1" applyFont="1" applyFill="1" applyBorder="1" applyProtection="1"/>
    <xf numFmtId="165" fontId="16" fillId="0" borderId="6" xfId="2" applyNumberFormat="1" applyFont="1" applyFill="1" applyBorder="1" applyProtection="1"/>
    <xf numFmtId="171" fontId="11" fillId="0" borderId="0" xfId="0" applyNumberFormat="1" applyFont="1" applyAlignment="1">
      <alignment horizontal="right"/>
    </xf>
    <xf numFmtId="0" fontId="1" fillId="0" borderId="0" xfId="2" applyNumberFormat="1" applyFont="1" applyFill="1" applyAlignment="1" applyProtection="1">
      <alignment horizontal="center"/>
    </xf>
    <xf numFmtId="0" fontId="4" fillId="0" borderId="2" xfId="2" applyNumberFormat="1" applyFont="1" applyFill="1" applyBorder="1" applyAlignment="1" applyProtection="1">
      <alignment horizontal="center"/>
    </xf>
    <xf numFmtId="0" fontId="4" fillId="0" borderId="9" xfId="2" applyNumberFormat="1" applyFont="1" applyFill="1" applyBorder="1" applyAlignment="1" applyProtection="1">
      <alignment horizontal="center"/>
    </xf>
    <xf numFmtId="0" fontId="4" fillId="0" borderId="4" xfId="2" applyNumberFormat="1" applyFont="1" applyFill="1" applyBorder="1" applyAlignment="1" applyProtection="1">
      <alignment horizontal="center"/>
    </xf>
    <xf numFmtId="44" fontId="8" fillId="0" borderId="0" xfId="2" quotePrefix="1" applyFont="1" applyFill="1"/>
    <xf numFmtId="165" fontId="15" fillId="0" borderId="0" xfId="2" applyNumberFormat="1" applyFont="1" applyFill="1" applyBorder="1" applyProtection="1"/>
    <xf numFmtId="165" fontId="1" fillId="0" borderId="0" xfId="2" applyNumberFormat="1" applyFont="1" applyFill="1" applyAlignment="1" applyProtection="1">
      <alignment horizontal="center"/>
    </xf>
    <xf numFmtId="172" fontId="1" fillId="0" borderId="0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/>
    <xf numFmtId="165" fontId="1" fillId="0" borderId="7" xfId="2" applyNumberFormat="1" applyFont="1" applyFill="1" applyBorder="1" applyProtection="1"/>
    <xf numFmtId="9" fontId="1" fillId="0" borderId="0" xfId="3" applyFont="1" applyFill="1" applyAlignment="1" applyProtection="1">
      <alignment horizontal="center"/>
    </xf>
    <xf numFmtId="173" fontId="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44" fontId="12" fillId="0" borderId="0" xfId="0" applyNumberFormat="1" applyFont="1"/>
    <xf numFmtId="44" fontId="1" fillId="0" borderId="0" xfId="0" applyNumberFormat="1" applyFont="1"/>
    <xf numFmtId="0" fontId="14" fillId="0" borderId="0" xfId="7" applyFont="1"/>
    <xf numFmtId="0" fontId="1" fillId="0" borderId="0" xfId="7"/>
    <xf numFmtId="9" fontId="1" fillId="0" borderId="0" xfId="3" applyFont="1" applyFill="1" applyBorder="1" applyAlignment="1" applyProtection="1">
      <alignment horizontal="right"/>
    </xf>
    <xf numFmtId="0" fontId="1" fillId="0" borderId="0" xfId="3" applyNumberFormat="1" applyFont="1" applyFill="1" applyAlignment="1" applyProtection="1">
      <alignment horizontal="center"/>
    </xf>
    <xf numFmtId="0" fontId="4" fillId="0" borderId="0" xfId="7" applyFont="1"/>
    <xf numFmtId="44" fontId="8" fillId="0" borderId="0" xfId="2" quotePrefix="1" applyFont="1" applyFill="1" applyBorder="1"/>
    <xf numFmtId="0" fontId="0" fillId="0" borderId="0" xfId="0" applyAlignment="1">
      <alignment wrapText="1"/>
    </xf>
    <xf numFmtId="44" fontId="8" fillId="0" borderId="0" xfId="2" applyFont="1" applyFill="1" applyBorder="1"/>
    <xf numFmtId="44" fontId="8" fillId="0" borderId="0" xfId="0" applyNumberFormat="1" applyFont="1"/>
    <xf numFmtId="0" fontId="4" fillId="0" borderId="3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1" fillId="0" borderId="0" xfId="2" applyNumberFormat="1" applyFont="1" applyFill="1" applyBorder="1" applyAlignment="1" applyProtection="1">
      <alignment horizontal="center"/>
    </xf>
    <xf numFmtId="9" fontId="1" fillId="0" borderId="0" xfId="3" applyFont="1" applyFill="1" applyBorder="1" applyAlignment="1" applyProtection="1">
      <alignment horizontal="center"/>
    </xf>
    <xf numFmtId="0" fontId="17" fillId="0" borderId="0" xfId="0" applyFont="1"/>
    <xf numFmtId="0" fontId="18" fillId="0" borderId="0" xfId="0" applyFont="1"/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 vertical="center" wrapText="1"/>
    </xf>
    <xf numFmtId="9" fontId="1" fillId="0" borderId="0" xfId="1" applyNumberFormat="1" applyFont="1" applyFill="1" applyBorder="1" applyAlignment="1" applyProtection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0" xfId="0" applyFont="1"/>
  </cellXfs>
  <cellStyles count="8">
    <cellStyle name="Comma" xfId="1" builtinId="3"/>
    <cellStyle name="Currency" xfId="2" builtinId="4"/>
    <cellStyle name="Normal" xfId="0" builtinId="0"/>
    <cellStyle name="Normal 2" xfId="4" xr:uid="{1DDF4E31-8EFB-4A48-83C0-5CDBA3C21AA4}"/>
    <cellStyle name="Normal_PPE Deferral Account Schedule for 2013 MIFRS CoS applications (2)" xfId="5" xr:uid="{AA15D10C-AEFD-4198-88A3-FD1A811DA049}"/>
    <cellStyle name="Normal_Sheet2" xfId="6" xr:uid="{7112D85B-7276-4EF0-B03C-033ADF09F992}"/>
    <cellStyle name="Normal_Sheet3" xfId="7" xr:uid="{0FCD5111-0556-446F-86C6-BAD6A5833DB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E5E2-F218-4C95-8830-89FCF1FE5041}">
  <dimension ref="A1:AV108"/>
  <sheetViews>
    <sheetView tabSelected="1" topLeftCell="A13" zoomScale="90" zoomScaleNormal="90" workbookViewId="0">
      <pane xSplit="3" ySplit="6" topLeftCell="AC19" activePane="bottomRight" state="frozen"/>
      <selection activeCell="R13" sqref="R13"/>
      <selection pane="topRight" activeCell="R13" sqref="R13"/>
      <selection pane="bottomLeft" activeCell="R13" sqref="R13"/>
      <selection pane="bottomRight" activeCell="AI46" sqref="AI46"/>
    </sheetView>
  </sheetViews>
  <sheetFormatPr defaultRowHeight="12.75" outlineLevelCol="1" x14ac:dyDescent="0.2"/>
  <cols>
    <col min="1" max="1" width="54.28515625" customWidth="1"/>
    <col min="2" max="2" width="14.28515625" customWidth="1"/>
    <col min="3" max="3" width="7" customWidth="1"/>
    <col min="4" max="4" width="12.5703125" customWidth="1"/>
    <col min="5" max="6" width="13.85546875" customWidth="1"/>
    <col min="7" max="7" width="12.5703125" customWidth="1"/>
    <col min="8" max="9" width="13.85546875" customWidth="1"/>
    <col min="10" max="10" width="12.5703125" customWidth="1"/>
    <col min="11" max="12" width="13.85546875" customWidth="1"/>
    <col min="13" max="13" width="12.5703125" customWidth="1"/>
    <col min="14" max="14" width="14" customWidth="1" outlineLevel="1"/>
    <col min="15" max="15" width="13.85546875" customWidth="1" outlineLevel="1"/>
    <col min="16" max="16" width="12.5703125" customWidth="1" outlineLevel="1"/>
    <col min="17" max="17" width="13.85546875" customWidth="1" outlineLevel="1"/>
    <col min="18" max="18" width="14.140625" customWidth="1" outlineLevel="1"/>
    <col min="19" max="19" width="12.5703125" customWidth="1" outlineLevel="1"/>
    <col min="20" max="20" width="13.85546875" customWidth="1" outlineLevel="1"/>
    <col min="21" max="21" width="14.140625" customWidth="1" outlineLevel="1"/>
    <col min="22" max="22" width="12.5703125" customWidth="1" outlineLevel="1"/>
    <col min="23" max="23" width="13.85546875" customWidth="1" outlineLevel="1"/>
    <col min="24" max="24" width="14.140625" customWidth="1" outlineLevel="1"/>
    <col min="25" max="25" width="12.5703125" customWidth="1" outlineLevel="1"/>
    <col min="26" max="26" width="13.85546875" customWidth="1" outlineLevel="1"/>
    <col min="27" max="27" width="14.140625" customWidth="1" outlineLevel="1"/>
    <col min="28" max="28" width="12.5703125" customWidth="1"/>
    <col min="29" max="29" width="13.85546875" customWidth="1"/>
    <col min="30" max="30" width="16.28515625" customWidth="1"/>
    <col min="31" max="31" width="10.7109375" bestFit="1" customWidth="1"/>
    <col min="32" max="32" width="13.85546875" customWidth="1"/>
    <col min="33" max="33" width="14.140625" customWidth="1"/>
    <col min="34" max="34" width="10.7109375" bestFit="1" customWidth="1"/>
    <col min="35" max="36" width="18.5703125" customWidth="1"/>
    <col min="37" max="37" width="10.7109375" bestFit="1" customWidth="1"/>
    <col min="38" max="38" width="17.140625" bestFit="1" customWidth="1"/>
    <col min="39" max="39" width="24.28515625" bestFit="1" customWidth="1"/>
    <col min="40" max="40" width="10.7109375" bestFit="1" customWidth="1"/>
    <col min="41" max="41" width="13.85546875" bestFit="1" customWidth="1"/>
    <col min="42" max="42" width="12.28515625" bestFit="1" customWidth="1"/>
    <col min="43" max="43" width="10.7109375" bestFit="1" customWidth="1"/>
    <col min="44" max="44" width="13.85546875" bestFit="1" customWidth="1"/>
    <col min="45" max="45" width="12.28515625" bestFit="1" customWidth="1"/>
    <col min="46" max="46" width="9.5703125" bestFit="1" customWidth="1"/>
    <col min="47" max="47" width="13.85546875" bestFit="1" customWidth="1"/>
    <col min="48" max="48" width="12.28515625" bestFit="1" customWidth="1"/>
  </cols>
  <sheetData>
    <row r="1" spans="1:36" s="2" customFormat="1" ht="15" x14ac:dyDescent="0.25">
      <c r="A1" s="1"/>
      <c r="B1" s="1"/>
      <c r="C1" s="1"/>
      <c r="E1" s="3" t="s">
        <v>0</v>
      </c>
      <c r="F1" s="4" t="s">
        <v>1</v>
      </c>
    </row>
    <row r="2" spans="1:36" s="2" customFormat="1" ht="15" x14ac:dyDescent="0.25">
      <c r="A2" s="1"/>
      <c r="B2" s="1"/>
      <c r="C2" s="1"/>
      <c r="E2" s="3" t="s">
        <v>2</v>
      </c>
      <c r="F2" s="5"/>
    </row>
    <row r="3" spans="1:36" s="2" customFormat="1" ht="15" x14ac:dyDescent="0.25">
      <c r="A3" s="1"/>
      <c r="B3" s="1"/>
      <c r="C3" s="1"/>
      <c r="E3" s="3" t="s">
        <v>3</v>
      </c>
      <c r="F3" s="5"/>
    </row>
    <row r="4" spans="1:36" s="2" customFormat="1" ht="15" x14ac:dyDescent="0.25">
      <c r="A4" s="1"/>
      <c r="B4" s="1"/>
      <c r="C4" s="1"/>
      <c r="E4" s="3" t="s">
        <v>4</v>
      </c>
      <c r="F4" s="5"/>
    </row>
    <row r="5" spans="1:36" s="2" customFormat="1" ht="15" x14ac:dyDescent="0.25">
      <c r="A5" s="1"/>
      <c r="B5" s="1"/>
      <c r="C5" s="1"/>
      <c r="E5" s="3" t="s">
        <v>5</v>
      </c>
      <c r="F5" s="6"/>
    </row>
    <row r="6" spans="1:36" s="2" customFormat="1" ht="15" x14ac:dyDescent="0.25">
      <c r="A6" s="1"/>
      <c r="B6" s="1"/>
      <c r="C6" s="1"/>
      <c r="E6" s="3"/>
      <c r="F6" s="7"/>
    </row>
    <row r="7" spans="1:36" s="2" customFormat="1" ht="15" x14ac:dyDescent="0.25">
      <c r="A7" s="1"/>
      <c r="B7" s="1"/>
      <c r="C7" s="1"/>
      <c r="E7" s="3" t="s">
        <v>6</v>
      </c>
      <c r="F7" s="6"/>
    </row>
    <row r="8" spans="1:36" s="2" customFormat="1" ht="15" x14ac:dyDescent="0.25">
      <c r="A8" s="1"/>
      <c r="B8" s="1"/>
      <c r="C8" s="1"/>
      <c r="D8" s="1"/>
      <c r="E8" s="1"/>
      <c r="F8" s="1"/>
      <c r="G8" s="1"/>
      <c r="H8" s="8"/>
      <c r="I8" s="8"/>
      <c r="J8" s="8"/>
    </row>
    <row r="9" spans="1:36" s="2" customFormat="1" ht="18" x14ac:dyDescent="0.25">
      <c r="A9" s="95"/>
      <c r="B9" s="95"/>
      <c r="C9" s="95"/>
      <c r="D9" s="95"/>
      <c r="E9" s="95"/>
      <c r="F9" s="95"/>
      <c r="G9" s="9"/>
      <c r="H9" s="9"/>
      <c r="I9" s="8"/>
      <c r="J9" s="8"/>
    </row>
    <row r="10" spans="1:36" s="2" customFormat="1" ht="39.75" customHeight="1" x14ac:dyDescent="0.25">
      <c r="A10" s="96"/>
      <c r="B10" s="96"/>
      <c r="C10" s="96"/>
      <c r="D10" s="96"/>
      <c r="E10" s="96"/>
      <c r="F10" s="96"/>
      <c r="G10" s="9"/>
      <c r="H10" s="9"/>
      <c r="I10" s="8"/>
      <c r="J10" s="8"/>
    </row>
    <row r="11" spans="1:36" s="2" customFormat="1" ht="12.75" customHeight="1" x14ac:dyDescent="0.25">
      <c r="A11" s="9"/>
      <c r="B11" s="9"/>
      <c r="C11" s="9"/>
      <c r="D11" s="9"/>
      <c r="E11" s="9"/>
      <c r="F11" s="9"/>
      <c r="G11" s="9"/>
      <c r="H11" s="9"/>
      <c r="I11" s="8"/>
      <c r="J11" s="8"/>
    </row>
    <row r="12" spans="1:36" x14ac:dyDescent="0.2">
      <c r="A12" s="97"/>
      <c r="B12" s="97"/>
      <c r="C12" s="97"/>
      <c r="D12" s="97"/>
      <c r="E12" s="97"/>
      <c r="F12" s="97"/>
    </row>
    <row r="13" spans="1:36" s="10" customFormat="1" ht="20.25" x14ac:dyDescent="0.3">
      <c r="A13" s="93" t="s">
        <v>64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36" x14ac:dyDescent="0.2">
      <c r="A14" s="97"/>
      <c r="B14" s="97"/>
      <c r="C14" s="97"/>
      <c r="D14" s="97"/>
      <c r="E14" s="97"/>
      <c r="F14" s="97"/>
    </row>
    <row r="15" spans="1:36" ht="15" x14ac:dyDescent="0.2">
      <c r="B15" s="11"/>
    </row>
    <row r="16" spans="1:36" ht="13.5" thickBot="1" x14ac:dyDescent="0.25">
      <c r="A16" s="3"/>
      <c r="B16" s="3"/>
      <c r="C16" s="3"/>
      <c r="D16" s="12"/>
      <c r="E16" s="12"/>
      <c r="F16" s="12"/>
      <c r="G16" s="12"/>
      <c r="H16" s="13"/>
      <c r="I16" s="12"/>
      <c r="J16" s="12"/>
      <c r="K16" s="13"/>
      <c r="L16" s="12"/>
      <c r="M16" s="12"/>
      <c r="N16" s="12"/>
      <c r="O16" s="12"/>
      <c r="P16" s="12"/>
      <c r="Q16" s="13"/>
      <c r="R16" s="12"/>
      <c r="S16" s="12"/>
      <c r="T16" s="13"/>
      <c r="U16" s="12"/>
      <c r="V16" s="12"/>
      <c r="W16" s="13"/>
      <c r="X16" s="12"/>
      <c r="Y16" s="12"/>
      <c r="Z16" s="13"/>
      <c r="AA16" s="12"/>
      <c r="AB16" s="12"/>
      <c r="AC16" s="13"/>
      <c r="AD16" s="12"/>
      <c r="AE16" s="12"/>
      <c r="AF16" s="13"/>
      <c r="AG16" s="12"/>
      <c r="AH16" s="12"/>
      <c r="AI16" s="13"/>
      <c r="AJ16" s="12"/>
    </row>
    <row r="17" spans="1:48" ht="13.5" thickBot="1" x14ac:dyDescent="0.25">
      <c r="A17" s="3"/>
      <c r="B17" s="3"/>
      <c r="C17" s="3"/>
      <c r="D17" s="98" t="s">
        <v>7</v>
      </c>
      <c r="E17" s="99"/>
      <c r="F17" s="100"/>
      <c r="G17" s="98">
        <v>2014</v>
      </c>
      <c r="H17" s="99"/>
      <c r="I17" s="100"/>
      <c r="J17" s="98">
        <v>2015</v>
      </c>
      <c r="K17" s="99">
        <v>2016</v>
      </c>
      <c r="L17" s="100"/>
      <c r="M17" s="98">
        <v>2016</v>
      </c>
      <c r="N17" s="99"/>
      <c r="O17" s="100"/>
      <c r="P17" s="98">
        <v>2017</v>
      </c>
      <c r="Q17" s="99"/>
      <c r="R17" s="100"/>
      <c r="S17" s="98">
        <v>2018</v>
      </c>
      <c r="T17" s="99"/>
      <c r="U17" s="100"/>
      <c r="V17" s="98">
        <v>2019</v>
      </c>
      <c r="W17" s="99"/>
      <c r="X17" s="100"/>
      <c r="Y17" s="98">
        <v>2020</v>
      </c>
      <c r="Z17" s="99"/>
      <c r="AA17" s="100"/>
      <c r="AB17" s="98">
        <v>2021</v>
      </c>
      <c r="AC17" s="99"/>
      <c r="AD17" s="100"/>
      <c r="AE17" s="98">
        <v>2022</v>
      </c>
      <c r="AF17" s="99"/>
      <c r="AG17" s="100"/>
      <c r="AH17" s="98">
        <v>2023</v>
      </c>
      <c r="AI17" s="99"/>
      <c r="AJ17" s="100"/>
      <c r="AK17" s="98">
        <v>2024</v>
      </c>
      <c r="AL17" s="99"/>
      <c r="AM17" s="100"/>
      <c r="AN17" s="98">
        <v>2025</v>
      </c>
      <c r="AO17" s="99"/>
      <c r="AP17" s="100"/>
      <c r="AQ17" s="98">
        <v>2026</v>
      </c>
      <c r="AR17" s="99"/>
      <c r="AS17" s="100"/>
      <c r="AT17" s="98">
        <v>2027</v>
      </c>
      <c r="AU17" s="99"/>
      <c r="AV17" s="100"/>
    </row>
    <row r="18" spans="1:48" x14ac:dyDescent="0.2">
      <c r="A18" s="12"/>
      <c r="B18" s="12"/>
      <c r="C18" s="12"/>
      <c r="D18" s="12"/>
      <c r="E18" s="3" t="s">
        <v>8</v>
      </c>
      <c r="F18" s="14" t="s">
        <v>9</v>
      </c>
      <c r="G18" s="12"/>
      <c r="H18" s="3" t="s">
        <v>8</v>
      </c>
      <c r="I18" s="14" t="s">
        <v>9</v>
      </c>
      <c r="J18" s="12"/>
      <c r="K18" s="3" t="s">
        <v>8</v>
      </c>
      <c r="L18" s="14" t="s">
        <v>9</v>
      </c>
      <c r="M18" s="12"/>
      <c r="N18" s="3" t="s">
        <v>8</v>
      </c>
      <c r="O18" s="14" t="s">
        <v>9</v>
      </c>
      <c r="P18" s="12"/>
      <c r="Q18" s="3" t="s">
        <v>8</v>
      </c>
      <c r="R18" s="14" t="s">
        <v>9</v>
      </c>
      <c r="S18" s="12"/>
      <c r="T18" s="3" t="s">
        <v>8</v>
      </c>
      <c r="U18" s="14" t="s">
        <v>9</v>
      </c>
      <c r="V18" s="12"/>
      <c r="W18" s="3" t="s">
        <v>8</v>
      </c>
      <c r="X18" s="14" t="s">
        <v>9</v>
      </c>
      <c r="Y18" s="12"/>
      <c r="Z18" s="3" t="s">
        <v>8</v>
      </c>
      <c r="AA18" s="14" t="s">
        <v>9</v>
      </c>
      <c r="AB18" s="12"/>
      <c r="AC18" s="3" t="s">
        <v>8</v>
      </c>
      <c r="AD18" s="14" t="s">
        <v>9</v>
      </c>
      <c r="AE18" s="12"/>
      <c r="AF18" s="3" t="s">
        <v>8</v>
      </c>
      <c r="AG18" s="14" t="s">
        <v>9</v>
      </c>
      <c r="AH18" s="12"/>
      <c r="AI18" s="3" t="s">
        <v>8</v>
      </c>
      <c r="AJ18" s="14" t="s">
        <v>9</v>
      </c>
      <c r="AK18" s="12"/>
      <c r="AL18" s="3" t="s">
        <v>8</v>
      </c>
      <c r="AM18" s="14" t="s">
        <v>9</v>
      </c>
      <c r="AN18" s="12"/>
      <c r="AO18" s="3" t="s">
        <v>8</v>
      </c>
      <c r="AP18" s="14" t="s">
        <v>9</v>
      </c>
      <c r="AQ18" s="12"/>
      <c r="AR18" s="3" t="s">
        <v>8</v>
      </c>
      <c r="AS18" s="14" t="s">
        <v>9</v>
      </c>
      <c r="AT18" s="12"/>
      <c r="AU18" s="3" t="s">
        <v>8</v>
      </c>
      <c r="AV18" s="14" t="s">
        <v>9</v>
      </c>
    </row>
    <row r="19" spans="1:48" x14ac:dyDescent="0.2">
      <c r="A19" s="15"/>
      <c r="B19" s="16"/>
      <c r="C19" s="16"/>
      <c r="D19" s="16" t="s">
        <v>10</v>
      </c>
      <c r="E19" s="17">
        <v>0.17</v>
      </c>
      <c r="F19" s="17">
        <v>0.83</v>
      </c>
      <c r="G19" s="16" t="s">
        <v>10</v>
      </c>
      <c r="H19" s="17">
        <v>0.17</v>
      </c>
      <c r="I19" s="17">
        <v>0.83</v>
      </c>
      <c r="J19" s="16" t="s">
        <v>10</v>
      </c>
      <c r="K19" s="17">
        <v>0.17</v>
      </c>
      <c r="L19" s="17">
        <v>0.83</v>
      </c>
      <c r="M19" s="16" t="s">
        <v>10</v>
      </c>
      <c r="N19" s="17">
        <v>0.17</v>
      </c>
      <c r="O19" s="17">
        <v>0.83</v>
      </c>
      <c r="P19" s="16" t="s">
        <v>10</v>
      </c>
      <c r="Q19" s="17">
        <v>0.17</v>
      </c>
      <c r="R19" s="17">
        <v>0.83</v>
      </c>
      <c r="S19" s="16" t="s">
        <v>10</v>
      </c>
      <c r="T19" s="17">
        <v>0.17</v>
      </c>
      <c r="U19" s="17">
        <v>0.83</v>
      </c>
      <c r="V19" s="16" t="s">
        <v>10</v>
      </c>
      <c r="W19" s="17">
        <v>0.17</v>
      </c>
      <c r="X19" s="17">
        <v>0.83</v>
      </c>
      <c r="Y19" s="16" t="s">
        <v>10</v>
      </c>
      <c r="Z19" s="17">
        <v>0.17</v>
      </c>
      <c r="AA19" s="17">
        <v>0.83</v>
      </c>
      <c r="AB19" s="16" t="s">
        <v>10</v>
      </c>
      <c r="AC19" s="17">
        <v>0.17</v>
      </c>
      <c r="AD19" s="17">
        <v>0.83</v>
      </c>
      <c r="AE19" s="16" t="s">
        <v>10</v>
      </c>
      <c r="AF19" s="17">
        <v>0.17</v>
      </c>
      <c r="AG19" s="17">
        <v>0.83</v>
      </c>
      <c r="AH19" s="16" t="s">
        <v>10</v>
      </c>
      <c r="AI19" s="17">
        <v>0.17</v>
      </c>
      <c r="AJ19" s="17">
        <v>0.83</v>
      </c>
      <c r="AK19" s="16" t="s">
        <v>10</v>
      </c>
      <c r="AL19" s="17">
        <v>0.17</v>
      </c>
      <c r="AM19" s="17">
        <v>0.83</v>
      </c>
      <c r="AN19" s="16" t="s">
        <v>10</v>
      </c>
      <c r="AO19" s="17">
        <v>0.17</v>
      </c>
      <c r="AP19" s="17">
        <v>0.83</v>
      </c>
      <c r="AQ19" s="16" t="s">
        <v>10</v>
      </c>
      <c r="AR19" s="17">
        <v>0.17</v>
      </c>
      <c r="AS19" s="17">
        <v>0.83</v>
      </c>
      <c r="AT19" s="16" t="s">
        <v>10</v>
      </c>
      <c r="AU19" s="17">
        <v>0.17</v>
      </c>
      <c r="AV19" s="17">
        <v>0.83</v>
      </c>
    </row>
    <row r="20" spans="1:48" x14ac:dyDescent="0.2">
      <c r="A20" s="3" t="s">
        <v>11</v>
      </c>
      <c r="B20" s="18"/>
      <c r="C20" s="12"/>
      <c r="D20" s="19">
        <f>D76</f>
        <v>102504.80769230769</v>
      </c>
      <c r="E20" s="20">
        <f>+D20*E19</f>
        <v>17425.817307692309</v>
      </c>
      <c r="F20" s="21">
        <f>+D20*F19</f>
        <v>85078.990384615376</v>
      </c>
      <c r="G20" s="19">
        <f>E76</f>
        <v>203019.23076923075</v>
      </c>
      <c r="H20" s="20">
        <f>+G20*H19</f>
        <v>34513.269230769227</v>
      </c>
      <c r="I20" s="21">
        <f>+G20*I19</f>
        <v>168505.9615384615</v>
      </c>
      <c r="J20" s="22">
        <f>F76</f>
        <v>199038.46153846156</v>
      </c>
      <c r="K20" s="20">
        <f>+J20*K19</f>
        <v>33836.538461538468</v>
      </c>
      <c r="L20" s="21">
        <f>+J20*L19</f>
        <v>165201.92307692309</v>
      </c>
      <c r="M20" s="22">
        <f>G76</f>
        <v>195057.69230769231</v>
      </c>
      <c r="N20" s="20">
        <f>+M20*N19</f>
        <v>33159.807692307695</v>
      </c>
      <c r="O20" s="21">
        <f>+M20*O19</f>
        <v>161897.88461538462</v>
      </c>
      <c r="P20" s="22">
        <f>H76</f>
        <v>191076.92307692306</v>
      </c>
      <c r="Q20" s="20">
        <f>+P20*Q19</f>
        <v>32483.076923076922</v>
      </c>
      <c r="R20" s="21">
        <f>+P20*R19</f>
        <v>158593.84615384613</v>
      </c>
      <c r="S20" s="22">
        <f>+I76</f>
        <v>187096.15384615384</v>
      </c>
      <c r="T20" s="20">
        <f>+S20*T19</f>
        <v>31806.346153846156</v>
      </c>
      <c r="U20" s="21">
        <f>+S20*U19</f>
        <v>155289.80769230769</v>
      </c>
      <c r="V20" s="22">
        <f>+J76</f>
        <v>183115.38461538462</v>
      </c>
      <c r="W20" s="20">
        <f>+V20*W19</f>
        <v>31129.615384615387</v>
      </c>
      <c r="X20" s="21">
        <f>+V20*X19</f>
        <v>151985.76923076922</v>
      </c>
      <c r="Y20" s="22">
        <f>+K76</f>
        <v>179134.6153846154</v>
      </c>
      <c r="Z20" s="20">
        <f>+Y20*Z19</f>
        <v>30452.884615384621</v>
      </c>
      <c r="AA20" s="21">
        <f>+Y20*AA19</f>
        <v>148681.73076923078</v>
      </c>
      <c r="AB20" s="22">
        <f>+L76</f>
        <v>170276.26923076925</v>
      </c>
      <c r="AC20" s="20">
        <f>+AB20*AC19</f>
        <v>28946.965769230774</v>
      </c>
      <c r="AD20" s="21">
        <f>+AB20*AD19</f>
        <v>141329.30346153848</v>
      </c>
      <c r="AE20" s="22">
        <f>M76</f>
        <v>156543.77605769233</v>
      </c>
      <c r="AF20" s="20">
        <f>+AE20*AF19</f>
        <v>26612.441929807697</v>
      </c>
      <c r="AG20" s="21">
        <f>+AE20*AG19</f>
        <v>129931.33412788463</v>
      </c>
      <c r="AH20" s="22">
        <f>N76</f>
        <v>142718.55894230772</v>
      </c>
      <c r="AI20" s="20">
        <f>+AH20*AI19</f>
        <v>24262.155020192313</v>
      </c>
      <c r="AJ20" s="21">
        <f>+AH20*AJ19</f>
        <v>118456.40392211539</v>
      </c>
      <c r="AK20" s="22">
        <f>O76</f>
        <v>128701.03413461542</v>
      </c>
      <c r="AL20" s="20">
        <f>+AK20*AL19</f>
        <v>21879.175802884623</v>
      </c>
      <c r="AM20" s="21">
        <f>+AK20*AM19</f>
        <v>106821.85833173079</v>
      </c>
      <c r="AN20" s="22">
        <f>P76</f>
        <v>114491.20163461541</v>
      </c>
      <c r="AO20" s="20">
        <f>+AN20*AO19</f>
        <v>19463.504277884622</v>
      </c>
      <c r="AP20" s="21">
        <f>+AN20*AP19</f>
        <v>95027.697356730787</v>
      </c>
      <c r="AQ20" s="22">
        <f>Q76</f>
        <v>100089.06144230772</v>
      </c>
      <c r="AR20" s="20">
        <f>+AQ20*AR19</f>
        <v>17015.140445192315</v>
      </c>
      <c r="AS20" s="21">
        <f>+AQ20*AS19</f>
        <v>83073.920997115405</v>
      </c>
      <c r="AT20" s="22">
        <f>R76</f>
        <v>85494.613557692341</v>
      </c>
      <c r="AU20" s="20">
        <f>+AT20*AU19</f>
        <v>14534.084304807699</v>
      </c>
      <c r="AV20" s="21">
        <f>+AT20*AV19</f>
        <v>70960.529252884633</v>
      </c>
    </row>
    <row r="21" spans="1:48" x14ac:dyDescent="0.2">
      <c r="A21" s="12" t="s">
        <v>12</v>
      </c>
      <c r="B21" s="23"/>
      <c r="C21" s="12"/>
      <c r="D21" s="24">
        <v>15000</v>
      </c>
      <c r="E21" s="25">
        <v>15000</v>
      </c>
      <c r="F21" s="23"/>
      <c r="G21" s="24">
        <v>0</v>
      </c>
      <c r="H21" s="25">
        <v>0</v>
      </c>
      <c r="I21" s="23"/>
      <c r="J21" s="24">
        <v>0</v>
      </c>
      <c r="K21" s="25">
        <v>0</v>
      </c>
      <c r="L21" s="23"/>
      <c r="M21" s="24">
        <v>0</v>
      </c>
      <c r="N21" s="25">
        <v>0</v>
      </c>
      <c r="O21" s="23"/>
      <c r="P21" s="24">
        <v>0</v>
      </c>
      <c r="Q21" s="25">
        <v>0</v>
      </c>
      <c r="R21" s="23"/>
      <c r="S21" s="24">
        <v>0</v>
      </c>
      <c r="T21" s="25">
        <v>0</v>
      </c>
      <c r="U21" s="23"/>
      <c r="V21" s="24">
        <v>0</v>
      </c>
      <c r="W21" s="25">
        <v>0</v>
      </c>
      <c r="X21" s="23"/>
      <c r="Y21" s="24">
        <v>0</v>
      </c>
      <c r="Z21" s="25">
        <v>0</v>
      </c>
      <c r="AA21" s="23"/>
      <c r="AB21" s="24">
        <v>0</v>
      </c>
      <c r="AC21" s="25">
        <v>0</v>
      </c>
      <c r="AD21" s="23"/>
      <c r="AE21" s="24">
        <v>0</v>
      </c>
      <c r="AF21" s="25">
        <v>0</v>
      </c>
      <c r="AG21" s="23"/>
      <c r="AH21" s="24">
        <v>0</v>
      </c>
      <c r="AI21" s="25">
        <v>0</v>
      </c>
      <c r="AJ21" s="23"/>
      <c r="AK21" s="24">
        <v>0</v>
      </c>
      <c r="AL21" s="25">
        <v>0</v>
      </c>
      <c r="AM21" s="23"/>
      <c r="AN21" s="24">
        <v>0</v>
      </c>
      <c r="AO21" s="25">
        <v>0</v>
      </c>
      <c r="AP21" s="23"/>
      <c r="AQ21" s="24">
        <v>0</v>
      </c>
      <c r="AR21" s="25">
        <v>0</v>
      </c>
      <c r="AS21" s="23"/>
      <c r="AT21" s="24">
        <v>0</v>
      </c>
      <c r="AU21" s="25">
        <v>0</v>
      </c>
      <c r="AV21" s="23"/>
    </row>
    <row r="22" spans="1:48" x14ac:dyDescent="0.2">
      <c r="A22" s="12" t="s">
        <v>13</v>
      </c>
      <c r="B22" s="23"/>
      <c r="C22" s="12"/>
      <c r="D22" s="24">
        <v>0</v>
      </c>
      <c r="E22" s="25">
        <v>0</v>
      </c>
      <c r="F22" s="25">
        <v>0</v>
      </c>
      <c r="G22" s="24">
        <v>0</v>
      </c>
      <c r="H22" s="25">
        <v>0</v>
      </c>
      <c r="I22" s="25">
        <v>0</v>
      </c>
      <c r="J22" s="24">
        <v>0</v>
      </c>
      <c r="K22" s="25">
        <v>0</v>
      </c>
      <c r="L22" s="25">
        <v>0</v>
      </c>
      <c r="M22" s="24">
        <v>0</v>
      </c>
      <c r="N22" s="25">
        <v>0</v>
      </c>
      <c r="O22" s="25">
        <v>0</v>
      </c>
      <c r="P22" s="24">
        <v>0</v>
      </c>
      <c r="Q22" s="25">
        <v>0</v>
      </c>
      <c r="R22" s="25">
        <v>0</v>
      </c>
      <c r="S22" s="24">
        <v>0</v>
      </c>
      <c r="T22" s="25">
        <v>0</v>
      </c>
      <c r="U22" s="25">
        <v>0</v>
      </c>
      <c r="V22" s="24">
        <v>0</v>
      </c>
      <c r="W22" s="25">
        <v>0</v>
      </c>
      <c r="X22" s="25">
        <v>0</v>
      </c>
      <c r="Y22" s="24">
        <v>0</v>
      </c>
      <c r="Z22" s="25">
        <v>0</v>
      </c>
      <c r="AA22" s="25">
        <v>0</v>
      </c>
      <c r="AB22" s="24">
        <v>0</v>
      </c>
      <c r="AC22" s="25">
        <v>0</v>
      </c>
      <c r="AD22" s="25">
        <v>0</v>
      </c>
      <c r="AE22" s="24">
        <v>0</v>
      </c>
      <c r="AF22" s="25">
        <v>0</v>
      </c>
      <c r="AG22" s="25">
        <v>0</v>
      </c>
      <c r="AH22" s="24">
        <v>0</v>
      </c>
      <c r="AI22" s="25">
        <v>0</v>
      </c>
      <c r="AJ22" s="25">
        <v>0</v>
      </c>
      <c r="AK22" s="24">
        <v>0</v>
      </c>
      <c r="AL22" s="25">
        <v>0</v>
      </c>
      <c r="AM22" s="25">
        <v>0</v>
      </c>
      <c r="AN22" s="24">
        <v>0</v>
      </c>
      <c r="AO22" s="25">
        <v>0</v>
      </c>
      <c r="AP22" s="25">
        <v>0</v>
      </c>
      <c r="AQ22" s="24">
        <v>0</v>
      </c>
      <c r="AR22" s="25">
        <v>0</v>
      </c>
      <c r="AS22" s="25">
        <v>0</v>
      </c>
      <c r="AT22" s="24">
        <v>0</v>
      </c>
      <c r="AU22" s="25">
        <v>0</v>
      </c>
      <c r="AV22" s="25">
        <v>0</v>
      </c>
    </row>
    <row r="23" spans="1:48" x14ac:dyDescent="0.2">
      <c r="A23" s="12" t="s">
        <v>14</v>
      </c>
      <c r="B23" s="26">
        <v>0.13</v>
      </c>
      <c r="C23" s="25"/>
      <c r="D23" s="27"/>
      <c r="E23" s="28">
        <v>1950</v>
      </c>
      <c r="F23" s="29">
        <v>0</v>
      </c>
      <c r="G23" s="27"/>
      <c r="H23" s="28">
        <v>0</v>
      </c>
      <c r="I23" s="29">
        <v>0</v>
      </c>
      <c r="J23" s="27"/>
      <c r="K23" s="28">
        <v>0</v>
      </c>
      <c r="L23" s="29">
        <v>0</v>
      </c>
      <c r="M23" s="27"/>
      <c r="N23" s="28">
        <v>0</v>
      </c>
      <c r="O23" s="29">
        <v>0</v>
      </c>
      <c r="P23" s="27"/>
      <c r="Q23" s="28">
        <v>0</v>
      </c>
      <c r="R23" s="29">
        <v>0</v>
      </c>
      <c r="S23" s="27"/>
      <c r="T23" s="28">
        <v>0</v>
      </c>
      <c r="U23" s="29">
        <v>0</v>
      </c>
      <c r="V23" s="27"/>
      <c r="W23" s="28">
        <v>0</v>
      </c>
      <c r="X23" s="29">
        <v>0</v>
      </c>
      <c r="Y23" s="27"/>
      <c r="Z23" s="28">
        <v>0</v>
      </c>
      <c r="AA23" s="29">
        <v>0</v>
      </c>
      <c r="AB23" s="27"/>
      <c r="AC23" s="28">
        <v>0</v>
      </c>
      <c r="AD23" s="29">
        <v>0</v>
      </c>
      <c r="AE23" s="27"/>
      <c r="AF23" s="28">
        <v>0</v>
      </c>
      <c r="AG23" s="29">
        <v>0</v>
      </c>
      <c r="AH23" s="27"/>
      <c r="AI23" s="28">
        <v>0</v>
      </c>
      <c r="AJ23" s="29">
        <v>0</v>
      </c>
      <c r="AK23" s="27"/>
      <c r="AL23" s="28">
        <v>0</v>
      </c>
      <c r="AM23" s="29">
        <v>0</v>
      </c>
      <c r="AN23" s="27"/>
      <c r="AO23" s="28">
        <v>0</v>
      </c>
      <c r="AP23" s="29">
        <v>0</v>
      </c>
      <c r="AQ23" s="27"/>
      <c r="AR23" s="28">
        <v>0</v>
      </c>
      <c r="AS23" s="29">
        <v>0</v>
      </c>
      <c r="AT23" s="27"/>
      <c r="AU23" s="28">
        <v>0</v>
      </c>
      <c r="AV23" s="29">
        <v>0</v>
      </c>
    </row>
    <row r="24" spans="1:48" x14ac:dyDescent="0.2">
      <c r="A24" s="3" t="s">
        <v>15</v>
      </c>
      <c r="B24" s="12"/>
      <c r="C24" s="25"/>
      <c r="D24" s="12"/>
      <c r="E24" s="25">
        <v>19376</v>
      </c>
      <c r="F24" s="25">
        <f>SUM(F20:F23)</f>
        <v>85078.990384615376</v>
      </c>
      <c r="G24" s="12"/>
      <c r="H24" s="25">
        <f>SUM(H20:H23)</f>
        <v>34513.269230769227</v>
      </c>
      <c r="I24" s="25">
        <f>SUM(I20:I23)</f>
        <v>168505.9615384615</v>
      </c>
      <c r="J24" s="12"/>
      <c r="K24" s="25">
        <f>SUM(K20:K23)</f>
        <v>33836.538461538468</v>
      </c>
      <c r="L24" s="25">
        <f>SUM(L20:L23)</f>
        <v>165201.92307692309</v>
      </c>
      <c r="M24" s="12"/>
      <c r="N24" s="25">
        <f>SUM(N20:N23)</f>
        <v>33159.807692307695</v>
      </c>
      <c r="O24" s="25">
        <f>SUM(O20:O23)</f>
        <v>161897.88461538462</v>
      </c>
      <c r="P24" s="12"/>
      <c r="Q24" s="25">
        <f>SUM(Q20:Q23)</f>
        <v>32483.076923076922</v>
      </c>
      <c r="R24" s="25">
        <f>SUM(R20:R23)</f>
        <v>158593.84615384613</v>
      </c>
      <c r="S24" s="12"/>
      <c r="T24" s="25">
        <f>SUM(T20:T23)</f>
        <v>31806.346153846156</v>
      </c>
      <c r="U24" s="25">
        <f>SUM(U20:U23)</f>
        <v>155289.80769230769</v>
      </c>
      <c r="V24" s="12"/>
      <c r="W24" s="25">
        <f>SUM(W20:W23)</f>
        <v>31129.615384615387</v>
      </c>
      <c r="X24" s="25">
        <f>SUM(X20:X23)</f>
        <v>151985.76923076922</v>
      </c>
      <c r="Y24" s="12"/>
      <c r="Z24" s="25">
        <f>SUM(Z20:Z23)</f>
        <v>30452.884615384621</v>
      </c>
      <c r="AA24" s="25">
        <f>SUM(AA20:AA23)</f>
        <v>148681.73076923078</v>
      </c>
      <c r="AB24" s="12"/>
      <c r="AC24" s="25">
        <f>SUM(AC20:AC23)</f>
        <v>28946.965769230774</v>
      </c>
      <c r="AD24" s="25">
        <f>SUM(AD20:AD23)</f>
        <v>141329.30346153848</v>
      </c>
      <c r="AE24" s="12"/>
      <c r="AF24" s="25">
        <f>SUM(AF20:AF23)</f>
        <v>26612.441929807697</v>
      </c>
      <c r="AG24" s="25">
        <f>SUM(AG20:AG23)</f>
        <v>129931.33412788463</v>
      </c>
      <c r="AH24" s="12"/>
      <c r="AI24" s="25">
        <f>SUM(AI20:AI23)</f>
        <v>24262.155020192313</v>
      </c>
      <c r="AJ24" s="25">
        <f>SUM(AJ20:AJ23)</f>
        <v>118456.40392211539</v>
      </c>
      <c r="AK24" s="12"/>
      <c r="AL24" s="25">
        <f>SUM(AL20:AL23)</f>
        <v>21879.175802884623</v>
      </c>
      <c r="AM24" s="25">
        <f>SUM(AM20:AM23)</f>
        <v>106821.85833173079</v>
      </c>
      <c r="AN24" s="12"/>
      <c r="AO24" s="25">
        <f>SUM(AO20:AO23)</f>
        <v>19463.504277884622</v>
      </c>
      <c r="AP24" s="25">
        <f>SUM(AP20:AP23)</f>
        <v>95027.697356730787</v>
      </c>
      <c r="AQ24" s="12"/>
      <c r="AR24" s="25">
        <f>SUM(AR20:AR23)</f>
        <v>17015.140445192315</v>
      </c>
      <c r="AS24" s="25">
        <f>SUM(AS20:AS23)</f>
        <v>83073.920997115405</v>
      </c>
      <c r="AT24" s="12"/>
      <c r="AU24" s="25">
        <f>SUM(AU20:AU23)</f>
        <v>14534.084304807699</v>
      </c>
      <c r="AV24" s="25">
        <f>SUM(AV20:AV23)</f>
        <v>70960.529252884633</v>
      </c>
    </row>
    <row r="25" spans="1:4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x14ac:dyDescent="0.2">
      <c r="A27" s="12" t="s">
        <v>16</v>
      </c>
      <c r="B27" s="26">
        <v>0.04</v>
      </c>
      <c r="C27" s="25"/>
      <c r="D27" s="18"/>
      <c r="E27" s="25">
        <f>+E24*$B$27</f>
        <v>775.04</v>
      </c>
      <c r="F27" s="25">
        <f>+F24*$B$27</f>
        <v>3403.1596153846149</v>
      </c>
      <c r="G27" s="18"/>
      <c r="H27" s="25">
        <f>+H24*$B$27</f>
        <v>1380.530769230769</v>
      </c>
      <c r="I27" s="25">
        <f>+I24*$B$27</f>
        <v>6740.2384615384599</v>
      </c>
      <c r="J27" s="18"/>
      <c r="K27" s="25">
        <f>+K24*$B$27</f>
        <v>1353.4615384615388</v>
      </c>
      <c r="L27" s="25">
        <f>+L24*$B$27</f>
        <v>6608.0769230769238</v>
      </c>
      <c r="M27" s="18"/>
      <c r="N27" s="25">
        <f>+N24*$B$27</f>
        <v>1326.3923076923079</v>
      </c>
      <c r="O27" s="25">
        <f>+O24*$B$27</f>
        <v>6475.9153846153849</v>
      </c>
      <c r="P27" s="18"/>
      <c r="Q27" s="25">
        <f>+Q24*$B$27</f>
        <v>1299.323076923077</v>
      </c>
      <c r="R27" s="25">
        <f>+R24*$B$27</f>
        <v>6343.7538461538452</v>
      </c>
      <c r="S27" s="18"/>
      <c r="T27" s="25">
        <f>+T24*$B$27</f>
        <v>1272.2538461538463</v>
      </c>
      <c r="U27" s="25">
        <f>+U24*$B$27</f>
        <v>6211.5923076923073</v>
      </c>
      <c r="V27" s="18"/>
      <c r="W27" s="25">
        <f>+W24*B27</f>
        <v>1245.1846153846154</v>
      </c>
      <c r="X27" s="25">
        <f>+X24*B27</f>
        <v>6079.4307692307693</v>
      </c>
      <c r="Y27" s="18"/>
      <c r="Z27" s="25">
        <f>+Z24*B27</f>
        <v>1218.1153846153848</v>
      </c>
      <c r="AA27" s="25">
        <f>+AA24*B27</f>
        <v>5947.2692307692314</v>
      </c>
      <c r="AB27" s="18"/>
      <c r="AC27" s="25">
        <f>+AC24*B27</f>
        <v>1157.878630769231</v>
      </c>
      <c r="AD27" s="25">
        <f>+AD24*B27</f>
        <v>5653.1721384615394</v>
      </c>
      <c r="AE27" s="18"/>
      <c r="AF27" s="25">
        <f>+AF24*B27</f>
        <v>1064.4976771923079</v>
      </c>
      <c r="AG27" s="25">
        <f>+AG24*B27</f>
        <v>5197.2533651153853</v>
      </c>
      <c r="AH27" s="18"/>
      <c r="AI27" s="25">
        <f>+AI24*B27</f>
        <v>970.48620080769251</v>
      </c>
      <c r="AJ27" s="25">
        <f>+AJ24*B27</f>
        <v>4738.2561568846158</v>
      </c>
      <c r="AK27" s="18"/>
      <c r="AL27" s="25">
        <f>+AL24*$B$27</f>
        <v>875.16703211538493</v>
      </c>
      <c r="AM27" s="25">
        <f>+AM24*$B$27</f>
        <v>4272.874333269232</v>
      </c>
      <c r="AN27" s="18"/>
      <c r="AO27" s="25">
        <f>+AO24*$B$27</f>
        <v>778.54017111538485</v>
      </c>
      <c r="AP27" s="25">
        <f>+AP24*$B$27</f>
        <v>3801.1078942692316</v>
      </c>
      <c r="AQ27" s="18"/>
      <c r="AR27" s="25">
        <f>+AR24*$B$27</f>
        <v>680.60561780769262</v>
      </c>
      <c r="AS27" s="25">
        <f>+AS24*$B$27</f>
        <v>3322.9568398846163</v>
      </c>
      <c r="AT27" s="18"/>
      <c r="AU27" s="25">
        <f>+AU24*$B$27</f>
        <v>581.36337219230791</v>
      </c>
      <c r="AV27" s="25">
        <f>+AV24*$B$27</f>
        <v>2838.4211701153854</v>
      </c>
    </row>
    <row r="28" spans="1:48" x14ac:dyDescent="0.2">
      <c r="A28" s="12" t="s">
        <v>17</v>
      </c>
      <c r="B28" s="26">
        <v>0.56000000000000005</v>
      </c>
      <c r="C28" s="25"/>
      <c r="D28" s="30"/>
      <c r="E28" s="25">
        <f>+E24*$B$28</f>
        <v>10850.560000000001</v>
      </c>
      <c r="F28" s="25">
        <f>+F24*$B$28</f>
        <v>47644.234615384616</v>
      </c>
      <c r="G28" s="30"/>
      <c r="H28" s="25">
        <f>+H24*$B$28</f>
        <v>19327.43076923077</v>
      </c>
      <c r="I28" s="25">
        <f>+I24*$B$28</f>
        <v>94363.338461538457</v>
      </c>
      <c r="J28" s="30"/>
      <c r="K28" s="25">
        <f>+K24*$B$28</f>
        <v>18948.461538461543</v>
      </c>
      <c r="L28" s="25">
        <f>+L24*$B$28</f>
        <v>92513.076923076937</v>
      </c>
      <c r="M28" s="30"/>
      <c r="N28" s="25">
        <f>+N24*$B$28</f>
        <v>18569.492307692311</v>
      </c>
      <c r="O28" s="25">
        <f>+O24*$B$28</f>
        <v>90662.815384615402</v>
      </c>
      <c r="P28" s="30"/>
      <c r="Q28" s="25">
        <f>+Q24*$B$28</f>
        <v>18190.523076923077</v>
      </c>
      <c r="R28" s="25">
        <f>+R24*$B$28</f>
        <v>88812.553846153838</v>
      </c>
      <c r="S28" s="30"/>
      <c r="T28" s="25">
        <f>+T24*$B$28</f>
        <v>17811.553846153849</v>
      </c>
      <c r="U28" s="25">
        <f>+U24*$B$28</f>
        <v>86962.292307692318</v>
      </c>
      <c r="V28" s="30"/>
      <c r="W28" s="25">
        <f>+W24*B28</f>
        <v>17432.584615384618</v>
      </c>
      <c r="X28" s="25">
        <f>+X24*B28</f>
        <v>85112.030769230769</v>
      </c>
      <c r="Y28" s="30"/>
      <c r="Z28" s="25">
        <f>+Z24*B28</f>
        <v>17053.61538461539</v>
      </c>
      <c r="AA28" s="25">
        <f>+AA24*B28</f>
        <v>83261.769230769249</v>
      </c>
      <c r="AB28" s="30"/>
      <c r="AC28" s="25">
        <f>+AC24*B28</f>
        <v>16210.300830769234</v>
      </c>
      <c r="AD28" s="25">
        <f>+AD24*B28</f>
        <v>79144.409938461555</v>
      </c>
      <c r="AE28" s="30"/>
      <c r="AF28" s="25">
        <f>+AF24*B28</f>
        <v>14902.967480692312</v>
      </c>
      <c r="AG28" s="25">
        <f>+AG24*B28</f>
        <v>72761.547111615408</v>
      </c>
      <c r="AH28" s="30"/>
      <c r="AI28" s="25">
        <f>+AI24*B28</f>
        <v>13586.806811307697</v>
      </c>
      <c r="AJ28" s="25">
        <f>+AJ24*B28</f>
        <v>66335.586196384626</v>
      </c>
      <c r="AK28" s="30"/>
      <c r="AL28" s="25">
        <f>+AL24*$B$28</f>
        <v>12252.33844961539</v>
      </c>
      <c r="AM28" s="25">
        <f>+AM24*$B$28</f>
        <v>59820.240665769248</v>
      </c>
      <c r="AN28" s="30"/>
      <c r="AO28" s="25">
        <f>+AO24*$B$28</f>
        <v>10899.562395615389</v>
      </c>
      <c r="AP28" s="25">
        <f>+AP24*$B$28</f>
        <v>53215.510519769246</v>
      </c>
      <c r="AQ28" s="30"/>
      <c r="AR28" s="25">
        <f>+AR24*$B$28</f>
        <v>9528.4786493076972</v>
      </c>
      <c r="AS28" s="25">
        <f>+AS24*$B$28</f>
        <v>46521.395758384628</v>
      </c>
      <c r="AT28" s="30"/>
      <c r="AU28" s="25">
        <f>+AU24*$B$28</f>
        <v>8139.0872106923116</v>
      </c>
      <c r="AV28" s="25">
        <f>+AV24*$B$28</f>
        <v>39737.896381615399</v>
      </c>
    </row>
    <row r="29" spans="1:48" x14ac:dyDescent="0.2">
      <c r="A29" s="12" t="s">
        <v>18</v>
      </c>
      <c r="B29" s="26">
        <v>0.4</v>
      </c>
      <c r="C29" s="25"/>
      <c r="D29" s="31"/>
      <c r="E29" s="25">
        <f>+E24*$B$29</f>
        <v>7750.4000000000005</v>
      </c>
      <c r="F29" s="25">
        <f>+F24*$B$29</f>
        <v>34031.596153846149</v>
      </c>
      <c r="G29" s="31"/>
      <c r="H29" s="25">
        <f>+H24*$B$29</f>
        <v>13805.307692307691</v>
      </c>
      <c r="I29" s="25">
        <f>+I24*$B$29</f>
        <v>67402.38461538461</v>
      </c>
      <c r="J29" s="31"/>
      <c r="K29" s="25">
        <f>+K24*$B$29</f>
        <v>13534.615384615388</v>
      </c>
      <c r="L29" s="25">
        <f>+L24*$B$29</f>
        <v>66080.769230769234</v>
      </c>
      <c r="M29" s="31"/>
      <c r="N29" s="25">
        <f>+N24*$B$29</f>
        <v>13263.923076923078</v>
      </c>
      <c r="O29" s="25">
        <f>+O24*$B$29</f>
        <v>64759.153846153851</v>
      </c>
      <c r="P29" s="31"/>
      <c r="Q29" s="25">
        <f>+Q24*$B$29</f>
        <v>12993.23076923077</v>
      </c>
      <c r="R29" s="25">
        <f>+R24*$B$29</f>
        <v>63437.538461538454</v>
      </c>
      <c r="S29" s="31"/>
      <c r="T29" s="25">
        <f>+T24*$B$29</f>
        <v>12722.538461538463</v>
      </c>
      <c r="U29" s="25">
        <f>+U24*$B$29</f>
        <v>62115.923076923078</v>
      </c>
      <c r="V29" s="31"/>
      <c r="W29" s="25">
        <f>+W24*B29</f>
        <v>12451.846153846156</v>
      </c>
      <c r="X29" s="25">
        <f>+X24*B29</f>
        <v>60794.307692307688</v>
      </c>
      <c r="Y29" s="31"/>
      <c r="Z29" s="25">
        <f>+Z24*B29</f>
        <v>12181.153846153849</v>
      </c>
      <c r="AA29" s="25">
        <f>+AA24*B29</f>
        <v>59472.692307692312</v>
      </c>
      <c r="AB29" s="31"/>
      <c r="AC29" s="25">
        <f>+AC24*B29</f>
        <v>11578.786307692309</v>
      </c>
      <c r="AD29" s="25">
        <f>+AD24*B29</f>
        <v>56531.721384615397</v>
      </c>
      <c r="AE29" s="31"/>
      <c r="AF29" s="25">
        <f>+AF24*B29</f>
        <v>10644.97677192308</v>
      </c>
      <c r="AG29" s="25">
        <f>+AG24*B29</f>
        <v>51972.533651153855</v>
      </c>
      <c r="AH29" s="31"/>
      <c r="AI29" s="25">
        <f>+AI24*B29</f>
        <v>9704.8620080769251</v>
      </c>
      <c r="AJ29" s="25">
        <f>+AJ24*B29</f>
        <v>47382.561568846162</v>
      </c>
      <c r="AK29" s="31"/>
      <c r="AL29" s="25">
        <f>+AL24*$B$29</f>
        <v>8751.6703211538497</v>
      </c>
      <c r="AM29" s="25">
        <f>+AM24*$B$29</f>
        <v>42728.74333269232</v>
      </c>
      <c r="AN29" s="31"/>
      <c r="AO29" s="25">
        <f>+AO24*$B$29</f>
        <v>7785.4017111538487</v>
      </c>
      <c r="AP29" s="25">
        <f>+AP24*$B$29</f>
        <v>38011.078942692315</v>
      </c>
      <c r="AQ29" s="31"/>
      <c r="AR29" s="25">
        <f>+AR24*$B$29</f>
        <v>6806.0561780769267</v>
      </c>
      <c r="AS29" s="25">
        <f>+AS24*$B$29</f>
        <v>33229.568398846161</v>
      </c>
      <c r="AT29" s="31"/>
      <c r="AU29" s="25">
        <f>+AU24*$B$29</f>
        <v>5813.63372192308</v>
      </c>
      <c r="AV29" s="25">
        <f>+AV24*$B$29</f>
        <v>28384.211701153854</v>
      </c>
    </row>
    <row r="30" spans="1:48" x14ac:dyDescent="0.2">
      <c r="A30" s="12"/>
      <c r="B30" s="12"/>
      <c r="C30" s="32"/>
      <c r="D30" s="12"/>
      <c r="E30" s="33"/>
      <c r="F30" s="12"/>
      <c r="G30" s="12"/>
      <c r="H30" s="20"/>
      <c r="I30" s="12"/>
      <c r="J30" s="12"/>
      <c r="K30" s="20"/>
      <c r="L30" s="12"/>
      <c r="M30" s="12"/>
      <c r="N30" s="20"/>
      <c r="O30" s="12"/>
      <c r="P30" s="12"/>
      <c r="Q30" s="20"/>
      <c r="R30" s="12"/>
      <c r="S30" s="12"/>
      <c r="T30" s="20"/>
      <c r="U30" s="12"/>
      <c r="V30" s="12"/>
      <c r="W30" s="20"/>
      <c r="X30" s="12"/>
      <c r="Y30" s="12"/>
      <c r="Z30" s="20"/>
      <c r="AA30" s="12"/>
      <c r="AB30" s="12"/>
      <c r="AC30" s="20"/>
      <c r="AD30" s="12"/>
      <c r="AE30" s="12"/>
      <c r="AF30" s="25">
        <f t="shared" ref="AF30" si="0">+AF25*B30</f>
        <v>0</v>
      </c>
      <c r="AG30" s="12"/>
      <c r="AH30" s="12"/>
      <c r="AI30" s="25">
        <f t="shared" ref="AI30" si="1">+AI25*E30</f>
        <v>0</v>
      </c>
      <c r="AJ30" s="12"/>
      <c r="AK30" s="12"/>
      <c r="AL30" s="25">
        <f t="shared" ref="AL30" si="2">+AL25*H30</f>
        <v>0</v>
      </c>
      <c r="AM30" s="12"/>
      <c r="AN30" s="12"/>
      <c r="AO30" s="25">
        <f t="shared" ref="AO30" si="3">+AO25*K30</f>
        <v>0</v>
      </c>
      <c r="AP30" s="12"/>
      <c r="AQ30" s="12"/>
      <c r="AR30" s="25">
        <f t="shared" ref="AR30" si="4">+AR25*N30</f>
        <v>0</v>
      </c>
      <c r="AS30" s="12"/>
      <c r="AT30" s="12"/>
      <c r="AU30" s="25">
        <f t="shared" ref="AU30" si="5">+AU25*Q30</f>
        <v>0</v>
      </c>
      <c r="AV30" s="12"/>
    </row>
    <row r="31" spans="1:48" x14ac:dyDescent="0.2">
      <c r="A31" s="12" t="s">
        <v>19</v>
      </c>
      <c r="B31" s="26">
        <v>2.07E-2</v>
      </c>
      <c r="C31" s="25"/>
      <c r="D31" s="34"/>
      <c r="E31" s="25">
        <f>+E27*$B$31</f>
        <v>16.043327999999999</v>
      </c>
      <c r="F31" s="25">
        <f>+F27*$B$31</f>
        <v>70.445404038461533</v>
      </c>
      <c r="G31" s="34"/>
      <c r="H31" s="25">
        <f>+H27*$B$31</f>
        <v>28.57698692307692</v>
      </c>
      <c r="I31" s="25">
        <f>+I27*$B$31</f>
        <v>139.5229361538461</v>
      </c>
      <c r="J31" s="34"/>
      <c r="K31" s="25">
        <f>+K27*$B$31</f>
        <v>28.016653846153851</v>
      </c>
      <c r="L31" s="25">
        <f>+L27*$B$31</f>
        <v>136.78719230769232</v>
      </c>
      <c r="M31" s="34"/>
      <c r="N31" s="25">
        <f>+N27*$B$31</f>
        <v>27.456320769230771</v>
      </c>
      <c r="O31" s="25">
        <f>+O27*$B$31</f>
        <v>134.05144846153846</v>
      </c>
      <c r="P31" s="34"/>
      <c r="Q31" s="25">
        <f>+Q27*$B$31</f>
        <v>26.895987692307692</v>
      </c>
      <c r="R31" s="25">
        <f>+R27*$B$31</f>
        <v>131.31570461538459</v>
      </c>
      <c r="S31" s="34"/>
      <c r="T31" s="25">
        <f>+T27*$B$31</f>
        <v>26.33565461538462</v>
      </c>
      <c r="U31" s="25">
        <f>+U27*$B$31</f>
        <v>128.57996076923075</v>
      </c>
      <c r="V31" s="34"/>
      <c r="W31" s="25">
        <f>+W27*B31</f>
        <v>25.77532153846154</v>
      </c>
      <c r="X31" s="25">
        <f>+X27*B31</f>
        <v>125.84421692307693</v>
      </c>
      <c r="Y31" s="34"/>
      <c r="Z31" s="25">
        <f>+Z27*B31</f>
        <v>25.214988461538464</v>
      </c>
      <c r="AA31" s="25">
        <f>+AA27*B31</f>
        <v>123.10847307692309</v>
      </c>
      <c r="AB31" s="34"/>
      <c r="AC31" s="25">
        <f>+AC27*B31</f>
        <v>23.968087656923082</v>
      </c>
      <c r="AD31" s="25">
        <f>+AD27*B31</f>
        <v>117.02066326615386</v>
      </c>
      <c r="AE31" s="34"/>
      <c r="AF31" s="25">
        <f>+AF27*B31</f>
        <v>22.035101917880773</v>
      </c>
      <c r="AG31" s="25">
        <f>+AG27*B31</f>
        <v>107.58314465788847</v>
      </c>
      <c r="AH31" s="34"/>
      <c r="AI31" s="25">
        <f>+AI27*B31</f>
        <v>20.089064356719234</v>
      </c>
      <c r="AJ31" s="25">
        <f>+AJ27*B31</f>
        <v>98.081902447511553</v>
      </c>
      <c r="AK31" s="34"/>
      <c r="AL31" s="25">
        <f>+AL27*B$31</f>
        <v>18.115957564788467</v>
      </c>
      <c r="AM31" s="25">
        <f>+AM27*$B$31</f>
        <v>88.448498698673106</v>
      </c>
      <c r="AN31" s="34"/>
      <c r="AO31" s="25">
        <f>+AO27*E$31</f>
        <v>12490.375326380245</v>
      </c>
      <c r="AP31" s="25">
        <f>+AP27*$B$31</f>
        <v>78.682933411373085</v>
      </c>
      <c r="AQ31" s="34"/>
      <c r="AR31" s="25">
        <f>+AR27*H$31</f>
        <v>19449.657839863121</v>
      </c>
      <c r="AS31" s="25">
        <f>+AS27*$B$31</f>
        <v>68.785206585611562</v>
      </c>
      <c r="AT31" s="34"/>
      <c r="AU31" s="25">
        <f>+AU27*K$31</f>
        <v>16287.856357544595</v>
      </c>
      <c r="AV31" s="25">
        <f>+AV27*$B$31</f>
        <v>58.755318221388478</v>
      </c>
    </row>
    <row r="32" spans="1:48" x14ac:dyDescent="0.2">
      <c r="A32" s="12" t="s">
        <v>20</v>
      </c>
      <c r="B32" s="26">
        <v>4.1091330113756111E-2</v>
      </c>
      <c r="C32" s="25"/>
      <c r="D32" s="34"/>
      <c r="E32" s="25">
        <f>+E28*$B$32</f>
        <v>445.86394287911759</v>
      </c>
      <c r="F32" s="25">
        <f>+F28*$B$32</f>
        <v>1957.7649725980152</v>
      </c>
      <c r="G32" s="34"/>
      <c r="H32" s="25">
        <f>+H28*$B$32</f>
        <v>794.18983798922875</v>
      </c>
      <c r="I32" s="25">
        <f>+I28*$B$32</f>
        <v>3877.5150913591756</v>
      </c>
      <c r="J32" s="34"/>
      <c r="K32" s="25">
        <f>+K28*$B$32</f>
        <v>778.61748822473419</v>
      </c>
      <c r="L32" s="25">
        <f>+L28*$B$32</f>
        <v>3801.4853836854668</v>
      </c>
      <c r="M32" s="34"/>
      <c r="N32" s="25">
        <f>+N28*$B$32</f>
        <v>763.04513846023951</v>
      </c>
      <c r="O32" s="25">
        <f>+O28*$B$32</f>
        <v>3725.4556760117575</v>
      </c>
      <c r="P32" s="34"/>
      <c r="Q32" s="25">
        <f>+Q28*$B$32</f>
        <v>747.47278869574473</v>
      </c>
      <c r="R32" s="25">
        <f>+R28*$B$32</f>
        <v>3649.4259683380474</v>
      </c>
      <c r="S32" s="34"/>
      <c r="T32" s="25">
        <f>+T28*$B$32</f>
        <v>731.90043893125016</v>
      </c>
      <c r="U32" s="25">
        <f>+U28*$B$32</f>
        <v>3573.3962606643386</v>
      </c>
      <c r="V32" s="34"/>
      <c r="W32" s="25">
        <f>+W28*B32</f>
        <v>716.32808916675549</v>
      </c>
      <c r="X32" s="25">
        <f>+X28*B32</f>
        <v>3497.3665529906289</v>
      </c>
      <c r="Y32" s="34"/>
      <c r="Z32" s="25">
        <f>+Z28*B32</f>
        <v>700.75573940226093</v>
      </c>
      <c r="AA32" s="25">
        <f>+AA28*B32</f>
        <v>3421.3368453169205</v>
      </c>
      <c r="AB32" s="34"/>
      <c r="AC32" s="25">
        <f>+AC28*B32</f>
        <v>666.10282268043352</v>
      </c>
      <c r="AD32" s="25">
        <f>+AD28*B32</f>
        <v>3252.1490754397637</v>
      </c>
      <c r="AE32" s="34"/>
      <c r="AF32" s="25">
        <f t="shared" ref="AF32:AF33" si="6">+AF28*B32</f>
        <v>612.38275642370002</v>
      </c>
      <c r="AG32" s="25">
        <f t="shared" ref="AG32:AG33" si="7">+AG28*B32</f>
        <v>2989.8687519510063</v>
      </c>
      <c r="AH32" s="34"/>
      <c r="AI32" s="25">
        <f>+AI28*B32</f>
        <v>558.29996387527456</v>
      </c>
      <c r="AJ32" s="25">
        <f>+AJ28*B32</f>
        <v>2725.8174706851637</v>
      </c>
      <c r="AK32" s="34"/>
      <c r="AL32" s="25">
        <f>+AL28*$B$32</f>
        <v>503.46488389861275</v>
      </c>
      <c r="AM32" s="25">
        <f>+AM28*$B$32</f>
        <v>2458.0932566814618</v>
      </c>
      <c r="AN32" s="34"/>
      <c r="AO32" s="25">
        <f>+AO28*$B$32</f>
        <v>447.87751649371432</v>
      </c>
      <c r="AP32" s="25">
        <f>+AP28*$B$32</f>
        <v>2186.6961099398991</v>
      </c>
      <c r="AQ32" s="34"/>
      <c r="AR32" s="25">
        <f>+AR28*$B$32</f>
        <v>391.53786166057955</v>
      </c>
      <c r="AS32" s="25">
        <f>+AS28*$B$32</f>
        <v>1911.6260304604762</v>
      </c>
      <c r="AT32" s="34"/>
      <c r="AU32" s="25">
        <f>+AU28*$B$32</f>
        <v>334.44591939920821</v>
      </c>
      <c r="AV32" s="25">
        <f>+AV28*$B$32</f>
        <v>1632.883018243193</v>
      </c>
    </row>
    <row r="33" spans="1:48" x14ac:dyDescent="0.2">
      <c r="A33" s="12" t="s">
        <v>21</v>
      </c>
      <c r="B33" s="26">
        <v>8.9800000000000005E-2</v>
      </c>
      <c r="C33" s="25"/>
      <c r="D33" s="34"/>
      <c r="E33" s="25">
        <f>+E29*$B$33</f>
        <v>695.98592000000008</v>
      </c>
      <c r="F33" s="28">
        <f>+F29*$B$33</f>
        <v>3056.0373346153842</v>
      </c>
      <c r="G33" s="34"/>
      <c r="H33" s="25">
        <f>+H29*$B$33</f>
        <v>1239.7166307692307</v>
      </c>
      <c r="I33" s="28">
        <f>+I29*$B$33</f>
        <v>6052.7341384615384</v>
      </c>
      <c r="J33" s="34"/>
      <c r="K33" s="25">
        <f>+K29*$B$33</f>
        <v>1215.408461538462</v>
      </c>
      <c r="L33" s="28">
        <f>+L29*$B$33</f>
        <v>5934.0530769230772</v>
      </c>
      <c r="M33" s="34"/>
      <c r="N33" s="25">
        <f>+N29*$B$33</f>
        <v>1191.1002923076924</v>
      </c>
      <c r="O33" s="28">
        <f>+O29*$B$33</f>
        <v>5815.3720153846161</v>
      </c>
      <c r="P33" s="34"/>
      <c r="Q33" s="25">
        <f>+Q29*$B$33</f>
        <v>1166.7921230769232</v>
      </c>
      <c r="R33" s="28">
        <f>+R29*$B$33</f>
        <v>5696.6909538461532</v>
      </c>
      <c r="S33" s="34"/>
      <c r="T33" s="25">
        <f>+T29*$B$33</f>
        <v>1142.483953846154</v>
      </c>
      <c r="U33" s="28">
        <f>+U29*$B$33</f>
        <v>5578.009892307693</v>
      </c>
      <c r="V33" s="34"/>
      <c r="W33" s="25">
        <f>+W29*B33</f>
        <v>1118.1757846153848</v>
      </c>
      <c r="X33" s="28">
        <f>+X29*B33</f>
        <v>5459.328830769231</v>
      </c>
      <c r="Y33" s="34"/>
      <c r="Z33" s="25">
        <f>+Z29*B33</f>
        <v>1093.8676153846156</v>
      </c>
      <c r="AA33" s="28">
        <f>+AA29*B33</f>
        <v>5340.6477692307699</v>
      </c>
      <c r="AB33" s="34"/>
      <c r="AC33" s="25">
        <f>+AC29*B33</f>
        <v>1039.7750104307695</v>
      </c>
      <c r="AD33" s="28">
        <f>+AD29*B33</f>
        <v>5076.5485803384627</v>
      </c>
      <c r="AE33" s="34"/>
      <c r="AF33" s="25">
        <f t="shared" si="6"/>
        <v>955.91891411869267</v>
      </c>
      <c r="AG33" s="25">
        <f t="shared" si="7"/>
        <v>4667.1335218736167</v>
      </c>
      <c r="AH33" s="34"/>
      <c r="AI33" s="25">
        <f>+AI29*B33</f>
        <v>871.49660832530788</v>
      </c>
      <c r="AJ33" s="25">
        <f>+AJ29*B33</f>
        <v>4254.9540288823855</v>
      </c>
      <c r="AK33" s="34"/>
      <c r="AL33" s="25">
        <f>+AL29*$B$33</f>
        <v>785.89999483961572</v>
      </c>
      <c r="AM33" s="25">
        <f>+AM29*$B$33</f>
        <v>3837.0411512757705</v>
      </c>
      <c r="AN33" s="34"/>
      <c r="AO33" s="25">
        <f>+AO29*$B$33</f>
        <v>699.12907366161562</v>
      </c>
      <c r="AP33" s="25">
        <f>+AP29*$B$33</f>
        <v>3413.3948890537699</v>
      </c>
      <c r="AQ33" s="34"/>
      <c r="AR33" s="25">
        <f>+AR29*$B$33</f>
        <v>611.18384479130805</v>
      </c>
      <c r="AS33" s="25">
        <f>+AS29*$B$33</f>
        <v>2984.0152422163856</v>
      </c>
      <c r="AT33" s="34"/>
      <c r="AU33" s="25">
        <f>+AU29*$B$33</f>
        <v>522.06430822869265</v>
      </c>
      <c r="AV33" s="25">
        <f>+AV29*$B$33</f>
        <v>2548.902210763616</v>
      </c>
    </row>
    <row r="34" spans="1:48" x14ac:dyDescent="0.2">
      <c r="A34" s="35" t="s">
        <v>22</v>
      </c>
      <c r="B34" s="12"/>
      <c r="C34" s="25"/>
      <c r="D34" s="12"/>
      <c r="E34" s="36">
        <f>SUM(E31:E33)</f>
        <v>1157.8931908791176</v>
      </c>
      <c r="F34" s="36">
        <f>SUM(F31:F33)</f>
        <v>5084.2477112518609</v>
      </c>
      <c r="G34" s="12"/>
      <c r="H34" s="36">
        <f>SUM(H31:H33)</f>
        <v>2062.4834556815363</v>
      </c>
      <c r="I34" s="36">
        <f>SUM(I31:I33)</f>
        <v>10069.77216597456</v>
      </c>
      <c r="J34" s="12"/>
      <c r="K34" s="36">
        <f>SUM(K31:K33)</f>
        <v>2022.04260360935</v>
      </c>
      <c r="L34" s="36">
        <f>SUM(L31:L33)</f>
        <v>9872.3256529162354</v>
      </c>
      <c r="M34" s="12"/>
      <c r="N34" s="36">
        <f>SUM(N31:N33)</f>
        <v>1981.6017515371627</v>
      </c>
      <c r="O34" s="36">
        <f>SUM(O31:O33)</f>
        <v>9674.8791398579124</v>
      </c>
      <c r="P34" s="12"/>
      <c r="Q34" s="36">
        <f>SUM(Q31:Q33)</f>
        <v>1941.1608994649755</v>
      </c>
      <c r="R34" s="36">
        <f>SUM(R31:R33)</f>
        <v>9477.4326267995857</v>
      </c>
      <c r="S34" s="12"/>
      <c r="T34" s="36">
        <f>SUM(T31:T33)</f>
        <v>1900.7200473927887</v>
      </c>
      <c r="U34" s="36">
        <f>SUM(U31:U33)</f>
        <v>9279.9861137412627</v>
      </c>
      <c r="V34" s="12"/>
      <c r="W34" s="36">
        <f t="shared" ref="W34:X34" si="8">SUM(W31:W33)</f>
        <v>1860.279195320602</v>
      </c>
      <c r="X34" s="36">
        <f t="shared" si="8"/>
        <v>9082.539600682936</v>
      </c>
      <c r="Y34" s="12"/>
      <c r="Z34" s="36">
        <f t="shared" ref="Z34:AA34" si="9">SUM(Z31:Z33)</f>
        <v>1819.8383432484152</v>
      </c>
      <c r="AA34" s="36">
        <f t="shared" si="9"/>
        <v>8885.093087624613</v>
      </c>
      <c r="AB34" s="12"/>
      <c r="AC34" s="36">
        <f t="shared" ref="AC34:AD34" si="10">SUM(AC31:AC33)</f>
        <v>1729.8459207681262</v>
      </c>
      <c r="AD34" s="36">
        <f t="shared" si="10"/>
        <v>8445.7183190443793</v>
      </c>
      <c r="AE34" s="12"/>
      <c r="AF34" s="36">
        <f t="shared" ref="AF34:AG34" si="11">SUM(AF31:AF33)</f>
        <v>1590.3367724602736</v>
      </c>
      <c r="AG34" s="36">
        <f t="shared" si="11"/>
        <v>7764.5854184825112</v>
      </c>
      <c r="AH34" s="12"/>
      <c r="AI34" s="36">
        <f t="shared" ref="AI34:AJ34" si="12">SUM(AI31:AI33)</f>
        <v>1449.8856365573015</v>
      </c>
      <c r="AJ34" s="36">
        <f t="shared" si="12"/>
        <v>7078.853402015061</v>
      </c>
      <c r="AK34" s="12"/>
      <c r="AL34" s="36">
        <f t="shared" ref="AL34:AM34" si="13">SUM(AL31:AL33)</f>
        <v>1307.480836303017</v>
      </c>
      <c r="AM34" s="36">
        <f t="shared" si="13"/>
        <v>6383.5829066559054</v>
      </c>
      <c r="AN34" s="12"/>
      <c r="AO34" s="36">
        <f t="shared" ref="AO34:AP34" si="14">SUM(AO31:AO33)</f>
        <v>13637.381916535574</v>
      </c>
      <c r="AP34" s="36">
        <f t="shared" si="14"/>
        <v>5678.7739324050417</v>
      </c>
      <c r="AQ34" s="12"/>
      <c r="AR34" s="36">
        <f t="shared" ref="AR34:AS34" si="15">SUM(AR31:AR33)</f>
        <v>20452.379546315009</v>
      </c>
      <c r="AS34" s="36">
        <f t="shared" si="15"/>
        <v>4964.4264792624735</v>
      </c>
      <c r="AT34" s="12"/>
      <c r="AU34" s="36">
        <f t="shared" ref="AU34:AV34" si="16">SUM(AU31:AU33)</f>
        <v>17144.366585172495</v>
      </c>
      <c r="AV34" s="36">
        <f t="shared" si="16"/>
        <v>4240.5405472281973</v>
      </c>
    </row>
    <row r="35" spans="1:48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">
      <c r="A36" s="12" t="s">
        <v>23</v>
      </c>
      <c r="B36" s="12"/>
      <c r="C36" s="37"/>
      <c r="D36" s="12"/>
      <c r="E36" s="38">
        <v>15000</v>
      </c>
      <c r="F36" s="25">
        <v>0</v>
      </c>
      <c r="G36" s="12"/>
      <c r="H36" s="38">
        <v>0</v>
      </c>
      <c r="I36" s="25">
        <v>0</v>
      </c>
      <c r="J36" s="12"/>
      <c r="K36" s="38">
        <v>0</v>
      </c>
      <c r="L36" s="25">
        <v>0</v>
      </c>
      <c r="M36" s="12"/>
      <c r="N36" s="38">
        <v>0</v>
      </c>
      <c r="O36" s="25">
        <v>0</v>
      </c>
      <c r="P36" s="12"/>
      <c r="Q36" s="38">
        <v>0</v>
      </c>
      <c r="R36" s="38">
        <v>0</v>
      </c>
      <c r="S36" s="12"/>
      <c r="T36" s="38">
        <v>0</v>
      </c>
      <c r="U36" s="38">
        <v>0</v>
      </c>
      <c r="V36" s="12"/>
      <c r="W36" s="38">
        <v>0</v>
      </c>
      <c r="X36" s="38">
        <v>0</v>
      </c>
      <c r="Y36" s="12"/>
      <c r="Z36" s="38">
        <v>0</v>
      </c>
      <c r="AA36" s="38">
        <v>0</v>
      </c>
      <c r="AB36" s="12"/>
      <c r="AC36" s="38">
        <v>0</v>
      </c>
      <c r="AD36" s="38">
        <v>0</v>
      </c>
      <c r="AE36" s="12"/>
      <c r="AF36" s="38">
        <v>0</v>
      </c>
      <c r="AG36" s="38">
        <v>0</v>
      </c>
      <c r="AH36" s="12"/>
      <c r="AI36" s="38">
        <v>0</v>
      </c>
      <c r="AJ36" s="38">
        <v>0</v>
      </c>
      <c r="AK36" s="12"/>
      <c r="AL36" s="38">
        <v>0</v>
      </c>
      <c r="AM36" s="38">
        <v>0</v>
      </c>
      <c r="AN36" s="12"/>
      <c r="AO36" s="38">
        <v>0</v>
      </c>
      <c r="AP36" s="38">
        <v>0</v>
      </c>
      <c r="AQ36" s="12"/>
      <c r="AR36" s="38">
        <v>0</v>
      </c>
      <c r="AS36" s="38">
        <v>0</v>
      </c>
      <c r="AT36" s="12"/>
      <c r="AU36" s="38">
        <v>0</v>
      </c>
      <c r="AV36" s="38">
        <v>0</v>
      </c>
    </row>
    <row r="37" spans="1:48" x14ac:dyDescent="0.2">
      <c r="A37" s="12" t="s">
        <v>24</v>
      </c>
      <c r="B37" s="13"/>
      <c r="C37" s="25"/>
      <c r="D37" s="39">
        <f>D70+D71</f>
        <v>1990.3846153846155</v>
      </c>
      <c r="E37" s="25">
        <f>+D37*E19</f>
        <v>338.36538461538464</v>
      </c>
      <c r="F37" s="25">
        <f>+D37*F19</f>
        <v>1652.0192307692307</v>
      </c>
      <c r="G37" s="39">
        <f>E70+E71</f>
        <v>3980.7692307692309</v>
      </c>
      <c r="H37" s="25">
        <f>+G37*H19</f>
        <v>676.73076923076928</v>
      </c>
      <c r="I37" s="25">
        <f>+G37*I19</f>
        <v>3304.0384615384614</v>
      </c>
      <c r="J37" s="39">
        <f>F70+F71</f>
        <v>3980.7692307692309</v>
      </c>
      <c r="K37" s="25">
        <f>+J37*K19</f>
        <v>676.73076923076928</v>
      </c>
      <c r="L37" s="25">
        <f>+J37*L19</f>
        <v>3304.0384615384614</v>
      </c>
      <c r="M37" s="39">
        <f>G70+G71</f>
        <v>3980.7692307692309</v>
      </c>
      <c r="N37" s="25">
        <f>+M37*N19</f>
        <v>676.73076923076928</v>
      </c>
      <c r="O37" s="25">
        <f>+M37*O19</f>
        <v>3304.0384615384614</v>
      </c>
      <c r="P37" s="39">
        <f>H70+H71</f>
        <v>3980.7692307692309</v>
      </c>
      <c r="Q37" s="25">
        <f>+P37*Q19</f>
        <v>676.73076923076928</v>
      </c>
      <c r="R37" s="25">
        <f>+P37*R19</f>
        <v>3304.0384615384614</v>
      </c>
      <c r="S37" s="39">
        <f>I70+I71</f>
        <v>3980.7692307692309</v>
      </c>
      <c r="T37" s="25">
        <f>+S37*T19</f>
        <v>676.73076923076928</v>
      </c>
      <c r="U37" s="25">
        <f>+S37*U19</f>
        <v>3304.0384615384614</v>
      </c>
      <c r="V37" s="39">
        <f>J70+J71</f>
        <v>3980.7692307692309</v>
      </c>
      <c r="W37" s="25">
        <f>+V37*W19</f>
        <v>676.73076923076928</v>
      </c>
      <c r="X37" s="25">
        <f>+V37*X19</f>
        <v>3304.0384615384614</v>
      </c>
      <c r="Y37" s="39">
        <f>K70+K71</f>
        <v>3980.7692307692309</v>
      </c>
      <c r="Z37" s="25">
        <f>+Y37*Z19</f>
        <v>676.73076923076928</v>
      </c>
      <c r="AA37" s="25">
        <f>+Y37*AA19</f>
        <v>3304.0384615384614</v>
      </c>
      <c r="AB37" s="39">
        <f>L70+L71</f>
        <v>8858.3461538461543</v>
      </c>
      <c r="AC37" s="25">
        <f>+AB37*AC19</f>
        <v>1505.9188461538463</v>
      </c>
      <c r="AD37" s="25">
        <f>+AB37*AD19</f>
        <v>7352.4273076923073</v>
      </c>
      <c r="AE37" s="39">
        <f>M70+M71</f>
        <v>13732.493173076922</v>
      </c>
      <c r="AF37" s="25">
        <f>+AE37*AF19</f>
        <v>2334.5238394230769</v>
      </c>
      <c r="AG37" s="25">
        <f>+AE37*AG19</f>
        <v>11397.969333653846</v>
      </c>
      <c r="AH37" s="39">
        <f>N70+N71</f>
        <v>13825.217115384616</v>
      </c>
      <c r="AI37" s="25">
        <f>+AH37*AI19</f>
        <v>2350.286909615385</v>
      </c>
      <c r="AJ37" s="25">
        <f>+AH37*AJ19</f>
        <v>11474.930205769231</v>
      </c>
      <c r="AK37" s="39">
        <f>O70+O71</f>
        <v>14017.524807692307</v>
      </c>
      <c r="AL37" s="25">
        <f>+AK37*AL19</f>
        <v>2382.9792173076926</v>
      </c>
      <c r="AM37" s="25">
        <f>+AK37*AM19</f>
        <v>11634.545590384614</v>
      </c>
      <c r="AN37" s="39">
        <f>P70+P71</f>
        <v>14209.8325</v>
      </c>
      <c r="AO37" s="25">
        <f>+AN37*AO19</f>
        <v>2415.6715250000002</v>
      </c>
      <c r="AP37" s="25">
        <f>+AN37*AP19</f>
        <v>11794.160975000001</v>
      </c>
      <c r="AQ37" s="39">
        <f>Q70+Q71</f>
        <v>14402.140192307692</v>
      </c>
      <c r="AR37" s="25">
        <f>+AQ37*AR19</f>
        <v>2448.3638326923078</v>
      </c>
      <c r="AS37" s="25">
        <f>+AQ37*AS19</f>
        <v>11953.776359615384</v>
      </c>
      <c r="AT37" s="39">
        <f>R70+R71</f>
        <v>14594.447884615385</v>
      </c>
      <c r="AU37" s="25">
        <f>+AT37*AU19</f>
        <v>2481.0561403846154</v>
      </c>
      <c r="AV37" s="25">
        <f>+AT37*AV19</f>
        <v>12113.391744230768</v>
      </c>
    </row>
    <row r="38" spans="1:48" x14ac:dyDescent="0.2">
      <c r="A38" s="12" t="s">
        <v>62</v>
      </c>
      <c r="B38" s="13"/>
      <c r="C38" s="40"/>
      <c r="D38" s="12"/>
      <c r="E38" s="20">
        <f>E60</f>
        <v>-109.11131983716727</v>
      </c>
      <c r="F38" s="20">
        <v>0</v>
      </c>
      <c r="G38" s="13"/>
      <c r="H38" s="20">
        <v>0</v>
      </c>
      <c r="I38" s="20">
        <v>0</v>
      </c>
      <c r="J38" s="13"/>
      <c r="K38" s="20">
        <v>0</v>
      </c>
      <c r="L38" s="20">
        <v>0</v>
      </c>
      <c r="M38" s="13"/>
      <c r="N38" s="20">
        <v>0</v>
      </c>
      <c r="O38" s="20">
        <v>0</v>
      </c>
      <c r="P38" s="13"/>
      <c r="Q38" s="20">
        <v>0</v>
      </c>
      <c r="R38" s="20">
        <v>0</v>
      </c>
      <c r="S38" s="13"/>
      <c r="T38" s="20">
        <v>0</v>
      </c>
      <c r="U38" s="20">
        <v>0</v>
      </c>
      <c r="V38" s="13"/>
      <c r="W38" s="20">
        <v>0</v>
      </c>
      <c r="X38" s="20">
        <v>0</v>
      </c>
      <c r="Y38" s="13"/>
      <c r="Z38" s="20">
        <v>0</v>
      </c>
      <c r="AA38" s="20">
        <v>0</v>
      </c>
      <c r="AB38" s="13"/>
      <c r="AC38" s="20">
        <v>0</v>
      </c>
      <c r="AD38" s="20">
        <v>0</v>
      </c>
      <c r="AE38" s="13"/>
      <c r="AF38" s="20">
        <v>0</v>
      </c>
      <c r="AG38" s="20">
        <v>0</v>
      </c>
      <c r="AH38" s="13"/>
      <c r="AI38" s="20">
        <v>0</v>
      </c>
      <c r="AJ38" s="20">
        <v>0</v>
      </c>
      <c r="AK38" s="13"/>
      <c r="AL38" s="20">
        <v>0</v>
      </c>
      <c r="AM38" s="20">
        <v>0</v>
      </c>
      <c r="AN38" s="13"/>
      <c r="AO38" s="20">
        <v>0</v>
      </c>
      <c r="AP38" s="20">
        <v>0</v>
      </c>
      <c r="AQ38" s="13"/>
      <c r="AR38" s="20">
        <v>0</v>
      </c>
      <c r="AS38" s="20">
        <v>0</v>
      </c>
      <c r="AT38" s="13"/>
      <c r="AU38" s="20">
        <v>0</v>
      </c>
      <c r="AV38" s="20">
        <v>0</v>
      </c>
    </row>
    <row r="39" spans="1:48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3.5" thickBot="1" x14ac:dyDescent="0.25">
      <c r="A40" s="3" t="s">
        <v>25</v>
      </c>
      <c r="B40" s="12"/>
      <c r="C40" s="25"/>
      <c r="D40" s="12"/>
      <c r="E40" s="41">
        <f>SUM(E34:E39)</f>
        <v>16387.147255657335</v>
      </c>
      <c r="F40" s="41">
        <f>SUM(F34:F39)</f>
        <v>6736.2669420210914</v>
      </c>
      <c r="G40" s="12"/>
      <c r="H40" s="41">
        <f>SUM(H34:H39)</f>
        <v>2739.2142249123053</v>
      </c>
      <c r="I40" s="41">
        <f>SUM(I34:I39)</f>
        <v>13373.810627513021</v>
      </c>
      <c r="J40" s="12"/>
      <c r="K40" s="41">
        <f>SUM(K34:K39)</f>
        <v>2698.773372840119</v>
      </c>
      <c r="L40" s="41">
        <f>SUM(L34:L39)</f>
        <v>13176.364114454696</v>
      </c>
      <c r="M40" s="12"/>
      <c r="N40" s="41">
        <f>SUM(N34:N39)</f>
        <v>2658.3325207679318</v>
      </c>
      <c r="O40" s="41">
        <f>SUM(O34:O39)</f>
        <v>12978.917601396373</v>
      </c>
      <c r="P40" s="12"/>
      <c r="Q40" s="41">
        <f>SUM(Q34:Q39)</f>
        <v>2617.8916686957446</v>
      </c>
      <c r="R40" s="41">
        <f>SUM(R34:R39)</f>
        <v>12781.471088338047</v>
      </c>
      <c r="S40" s="12"/>
      <c r="T40" s="41">
        <f>SUM(T34:T39)</f>
        <v>2577.4508166235582</v>
      </c>
      <c r="U40" s="41">
        <f>SUM(U34:U39)</f>
        <v>12584.024575279724</v>
      </c>
      <c r="V40" s="12"/>
      <c r="W40" s="41">
        <f t="shared" ref="W40:X40" si="17">SUM(W34:W39)</f>
        <v>2537.009964551371</v>
      </c>
      <c r="X40" s="41">
        <f t="shared" si="17"/>
        <v>12386.578062221397</v>
      </c>
      <c r="Y40" s="12"/>
      <c r="Z40" s="41">
        <f t="shared" ref="Z40:AA40" si="18">SUM(Z34:Z39)</f>
        <v>2496.5691124791847</v>
      </c>
      <c r="AA40" s="41">
        <f t="shared" si="18"/>
        <v>12189.131549163074</v>
      </c>
      <c r="AB40" s="12"/>
      <c r="AC40" s="41">
        <f t="shared" ref="AC40:AD40" si="19">SUM(AC34:AC39)</f>
        <v>3235.7647669219723</v>
      </c>
      <c r="AD40" s="41">
        <f t="shared" si="19"/>
        <v>15798.145626736687</v>
      </c>
      <c r="AE40" s="12"/>
      <c r="AF40" s="41">
        <f t="shared" ref="AF40:AG40" si="20">SUM(AF34:AF39)</f>
        <v>3924.8606118833504</v>
      </c>
      <c r="AG40" s="41">
        <f t="shared" si="20"/>
        <v>19162.554752136355</v>
      </c>
      <c r="AH40" s="12"/>
      <c r="AI40" s="41">
        <f t="shared" ref="AI40:AJ40" si="21">SUM(AI34:AI39)</f>
        <v>3800.1725461726865</v>
      </c>
      <c r="AJ40" s="41">
        <f t="shared" si="21"/>
        <v>18553.783607784291</v>
      </c>
      <c r="AK40" s="12"/>
      <c r="AL40" s="41">
        <f t="shared" ref="AL40:AM40" si="22">SUM(AL34:AL39)</f>
        <v>3690.4600536107096</v>
      </c>
      <c r="AM40" s="41">
        <f t="shared" si="22"/>
        <v>18018.128497040518</v>
      </c>
      <c r="AN40" s="12"/>
      <c r="AO40" s="41">
        <f t="shared" ref="AO40:AP40" si="23">SUM(AO34:AO39)</f>
        <v>16053.053441535574</v>
      </c>
      <c r="AP40" s="41">
        <f t="shared" si="23"/>
        <v>17472.934907405041</v>
      </c>
      <c r="AQ40" s="12"/>
      <c r="AR40" s="41">
        <f t="shared" ref="AR40:AS40" si="24">SUM(AR34:AR39)</f>
        <v>22900.743379007316</v>
      </c>
      <c r="AS40" s="41">
        <f t="shared" si="24"/>
        <v>16918.202838877856</v>
      </c>
      <c r="AT40" s="12"/>
      <c r="AU40" s="41">
        <f t="shared" ref="AU40:AV40" si="25">SUM(AU34:AU39)</f>
        <v>19625.42272555711</v>
      </c>
      <c r="AV40" s="41">
        <f t="shared" si="25"/>
        <v>16353.932291458965</v>
      </c>
    </row>
    <row r="41" spans="1:48" x14ac:dyDescent="0.2">
      <c r="A41" s="12"/>
      <c r="B41" s="12"/>
      <c r="C41" s="25"/>
      <c r="D41" s="12"/>
      <c r="E41" s="25"/>
      <c r="F41" s="25"/>
      <c r="G41" s="12"/>
      <c r="H41" s="25"/>
      <c r="I41" s="25"/>
      <c r="J41" s="12"/>
      <c r="K41" s="25"/>
      <c r="L41" s="25"/>
      <c r="M41" s="12"/>
      <c r="N41" s="25"/>
      <c r="O41" s="25"/>
      <c r="P41" s="12"/>
      <c r="Q41" s="25"/>
      <c r="R41" s="25"/>
      <c r="S41" s="12"/>
      <c r="T41" s="25"/>
      <c r="U41" s="25"/>
      <c r="V41" s="12"/>
      <c r="W41" s="25"/>
      <c r="X41" s="25"/>
      <c r="Y41" s="12"/>
      <c r="Z41" s="25"/>
      <c r="AA41" s="25"/>
      <c r="AB41" s="12"/>
      <c r="AC41" s="25"/>
      <c r="AD41" s="25"/>
      <c r="AE41" s="12"/>
      <c r="AF41" s="25"/>
      <c r="AG41" s="25"/>
      <c r="AH41" s="12"/>
      <c r="AI41" s="25"/>
      <c r="AJ41" s="25"/>
      <c r="AK41" s="12"/>
      <c r="AL41" s="25"/>
      <c r="AM41" s="25"/>
      <c r="AN41" s="12"/>
      <c r="AO41" s="25"/>
      <c r="AP41" s="25"/>
      <c r="AQ41" s="12"/>
      <c r="AR41" s="25"/>
      <c r="AS41" s="25"/>
      <c r="AT41" s="12"/>
      <c r="AU41" s="25"/>
      <c r="AV41" s="25"/>
    </row>
    <row r="42" spans="1:48" x14ac:dyDescent="0.2">
      <c r="A42" s="12"/>
      <c r="B42" s="14" t="s">
        <v>26</v>
      </c>
      <c r="C42" s="25"/>
      <c r="D42" s="12"/>
      <c r="E42" s="25"/>
      <c r="F42" s="12"/>
      <c r="G42" s="25"/>
      <c r="H42" s="12"/>
      <c r="I42" s="25"/>
      <c r="J42" s="25"/>
      <c r="K42" s="12"/>
      <c r="L42" s="25"/>
      <c r="M42" s="25"/>
      <c r="N42" s="12"/>
      <c r="O42" s="25"/>
      <c r="P42" s="25"/>
      <c r="Q42" s="12"/>
      <c r="R42" s="25"/>
      <c r="S42" s="25"/>
      <c r="T42" s="12"/>
      <c r="U42" s="25"/>
      <c r="V42" s="25"/>
      <c r="W42" s="12"/>
      <c r="X42" s="25"/>
      <c r="Y42" s="25"/>
      <c r="Z42" s="12"/>
      <c r="AA42" s="25"/>
      <c r="AB42" s="25"/>
      <c r="AC42" s="12"/>
      <c r="AD42" s="25"/>
      <c r="AE42" s="25"/>
      <c r="AF42" s="12"/>
      <c r="AG42" s="25"/>
      <c r="AH42" s="25"/>
      <c r="AI42" s="12"/>
      <c r="AJ42" s="25"/>
      <c r="AK42" s="25"/>
      <c r="AL42" s="12"/>
      <c r="AM42" s="25"/>
      <c r="AN42" s="25"/>
      <c r="AO42" s="12"/>
      <c r="AP42" s="25"/>
      <c r="AQ42" s="25"/>
      <c r="AR42" s="12"/>
      <c r="AS42" s="25"/>
      <c r="AT42" s="25"/>
      <c r="AU42" s="12"/>
      <c r="AV42" s="25"/>
    </row>
    <row r="43" spans="1:48" x14ac:dyDescent="0.2">
      <c r="A43" s="12" t="s">
        <v>27</v>
      </c>
      <c r="B43" s="14" t="s">
        <v>28</v>
      </c>
      <c r="C43" s="25"/>
      <c r="D43" s="12"/>
      <c r="E43" s="25"/>
      <c r="F43" s="36">
        <f>+F40</f>
        <v>6736.2669420210914</v>
      </c>
      <c r="G43" s="25"/>
      <c r="H43" s="12"/>
      <c r="I43" s="36">
        <f>+I40</f>
        <v>13373.810627513021</v>
      </c>
      <c r="J43" s="25"/>
      <c r="K43" s="12"/>
      <c r="L43" s="36">
        <f>+L40</f>
        <v>13176.364114454696</v>
      </c>
      <c r="M43" s="25"/>
      <c r="N43" s="12"/>
      <c r="O43" s="36">
        <f>+O40</f>
        <v>12978.917601396373</v>
      </c>
      <c r="P43" s="25"/>
      <c r="Q43" s="12"/>
      <c r="R43" s="36">
        <f>+R40</f>
        <v>12781.471088338047</v>
      </c>
      <c r="S43" s="25"/>
      <c r="T43" s="12"/>
      <c r="U43" s="36">
        <f>+U40</f>
        <v>12584.024575279724</v>
      </c>
      <c r="V43" s="25"/>
      <c r="W43" s="12"/>
      <c r="X43" s="36">
        <f>+X40</f>
        <v>12386.578062221397</v>
      </c>
      <c r="Y43" s="25"/>
      <c r="Z43" s="12"/>
      <c r="AA43" s="36">
        <f>+AA40</f>
        <v>12189.131549163074</v>
      </c>
      <c r="AB43" s="25"/>
      <c r="AC43" s="12"/>
      <c r="AD43" s="36">
        <f>+AD40</f>
        <v>15798.145626736687</v>
      </c>
      <c r="AE43" s="25"/>
      <c r="AF43" s="12"/>
      <c r="AG43" s="36">
        <f>+AG40</f>
        <v>19162.554752136355</v>
      </c>
      <c r="AH43" s="25"/>
      <c r="AI43" s="12"/>
      <c r="AJ43" s="36">
        <f>+AJ40</f>
        <v>18553.783607784291</v>
      </c>
      <c r="AK43" s="25"/>
      <c r="AL43" s="12"/>
      <c r="AM43" s="36">
        <f>+AM40</f>
        <v>18018.128497040518</v>
      </c>
      <c r="AN43" s="25"/>
      <c r="AO43" s="12"/>
      <c r="AP43" s="36">
        <f>+AP40</f>
        <v>17472.934907405041</v>
      </c>
      <c r="AQ43" s="25"/>
      <c r="AR43" s="12"/>
      <c r="AS43" s="36">
        <f>+AS40</f>
        <v>16918.202838877856</v>
      </c>
      <c r="AT43" s="25"/>
      <c r="AU43" s="12"/>
      <c r="AV43" s="36">
        <f>+AV40</f>
        <v>16353.932291458965</v>
      </c>
    </row>
    <row r="44" spans="1:48" x14ac:dyDescent="0.2">
      <c r="A44" s="12" t="s">
        <v>29</v>
      </c>
      <c r="B44" s="43">
        <v>822696978</v>
      </c>
      <c r="C44" s="12"/>
      <c r="D44" s="12"/>
      <c r="E44" s="44" t="s">
        <v>30</v>
      </c>
      <c r="F44" s="12"/>
      <c r="G44" s="12"/>
      <c r="H44" s="45">
        <v>-1.658915613376263E-5</v>
      </c>
      <c r="I44" s="12"/>
      <c r="J44" s="12"/>
      <c r="K44" s="45">
        <v>-1.6638316564363247E-5</v>
      </c>
      <c r="L44" s="12"/>
      <c r="M44" s="12"/>
      <c r="N44" s="45">
        <v>-1.6687476994963867E-5</v>
      </c>
      <c r="O44" s="12"/>
      <c r="P44" s="12"/>
      <c r="Q44" s="45">
        <v>-1.6736637425564484E-5</v>
      </c>
      <c r="R44" s="12"/>
      <c r="S44" s="12"/>
      <c r="T44" s="45">
        <v>-1.6736637425564484E-5</v>
      </c>
      <c r="U44" s="12"/>
      <c r="V44" s="12"/>
      <c r="W44" s="45">
        <v>-1.6736637425564484E-5</v>
      </c>
      <c r="X44" s="12"/>
      <c r="Y44" s="12"/>
      <c r="Z44" s="45">
        <v>-1.6736637425564484E-5</v>
      </c>
      <c r="AA44" s="12"/>
      <c r="AB44" s="12"/>
      <c r="AC44" s="45">
        <v>-1.6736637425564484E-5</v>
      </c>
      <c r="AD44" s="12"/>
      <c r="AE44" s="12"/>
      <c r="AF44" s="45">
        <v>-1.6736637425564484E-5</v>
      </c>
      <c r="AG44" s="12"/>
      <c r="AH44" s="12"/>
      <c r="AI44" s="45">
        <v>-1.6736637425564484E-5</v>
      </c>
      <c r="AJ44" s="12"/>
      <c r="AK44" s="12"/>
      <c r="AL44" s="45">
        <v>-1.6736637425564484E-5</v>
      </c>
      <c r="AM44" s="12"/>
      <c r="AN44" s="12"/>
      <c r="AO44" s="45">
        <v>-1.6736637425564484E-5</v>
      </c>
      <c r="AP44" s="12"/>
      <c r="AQ44" s="12"/>
      <c r="AR44" s="45">
        <v>-1.6736637425564484E-5</v>
      </c>
      <c r="AS44" s="12"/>
      <c r="AT44" s="12"/>
      <c r="AU44" s="45">
        <v>-1.6736637425564484E-5</v>
      </c>
      <c r="AV44" s="12"/>
    </row>
    <row r="45" spans="1:48" x14ac:dyDescent="0.2">
      <c r="A45" s="12" t="s">
        <v>31</v>
      </c>
      <c r="B45" s="12"/>
      <c r="C45" s="20"/>
      <c r="D45" s="20"/>
      <c r="E45" s="20"/>
      <c r="F45" s="36">
        <f>+F43/12</f>
        <v>561.35557850175758</v>
      </c>
      <c r="G45" s="20"/>
      <c r="H45" s="12"/>
      <c r="I45" s="36">
        <f>+I43/12</f>
        <v>1114.4842189594185</v>
      </c>
      <c r="J45" s="20"/>
      <c r="K45" s="12"/>
      <c r="L45" s="36">
        <f>+L43/12</f>
        <v>1098.0303428712248</v>
      </c>
      <c r="M45" s="20"/>
      <c r="N45" s="12"/>
      <c r="O45" s="36">
        <f>+O43/12</f>
        <v>1081.576466783031</v>
      </c>
      <c r="P45" s="20"/>
      <c r="Q45" s="12"/>
      <c r="R45" s="36">
        <f>+R43/12</f>
        <v>1065.1225906948373</v>
      </c>
      <c r="S45" s="20"/>
      <c r="T45" s="12"/>
      <c r="U45" s="36">
        <f>+U43/12</f>
        <v>1048.6687146066436</v>
      </c>
      <c r="V45" s="20"/>
      <c r="W45" s="12"/>
      <c r="X45" s="36">
        <f>+X43/12</f>
        <v>1032.2148385184498</v>
      </c>
      <c r="Y45" s="20"/>
      <c r="Z45" s="12"/>
      <c r="AA45" s="36">
        <f>+AA43/12</f>
        <v>1015.7609624302562</v>
      </c>
      <c r="AB45" s="20"/>
      <c r="AC45" s="12"/>
      <c r="AD45" s="36">
        <f>+AD43/12</f>
        <v>1316.5121355613906</v>
      </c>
      <c r="AE45" s="20"/>
      <c r="AF45" s="12"/>
      <c r="AG45" s="36">
        <f>+AG43/12</f>
        <v>1596.8795626780295</v>
      </c>
      <c r="AH45" s="20"/>
      <c r="AI45" s="12"/>
      <c r="AJ45" s="36">
        <f>+AJ43/12</f>
        <v>1546.1486339820242</v>
      </c>
      <c r="AK45" s="20"/>
      <c r="AL45" s="12"/>
      <c r="AM45" s="36">
        <f>+AM43/12</f>
        <v>1501.5107080867099</v>
      </c>
      <c r="AN45" s="20"/>
      <c r="AO45" s="12"/>
      <c r="AP45" s="36">
        <f>+AP43/12</f>
        <v>1456.0779089504201</v>
      </c>
      <c r="AQ45" s="20"/>
      <c r="AR45" s="12"/>
      <c r="AS45" s="36">
        <f>+AS43/12</f>
        <v>1409.8502365731547</v>
      </c>
      <c r="AT45" s="20"/>
      <c r="AU45" s="12"/>
      <c r="AV45" s="36">
        <f>+AV43/12</f>
        <v>1362.8276909549138</v>
      </c>
    </row>
    <row r="46" spans="1:48" x14ac:dyDescent="0.2">
      <c r="A46" s="12"/>
      <c r="B46" s="12"/>
      <c r="C46" s="20"/>
      <c r="D46" s="20"/>
      <c r="E46" s="20"/>
      <c r="F46" s="46"/>
      <c r="G46" s="20"/>
      <c r="H46" s="12"/>
      <c r="I46" s="20"/>
      <c r="J46" s="20"/>
      <c r="K46" s="12"/>
      <c r="L46" s="12"/>
      <c r="M46" s="20"/>
      <c r="N46" s="12"/>
      <c r="O46" s="20"/>
      <c r="P46" s="20"/>
      <c r="Q46" s="12"/>
      <c r="R46" s="12"/>
      <c r="S46" s="20"/>
      <c r="T46" s="12"/>
      <c r="U46" s="12"/>
      <c r="V46" s="20"/>
      <c r="W46" s="12"/>
      <c r="X46" s="12"/>
      <c r="Y46" s="20"/>
      <c r="Z46" s="12"/>
      <c r="AA46" s="12"/>
      <c r="AB46" s="20"/>
      <c r="AC46" s="12"/>
      <c r="AD46" s="12"/>
      <c r="AE46" s="20"/>
      <c r="AF46" s="12"/>
      <c r="AG46" s="12"/>
      <c r="AH46" s="20"/>
      <c r="AI46" s="12"/>
      <c r="AJ46" s="12"/>
      <c r="AK46" s="20"/>
      <c r="AL46" s="12"/>
      <c r="AM46" s="12"/>
      <c r="AN46" s="20"/>
      <c r="AO46" s="12"/>
      <c r="AP46" s="12"/>
      <c r="AQ46" s="20"/>
      <c r="AR46" s="12"/>
      <c r="AS46" s="12"/>
      <c r="AT46" s="20"/>
      <c r="AU46" s="12"/>
      <c r="AV46" s="12"/>
    </row>
    <row r="47" spans="1:48" s="76" customFormat="1" ht="16.5" thickBot="1" x14ac:dyDescent="0.3">
      <c r="A47" s="103"/>
      <c r="B47" s="103"/>
      <c r="C47" s="77"/>
      <c r="D47" s="77"/>
      <c r="E47" s="77"/>
      <c r="F47" s="78"/>
      <c r="I47" s="78"/>
      <c r="L47" s="78"/>
      <c r="O47" s="78"/>
      <c r="R47" s="78"/>
      <c r="U47" s="78"/>
      <c r="X47" s="78"/>
      <c r="AA47" s="78"/>
      <c r="AD47" s="78"/>
      <c r="AG47" s="78"/>
      <c r="AJ47" s="78"/>
      <c r="AM47" s="78"/>
      <c r="AP47" s="78"/>
      <c r="AS47" s="78"/>
      <c r="AV47" s="78"/>
    </row>
    <row r="48" spans="1:48" ht="13.5" thickBot="1" x14ac:dyDescent="0.25">
      <c r="A48" s="48"/>
      <c r="B48" s="12"/>
      <c r="C48" s="15"/>
      <c r="D48" s="12"/>
      <c r="E48" s="101">
        <v>2013</v>
      </c>
      <c r="F48" s="102"/>
      <c r="G48" s="12"/>
      <c r="H48" s="101">
        <v>2014</v>
      </c>
      <c r="I48" s="102"/>
      <c r="J48" s="12"/>
      <c r="K48" s="101">
        <v>2015</v>
      </c>
      <c r="L48" s="102"/>
      <c r="M48" s="12"/>
      <c r="N48" s="101">
        <v>2016</v>
      </c>
      <c r="O48" s="102"/>
      <c r="P48" s="12"/>
      <c r="Q48" s="101">
        <v>2017</v>
      </c>
      <c r="R48" s="102"/>
      <c r="S48" s="12"/>
      <c r="T48" s="101">
        <v>2018</v>
      </c>
      <c r="U48" s="102"/>
      <c r="V48" s="12"/>
      <c r="W48" s="101">
        <v>2019</v>
      </c>
      <c r="X48" s="102"/>
      <c r="Y48" s="12"/>
      <c r="Z48" s="101">
        <v>2020</v>
      </c>
      <c r="AA48" s="102"/>
      <c r="AB48" s="12"/>
      <c r="AC48" s="101">
        <v>2021</v>
      </c>
      <c r="AD48" s="102"/>
      <c r="AE48" s="12"/>
      <c r="AF48" s="101">
        <v>2022</v>
      </c>
      <c r="AG48" s="102"/>
      <c r="AH48" s="12"/>
      <c r="AI48" s="101">
        <v>2023</v>
      </c>
      <c r="AJ48" s="102"/>
      <c r="AK48" s="12"/>
      <c r="AL48" s="101">
        <v>2024</v>
      </c>
      <c r="AM48" s="102"/>
      <c r="AN48" s="12"/>
      <c r="AO48" s="101">
        <v>2025</v>
      </c>
      <c r="AP48" s="102"/>
      <c r="AQ48" s="12"/>
      <c r="AR48" s="101">
        <v>2026</v>
      </c>
      <c r="AS48" s="102"/>
      <c r="AT48" s="12"/>
      <c r="AU48" s="101">
        <v>2027</v>
      </c>
      <c r="AV48" s="102"/>
    </row>
    <row r="49" spans="1:48" x14ac:dyDescent="0.2">
      <c r="A49" s="49" t="s">
        <v>32</v>
      </c>
      <c r="B49" s="12"/>
      <c r="C49" s="15"/>
      <c r="D49" s="12"/>
      <c r="E49" s="3" t="s">
        <v>8</v>
      </c>
      <c r="F49" s="14" t="s">
        <v>9</v>
      </c>
      <c r="G49" s="12"/>
      <c r="H49" s="3" t="s">
        <v>8</v>
      </c>
      <c r="I49" s="14" t="s">
        <v>9</v>
      </c>
      <c r="J49" s="12"/>
      <c r="K49" s="3" t="s">
        <v>8</v>
      </c>
      <c r="L49" s="14" t="s">
        <v>9</v>
      </c>
      <c r="M49" s="12"/>
      <c r="N49" s="3" t="s">
        <v>8</v>
      </c>
      <c r="O49" s="14" t="s">
        <v>9</v>
      </c>
      <c r="P49" s="12"/>
      <c r="Q49" s="3" t="s">
        <v>8</v>
      </c>
      <c r="R49" s="14" t="s">
        <v>9</v>
      </c>
      <c r="S49" s="12"/>
      <c r="T49" s="3" t="s">
        <v>8</v>
      </c>
      <c r="U49" s="14" t="s">
        <v>9</v>
      </c>
      <c r="V49" s="12"/>
      <c r="W49" s="3" t="s">
        <v>8</v>
      </c>
      <c r="X49" s="14" t="s">
        <v>9</v>
      </c>
      <c r="Y49" s="12"/>
      <c r="Z49" s="3" t="s">
        <v>8</v>
      </c>
      <c r="AA49" s="14" t="s">
        <v>9</v>
      </c>
      <c r="AB49" s="12"/>
      <c r="AC49" s="3" t="s">
        <v>8</v>
      </c>
      <c r="AD49" s="14" t="s">
        <v>9</v>
      </c>
      <c r="AE49" s="12"/>
      <c r="AF49" s="3" t="s">
        <v>8</v>
      </c>
      <c r="AG49" s="14" t="s">
        <v>9</v>
      </c>
      <c r="AH49" s="12"/>
      <c r="AI49" s="3" t="s">
        <v>8</v>
      </c>
      <c r="AJ49" s="14" t="s">
        <v>9</v>
      </c>
      <c r="AK49" s="12"/>
      <c r="AL49" s="3" t="s">
        <v>8</v>
      </c>
      <c r="AM49" s="14" t="s">
        <v>9</v>
      </c>
      <c r="AN49" s="12"/>
      <c r="AO49" s="3" t="s">
        <v>8</v>
      </c>
      <c r="AP49" s="14" t="s">
        <v>9</v>
      </c>
      <c r="AQ49" s="12"/>
      <c r="AR49" s="3" t="s">
        <v>8</v>
      </c>
      <c r="AS49" s="14" t="s">
        <v>9</v>
      </c>
      <c r="AT49" s="12"/>
      <c r="AU49" s="3" t="s">
        <v>8</v>
      </c>
      <c r="AV49" s="14" t="s">
        <v>9</v>
      </c>
    </row>
    <row r="50" spans="1:48" x14ac:dyDescent="0.2">
      <c r="A50" s="50"/>
      <c r="B50" s="12"/>
      <c r="C50" s="15"/>
      <c r="D50" s="16"/>
      <c r="E50" s="3"/>
      <c r="F50" s="14"/>
      <c r="G50" s="16"/>
      <c r="H50" s="3"/>
      <c r="I50" s="14"/>
      <c r="J50" s="16"/>
      <c r="K50" s="3"/>
      <c r="L50" s="14"/>
      <c r="M50" s="16" t="s">
        <v>10</v>
      </c>
      <c r="N50" s="3"/>
      <c r="O50" s="14"/>
      <c r="P50" s="16" t="s">
        <v>10</v>
      </c>
      <c r="Q50" s="3"/>
      <c r="R50" s="14"/>
      <c r="S50" s="16" t="s">
        <v>10</v>
      </c>
      <c r="T50" s="3"/>
      <c r="U50" s="14"/>
      <c r="V50" s="16" t="s">
        <v>10</v>
      </c>
      <c r="W50" s="3"/>
      <c r="X50" s="14"/>
      <c r="Y50" s="16" t="s">
        <v>10</v>
      </c>
      <c r="Z50" s="3"/>
      <c r="AA50" s="14"/>
      <c r="AB50" s="16" t="s">
        <v>10</v>
      </c>
      <c r="AC50" s="3"/>
      <c r="AD50" s="14"/>
      <c r="AE50" s="16" t="s">
        <v>10</v>
      </c>
      <c r="AF50" s="3"/>
      <c r="AG50" s="14"/>
      <c r="AH50" s="16" t="s">
        <v>10</v>
      </c>
      <c r="AI50" s="3"/>
      <c r="AJ50" s="14"/>
      <c r="AK50" s="16" t="s">
        <v>10</v>
      </c>
      <c r="AL50" s="3"/>
      <c r="AM50" s="14"/>
      <c r="AN50" s="16" t="s">
        <v>10</v>
      </c>
      <c r="AO50" s="3"/>
      <c r="AP50" s="14"/>
      <c r="AQ50" s="16" t="s">
        <v>10</v>
      </c>
      <c r="AR50" s="3"/>
      <c r="AS50" s="14"/>
      <c r="AT50" s="16" t="s">
        <v>10</v>
      </c>
      <c r="AU50" s="3"/>
      <c r="AV50" s="14"/>
    </row>
    <row r="51" spans="1:48" x14ac:dyDescent="0.2">
      <c r="A51" s="48" t="s">
        <v>33</v>
      </c>
      <c r="B51" s="12"/>
      <c r="C51" s="15"/>
      <c r="D51" s="51"/>
      <c r="E51" s="51">
        <f>+E33</f>
        <v>695.98592000000008</v>
      </c>
      <c r="F51" s="51">
        <f>+F33</f>
        <v>3056.0373346153842</v>
      </c>
      <c r="G51" s="51"/>
      <c r="H51" s="51">
        <f>+H33</f>
        <v>1239.7166307692307</v>
      </c>
      <c r="I51" s="51">
        <f>+I33</f>
        <v>6052.7341384615384</v>
      </c>
      <c r="J51" s="51"/>
      <c r="K51" s="51">
        <f>+K33</f>
        <v>1215.408461538462</v>
      </c>
      <c r="L51" s="51">
        <f>+L33</f>
        <v>5934.0530769230772</v>
      </c>
      <c r="M51" s="51"/>
      <c r="N51" s="51">
        <f>+N33</f>
        <v>1191.1002923076924</v>
      </c>
      <c r="O51" s="51">
        <f>+O33</f>
        <v>5815.3720153846161</v>
      </c>
      <c r="P51" s="51"/>
      <c r="Q51" s="51">
        <f>+Q33</f>
        <v>1166.7921230769232</v>
      </c>
      <c r="R51" s="51">
        <f>+R33</f>
        <v>5696.6909538461532</v>
      </c>
      <c r="S51" s="51"/>
      <c r="T51" s="51">
        <f>+T33</f>
        <v>1142.483953846154</v>
      </c>
      <c r="U51" s="51">
        <f>+U33</f>
        <v>5578.009892307693</v>
      </c>
      <c r="V51" s="51"/>
      <c r="W51" s="51">
        <f>+W33</f>
        <v>1118.1757846153848</v>
      </c>
      <c r="X51" s="51">
        <f>+X33</f>
        <v>5459.328830769231</v>
      </c>
      <c r="Y51" s="51"/>
      <c r="Z51" s="51">
        <f>+Z33</f>
        <v>1093.8676153846156</v>
      </c>
      <c r="AA51" s="51">
        <f>+AA33</f>
        <v>5340.6477692307699</v>
      </c>
      <c r="AB51" s="51"/>
      <c r="AC51" s="51">
        <f>+AC33</f>
        <v>1039.7750104307695</v>
      </c>
      <c r="AD51" s="51">
        <f>+AD33</f>
        <v>5076.5485803384627</v>
      </c>
      <c r="AE51" s="51"/>
      <c r="AF51" s="51">
        <f>+AF33</f>
        <v>955.91891411869267</v>
      </c>
      <c r="AG51" s="51">
        <f>+AG33</f>
        <v>4667.1335218736167</v>
      </c>
      <c r="AH51" s="51"/>
      <c r="AI51" s="51">
        <f>+AI33</f>
        <v>871.49660832530788</v>
      </c>
      <c r="AJ51" s="51">
        <f>+AJ33</f>
        <v>4254.9540288823855</v>
      </c>
      <c r="AK51" s="51"/>
      <c r="AL51" s="51">
        <f>+AL33</f>
        <v>785.89999483961572</v>
      </c>
      <c r="AM51" s="51">
        <f>+AM33</f>
        <v>3837.0411512757705</v>
      </c>
      <c r="AN51" s="51"/>
      <c r="AO51" s="51">
        <f>+AO33</f>
        <v>699.12907366161562</v>
      </c>
      <c r="AP51" s="51">
        <f>+AP33</f>
        <v>3413.3948890537699</v>
      </c>
      <c r="AQ51" s="51"/>
      <c r="AR51" s="51">
        <f>+AR33</f>
        <v>611.18384479130805</v>
      </c>
      <c r="AS51" s="51">
        <f>+AS33</f>
        <v>2984.0152422163856</v>
      </c>
      <c r="AT51" s="51"/>
      <c r="AU51" s="51">
        <f>+AU33</f>
        <v>522.06430822869265</v>
      </c>
      <c r="AV51" s="51">
        <f>+AV33</f>
        <v>2548.902210763616</v>
      </c>
    </row>
    <row r="52" spans="1:48" x14ac:dyDescent="0.2">
      <c r="A52" s="48" t="s">
        <v>34</v>
      </c>
      <c r="B52" s="12"/>
      <c r="C52" s="15"/>
      <c r="D52" s="52"/>
      <c r="E52" s="53">
        <f>+E37</f>
        <v>338.36538461538464</v>
      </c>
      <c r="F52" s="53">
        <f>+F37</f>
        <v>1652.0192307692307</v>
      </c>
      <c r="G52" s="52"/>
      <c r="H52" s="53">
        <f>+H37</f>
        <v>676.73076923076928</v>
      </c>
      <c r="I52" s="53">
        <f>+I37</f>
        <v>3304.0384615384614</v>
      </c>
      <c r="J52" s="52"/>
      <c r="K52" s="53">
        <f>+K37</f>
        <v>676.73076923076928</v>
      </c>
      <c r="L52" s="53">
        <f>+L37</f>
        <v>3304.0384615384614</v>
      </c>
      <c r="M52" s="52"/>
      <c r="N52" s="53">
        <f>+N37</f>
        <v>676.73076923076928</v>
      </c>
      <c r="O52" s="53">
        <f>+O37</f>
        <v>3304.0384615384614</v>
      </c>
      <c r="P52" s="52"/>
      <c r="Q52" s="53">
        <f>+Q37</f>
        <v>676.73076923076928</v>
      </c>
      <c r="R52" s="53">
        <f>+R37</f>
        <v>3304.0384615384614</v>
      </c>
      <c r="S52" s="52"/>
      <c r="T52" s="53">
        <f>+T37</f>
        <v>676.73076923076928</v>
      </c>
      <c r="U52" s="53">
        <f>+U37</f>
        <v>3304.0384615384614</v>
      </c>
      <c r="V52" s="52"/>
      <c r="W52" s="53">
        <f>+W37</f>
        <v>676.73076923076928</v>
      </c>
      <c r="X52" s="53">
        <f>+X37</f>
        <v>3304.0384615384614</v>
      </c>
      <c r="Y52" s="52"/>
      <c r="Z52" s="53">
        <f>+Z37</f>
        <v>676.73076923076928</v>
      </c>
      <c r="AA52" s="53">
        <f>+AA37</f>
        <v>3304.0384615384614</v>
      </c>
      <c r="AB52" s="52"/>
      <c r="AC52" s="53">
        <f>+AC37</f>
        <v>1505.9188461538463</v>
      </c>
      <c r="AD52" s="53">
        <f>+AD37</f>
        <v>7352.4273076923073</v>
      </c>
      <c r="AE52" s="52"/>
      <c r="AF52" s="53">
        <f>+AF37</f>
        <v>2334.5238394230769</v>
      </c>
      <c r="AG52" s="53">
        <f>+AG37</f>
        <v>11397.969333653846</v>
      </c>
      <c r="AH52" s="52"/>
      <c r="AI52" s="53">
        <f>+AI37</f>
        <v>2350.286909615385</v>
      </c>
      <c r="AJ52" s="53">
        <f>+AJ37</f>
        <v>11474.930205769231</v>
      </c>
      <c r="AK52" s="52"/>
      <c r="AL52" s="53">
        <f>+AL37</f>
        <v>2382.9792173076926</v>
      </c>
      <c r="AM52" s="53">
        <f>+AM37</f>
        <v>11634.545590384614</v>
      </c>
      <c r="AN52" s="52"/>
      <c r="AO52" s="53">
        <f>+AO37</f>
        <v>2415.6715250000002</v>
      </c>
      <c r="AP52" s="53">
        <f>+AP37</f>
        <v>11794.160975000001</v>
      </c>
      <c r="AQ52" s="52"/>
      <c r="AR52" s="53">
        <f>+AR37</f>
        <v>2448.3638326923078</v>
      </c>
      <c r="AS52" s="53">
        <f>+AS37</f>
        <v>11953.776359615384</v>
      </c>
      <c r="AT52" s="52"/>
      <c r="AU52" s="53">
        <f>+AU37</f>
        <v>2481.0561403846154</v>
      </c>
      <c r="AV52" s="53">
        <f>+AV37</f>
        <v>12113.391744230768</v>
      </c>
    </row>
    <row r="53" spans="1:48" x14ac:dyDescent="0.2">
      <c r="A53" s="48" t="s">
        <v>35</v>
      </c>
      <c r="B53" s="12"/>
      <c r="C53" s="15"/>
      <c r="D53" s="52"/>
      <c r="E53" s="52">
        <f>-D88*E19</f>
        <v>-1407.6000000000001</v>
      </c>
      <c r="F53" s="52">
        <f>-D88*F19</f>
        <v>-6872.4</v>
      </c>
      <c r="G53" s="52"/>
      <c r="H53" s="52">
        <f>-E88*H19</f>
        <v>-2702.5920000000001</v>
      </c>
      <c r="I53" s="52">
        <f>-E88*I19</f>
        <v>-13195.008</v>
      </c>
      <c r="J53" s="52"/>
      <c r="K53" s="52">
        <f>-F88*K19</f>
        <v>-2486.3846400000002</v>
      </c>
      <c r="L53" s="52">
        <f>-F88*L19</f>
        <v>-12139.407359999999</v>
      </c>
      <c r="M53" s="52"/>
      <c r="N53" s="52">
        <f>-G88*N19</f>
        <v>-2287.4738688000002</v>
      </c>
      <c r="O53" s="52">
        <f>-G88*O19</f>
        <v>-11168.2547712</v>
      </c>
      <c r="P53" s="52"/>
      <c r="Q53" s="52">
        <f>-H88*Q19</f>
        <v>-2104.4759592960004</v>
      </c>
      <c r="R53" s="52">
        <f>-H88*R19</f>
        <v>-10274.794389504001</v>
      </c>
      <c r="S53" s="52"/>
      <c r="T53" s="52">
        <f>-I88*T19</f>
        <v>-1936.1178825523205</v>
      </c>
      <c r="U53" s="52">
        <f>-I88*U19</f>
        <v>-9452.8108383436811</v>
      </c>
      <c r="V53" s="52"/>
      <c r="W53" s="52">
        <f>-J88*W19</f>
        <v>-1781.2284519481348</v>
      </c>
      <c r="X53" s="52">
        <f>-J88*X19</f>
        <v>-8696.5859712761867</v>
      </c>
      <c r="Y53" s="52"/>
      <c r="Z53" s="52">
        <f>-K88*Z19</f>
        <v>-1638.7301757922839</v>
      </c>
      <c r="AA53" s="52">
        <f>-K88*AA19</f>
        <v>-8000.8590935740913</v>
      </c>
      <c r="AB53" s="52"/>
      <c r="AC53" s="52">
        <f>-L88*AC19</f>
        <v>-4957.0541617289018</v>
      </c>
      <c r="AD53" s="52">
        <f>-L88*AD19</f>
        <v>-24202.087966088166</v>
      </c>
      <c r="AE53" s="52"/>
      <c r="AF53" s="52">
        <f>-M88*AF19</f>
        <v>-4558.064200790589</v>
      </c>
      <c r="AG53" s="52">
        <f>-M88*AG19</f>
        <v>-22254.078156801108</v>
      </c>
      <c r="AH53" s="52"/>
      <c r="AI53" s="52">
        <f>-N88*AI19</f>
        <v>-4261.4190647273417</v>
      </c>
      <c r="AJ53" s="52">
        <f>-N88*AJ19</f>
        <v>-20805.75190425702</v>
      </c>
      <c r="AK53" s="52"/>
      <c r="AL53" s="52">
        <f>-O88*AL19</f>
        <v>-3988.5055395491545</v>
      </c>
      <c r="AM53" s="52">
        <f>-O88*AM19</f>
        <v>-19473.291751916458</v>
      </c>
      <c r="AN53" s="52"/>
      <c r="AO53" s="52">
        <f>-P88*AO19</f>
        <v>-3737.4250963852214</v>
      </c>
      <c r="AP53" s="52">
        <f>-P88*AP19</f>
        <v>-18247.42841176314</v>
      </c>
      <c r="AQ53" s="52"/>
      <c r="AR53" s="52">
        <f>-Q88*AR19</f>
        <v>-3506.4310886744038</v>
      </c>
      <c r="AS53" s="52">
        <f>-Q88*AS19</f>
        <v>-17119.634138822086</v>
      </c>
      <c r="AT53" s="52"/>
      <c r="AU53" s="52">
        <f>-R88*AU19</f>
        <v>-3293.9166015804517</v>
      </c>
      <c r="AV53" s="52">
        <f>-R88*AV19</f>
        <v>-16082.063407716321</v>
      </c>
    </row>
    <row r="54" spans="1:48" x14ac:dyDescent="0.2">
      <c r="A54" s="50" t="s">
        <v>36</v>
      </c>
      <c r="B54" s="12"/>
      <c r="C54" s="15"/>
      <c r="D54" s="52"/>
      <c r="E54" s="54">
        <f>SUM(E51:E53)</f>
        <v>-373.2486953846153</v>
      </c>
      <c r="F54" s="54">
        <f>SUM(F51:F53)</f>
        <v>-2164.3434346153845</v>
      </c>
      <c r="G54" s="52"/>
      <c r="H54" s="54">
        <f>SUM(H51:H53)</f>
        <v>-786.14460000000008</v>
      </c>
      <c r="I54" s="54">
        <f>SUM(I51:I53)</f>
        <v>-3838.2353999999996</v>
      </c>
      <c r="J54" s="52"/>
      <c r="K54" s="54">
        <f>SUM(K51:K53)</f>
        <v>-594.24540923076893</v>
      </c>
      <c r="L54" s="54">
        <f>SUM(L51:L53)</f>
        <v>-2901.315821538461</v>
      </c>
      <c r="M54" s="54"/>
      <c r="N54" s="54">
        <f>SUM(N51:N53)</f>
        <v>-419.64280726153856</v>
      </c>
      <c r="O54" s="54">
        <f>SUM(O51:O53)</f>
        <v>-2048.8442942769216</v>
      </c>
      <c r="P54" s="54"/>
      <c r="Q54" s="54">
        <f>SUM(Q51:Q53)</f>
        <v>-260.95306698830791</v>
      </c>
      <c r="R54" s="54">
        <f>SUM(R51:R53)</f>
        <v>-1274.0649741193865</v>
      </c>
      <c r="S54" s="54"/>
      <c r="T54" s="54">
        <f>SUM(T51:T53)</f>
        <v>-116.90315947539716</v>
      </c>
      <c r="U54" s="54">
        <f>SUM(U51:U53)</f>
        <v>-570.76248449752711</v>
      </c>
      <c r="V54" s="54"/>
      <c r="W54" s="54">
        <f t="shared" ref="W54:X54" si="26">SUM(W51:W53)</f>
        <v>13.678101898019349</v>
      </c>
      <c r="X54" s="54">
        <f t="shared" si="26"/>
        <v>66.781321031505286</v>
      </c>
      <c r="Y54" s="54"/>
      <c r="Z54" s="54">
        <f t="shared" ref="Z54:AA54" si="27">SUM(Z51:Z53)</f>
        <v>131.86820882310099</v>
      </c>
      <c r="AA54" s="54">
        <f t="shared" si="27"/>
        <v>643.82713719514049</v>
      </c>
      <c r="AB54" s="54"/>
      <c r="AC54" s="54">
        <f t="shared" ref="AC54:AD54" si="28">SUM(AC51:AC53)</f>
        <v>-2411.360305144286</v>
      </c>
      <c r="AD54" s="54">
        <f t="shared" si="28"/>
        <v>-11773.112078057395</v>
      </c>
      <c r="AE54" s="54"/>
      <c r="AF54" s="54">
        <f t="shared" ref="AF54:AG54" si="29">SUM(AF51:AF53)</f>
        <v>-1267.6214472488195</v>
      </c>
      <c r="AG54" s="54">
        <f t="shared" si="29"/>
        <v>-6188.9753012736455</v>
      </c>
      <c r="AH54" s="54"/>
      <c r="AI54" s="54">
        <f t="shared" ref="AI54:AJ54" si="30">SUM(AI51:AI53)</f>
        <v>-1039.6355467866488</v>
      </c>
      <c r="AJ54" s="54">
        <f t="shared" si="30"/>
        <v>-5075.8676696054026</v>
      </c>
      <c r="AK54" s="54"/>
      <c r="AL54" s="54">
        <f t="shared" ref="AL54:AM54" si="31">SUM(AL51:AL53)</f>
        <v>-819.62632740184608</v>
      </c>
      <c r="AM54" s="54">
        <f t="shared" si="31"/>
        <v>-4001.7050102560734</v>
      </c>
      <c r="AN54" s="54"/>
      <c r="AO54" s="54">
        <f t="shared" ref="AO54:AP54" si="32">SUM(AO51:AO53)</f>
        <v>-622.6244977236056</v>
      </c>
      <c r="AP54" s="54">
        <f t="shared" si="32"/>
        <v>-3039.8725477093685</v>
      </c>
      <c r="AQ54" s="54"/>
      <c r="AR54" s="54">
        <f t="shared" ref="AR54:AS54" si="33">SUM(AR51:AR53)</f>
        <v>-446.88341119078768</v>
      </c>
      <c r="AS54" s="54">
        <f t="shared" si="33"/>
        <v>-2181.8425369903161</v>
      </c>
      <c r="AT54" s="54"/>
      <c r="AU54" s="54">
        <f t="shared" ref="AU54:AV54" si="34">SUM(AU51:AU53)</f>
        <v>-290.79615296714337</v>
      </c>
      <c r="AV54" s="54">
        <f t="shared" si="34"/>
        <v>-1419.7694527219373</v>
      </c>
    </row>
    <row r="55" spans="1:48" x14ac:dyDescent="0.2">
      <c r="A55" s="12"/>
      <c r="B55" s="12"/>
      <c r="C55" s="1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x14ac:dyDescent="0.2">
      <c r="A56" s="48" t="s">
        <v>37</v>
      </c>
      <c r="B56" s="15"/>
      <c r="C56" s="15"/>
      <c r="D56" s="55"/>
      <c r="E56" s="56">
        <v>0.22620000000000001</v>
      </c>
      <c r="F56" s="56">
        <v>0</v>
      </c>
      <c r="G56" s="55"/>
      <c r="H56" s="56">
        <v>0</v>
      </c>
      <c r="I56" s="56">
        <v>0</v>
      </c>
      <c r="J56" s="55"/>
      <c r="K56" s="56">
        <v>0</v>
      </c>
      <c r="L56" s="56">
        <v>0</v>
      </c>
      <c r="M56" s="55"/>
      <c r="N56" s="56">
        <v>0</v>
      </c>
      <c r="O56" s="56">
        <v>0</v>
      </c>
      <c r="P56" s="55"/>
      <c r="Q56" s="56">
        <v>0</v>
      </c>
      <c r="R56" s="56">
        <v>0</v>
      </c>
      <c r="S56" s="55"/>
      <c r="T56" s="56">
        <v>0</v>
      </c>
      <c r="U56" s="56">
        <v>0</v>
      </c>
      <c r="V56" s="55"/>
      <c r="W56" s="56">
        <v>0</v>
      </c>
      <c r="X56" s="56">
        <v>0</v>
      </c>
      <c r="Y56" s="55"/>
      <c r="Z56" s="56">
        <v>0</v>
      </c>
      <c r="AA56" s="56">
        <v>0</v>
      </c>
      <c r="AB56" s="55"/>
      <c r="AC56" s="56">
        <v>0</v>
      </c>
      <c r="AD56" s="56">
        <v>0</v>
      </c>
      <c r="AE56" s="55"/>
      <c r="AF56" s="56">
        <v>0</v>
      </c>
      <c r="AG56" s="56">
        <v>0</v>
      </c>
      <c r="AH56" s="55"/>
      <c r="AI56" s="56">
        <v>0</v>
      </c>
      <c r="AJ56" s="56">
        <v>0</v>
      </c>
      <c r="AK56" s="55"/>
      <c r="AL56" s="56">
        <v>0</v>
      </c>
      <c r="AM56" s="56">
        <v>0</v>
      </c>
      <c r="AN56" s="55"/>
      <c r="AO56" s="56">
        <v>0</v>
      </c>
      <c r="AP56" s="56">
        <v>0</v>
      </c>
      <c r="AQ56" s="55"/>
      <c r="AR56" s="56">
        <v>0</v>
      </c>
      <c r="AS56" s="56">
        <v>0</v>
      </c>
      <c r="AT56" s="55"/>
      <c r="AU56" s="56">
        <v>0</v>
      </c>
      <c r="AV56" s="56">
        <v>0</v>
      </c>
    </row>
    <row r="57" spans="1:48" x14ac:dyDescent="0.2">
      <c r="A57" s="48" t="s">
        <v>38</v>
      </c>
      <c r="B57" s="79"/>
      <c r="C57" s="15"/>
      <c r="D57" s="52"/>
      <c r="E57" s="57">
        <f>E54*E56</f>
        <v>-84.42885489599999</v>
      </c>
      <c r="F57" s="57">
        <v>0</v>
      </c>
      <c r="G57" s="52"/>
      <c r="H57" s="57">
        <v>0</v>
      </c>
      <c r="I57" s="57">
        <v>0</v>
      </c>
      <c r="J57" s="52"/>
      <c r="K57" s="57">
        <v>0</v>
      </c>
      <c r="L57" s="57">
        <v>0</v>
      </c>
      <c r="M57" s="52"/>
      <c r="N57" s="57">
        <v>0</v>
      </c>
      <c r="O57" s="57">
        <v>0</v>
      </c>
      <c r="P57" s="52"/>
      <c r="Q57" s="57">
        <v>0</v>
      </c>
      <c r="R57" s="57">
        <v>0</v>
      </c>
      <c r="S57" s="52"/>
      <c r="T57" s="57">
        <v>0</v>
      </c>
      <c r="U57" s="57">
        <v>0</v>
      </c>
      <c r="V57" s="52"/>
      <c r="W57" s="57">
        <v>0</v>
      </c>
      <c r="X57" s="57">
        <v>0</v>
      </c>
      <c r="Y57" s="52"/>
      <c r="Z57" s="57">
        <v>0</v>
      </c>
      <c r="AA57" s="57">
        <v>0</v>
      </c>
      <c r="AB57" s="52"/>
      <c r="AC57" s="57">
        <v>0</v>
      </c>
      <c r="AD57" s="57">
        <v>0</v>
      </c>
      <c r="AE57" s="52"/>
      <c r="AF57" s="57">
        <v>0</v>
      </c>
      <c r="AG57" s="57">
        <v>0</v>
      </c>
      <c r="AH57" s="52"/>
      <c r="AI57" s="57">
        <v>0</v>
      </c>
      <c r="AJ57" s="57">
        <v>0</v>
      </c>
      <c r="AK57" s="52"/>
      <c r="AL57" s="57">
        <v>0</v>
      </c>
      <c r="AM57" s="57">
        <v>0</v>
      </c>
      <c r="AN57" s="52"/>
      <c r="AO57" s="57">
        <v>0</v>
      </c>
      <c r="AP57" s="57">
        <v>0</v>
      </c>
      <c r="AQ57" s="52"/>
      <c r="AR57" s="57">
        <v>0</v>
      </c>
      <c r="AS57" s="57">
        <v>0</v>
      </c>
      <c r="AT57" s="52"/>
      <c r="AU57" s="57">
        <v>0</v>
      </c>
      <c r="AV57" s="57">
        <v>0</v>
      </c>
    </row>
    <row r="58" spans="1:48" x14ac:dyDescent="0.2">
      <c r="A58" s="58" t="s">
        <v>39</v>
      </c>
      <c r="B58" s="12"/>
      <c r="C58" s="15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</row>
    <row r="59" spans="1:48" x14ac:dyDescent="0.2">
      <c r="A59" s="48" t="s">
        <v>38</v>
      </c>
      <c r="B59" s="12"/>
      <c r="C59" s="15"/>
      <c r="D59" s="59"/>
      <c r="E59" s="60">
        <f>E57</f>
        <v>-84.42885489599999</v>
      </c>
      <c r="F59" s="60">
        <v>0</v>
      </c>
      <c r="G59" s="59"/>
      <c r="H59" s="60">
        <v>0</v>
      </c>
      <c r="I59" s="60">
        <v>0</v>
      </c>
      <c r="J59" s="59"/>
      <c r="K59" s="60">
        <v>0</v>
      </c>
      <c r="L59" s="60">
        <v>0</v>
      </c>
      <c r="M59" s="59"/>
      <c r="N59" s="60">
        <v>0</v>
      </c>
      <c r="O59" s="60">
        <v>0</v>
      </c>
      <c r="P59" s="59"/>
      <c r="Q59" s="60">
        <v>0</v>
      </c>
      <c r="R59" s="60">
        <v>0</v>
      </c>
      <c r="S59" s="59"/>
      <c r="T59" s="60">
        <v>0</v>
      </c>
      <c r="U59" s="60">
        <v>0</v>
      </c>
      <c r="V59" s="59"/>
      <c r="W59" s="60">
        <v>0</v>
      </c>
      <c r="X59" s="60">
        <v>0</v>
      </c>
      <c r="Y59" s="59"/>
      <c r="Z59" s="60">
        <v>0</v>
      </c>
      <c r="AA59" s="60">
        <v>0</v>
      </c>
      <c r="AB59" s="59"/>
      <c r="AC59" s="60">
        <v>0</v>
      </c>
      <c r="AD59" s="60">
        <v>0</v>
      </c>
      <c r="AE59" s="59"/>
      <c r="AF59" s="60">
        <v>0</v>
      </c>
      <c r="AG59" s="60">
        <v>0</v>
      </c>
      <c r="AH59" s="59"/>
      <c r="AI59" s="60">
        <v>0</v>
      </c>
      <c r="AJ59" s="60">
        <v>0</v>
      </c>
      <c r="AK59" s="59"/>
      <c r="AL59" s="60">
        <v>0</v>
      </c>
      <c r="AM59" s="60">
        <v>0</v>
      </c>
      <c r="AN59" s="59"/>
      <c r="AO59" s="60">
        <v>0</v>
      </c>
      <c r="AP59" s="60">
        <v>0</v>
      </c>
      <c r="AQ59" s="59"/>
      <c r="AR59" s="60">
        <v>0</v>
      </c>
      <c r="AS59" s="60">
        <v>0</v>
      </c>
      <c r="AT59" s="59"/>
      <c r="AU59" s="60">
        <v>0</v>
      </c>
      <c r="AV59" s="60">
        <v>0</v>
      </c>
    </row>
    <row r="60" spans="1:48" x14ac:dyDescent="0.2">
      <c r="A60" s="50" t="s">
        <v>63</v>
      </c>
      <c r="B60" s="12"/>
      <c r="C60" s="15"/>
      <c r="D60" s="61"/>
      <c r="E60" s="62">
        <v>-109.11131983716727</v>
      </c>
      <c r="F60" s="62">
        <v>0</v>
      </c>
      <c r="G60" s="61"/>
      <c r="H60" s="62">
        <v>0</v>
      </c>
      <c r="I60" s="62">
        <v>0</v>
      </c>
      <c r="J60" s="61"/>
      <c r="K60" s="62">
        <v>0</v>
      </c>
      <c r="L60" s="62">
        <v>0</v>
      </c>
      <c r="M60" s="61"/>
      <c r="N60" s="62">
        <v>0</v>
      </c>
      <c r="O60" s="62">
        <v>0</v>
      </c>
      <c r="P60" s="61"/>
      <c r="Q60" s="62">
        <v>0</v>
      </c>
      <c r="R60" s="62">
        <v>0</v>
      </c>
      <c r="S60" s="61"/>
      <c r="T60" s="62">
        <v>0</v>
      </c>
      <c r="U60" s="62">
        <v>0</v>
      </c>
      <c r="V60" s="61"/>
      <c r="W60" s="62">
        <v>0</v>
      </c>
      <c r="X60" s="62">
        <v>0</v>
      </c>
      <c r="Y60" s="61"/>
      <c r="Z60" s="62">
        <v>0</v>
      </c>
      <c r="AA60" s="62">
        <v>0</v>
      </c>
      <c r="AB60" s="61"/>
      <c r="AC60" s="62">
        <v>0</v>
      </c>
      <c r="AD60" s="62">
        <v>0</v>
      </c>
      <c r="AE60" s="61"/>
      <c r="AF60" s="62">
        <v>0</v>
      </c>
      <c r="AG60" s="62">
        <v>0</v>
      </c>
      <c r="AH60" s="61"/>
      <c r="AI60" s="62">
        <v>0</v>
      </c>
      <c r="AJ60" s="62">
        <v>0</v>
      </c>
      <c r="AK60" s="61"/>
      <c r="AL60" s="62">
        <v>0</v>
      </c>
      <c r="AM60" s="62">
        <v>0</v>
      </c>
      <c r="AN60" s="61"/>
      <c r="AO60" s="62">
        <v>0</v>
      </c>
      <c r="AP60" s="62">
        <v>0</v>
      </c>
      <c r="AQ60" s="61"/>
      <c r="AR60" s="62">
        <v>0</v>
      </c>
      <c r="AS60" s="62">
        <v>0</v>
      </c>
      <c r="AT60" s="61"/>
      <c r="AU60" s="62">
        <v>0</v>
      </c>
      <c r="AV60" s="62">
        <v>0</v>
      </c>
    </row>
    <row r="61" spans="1:48" x14ac:dyDescent="0.2">
      <c r="A61" s="12"/>
      <c r="B61" s="47"/>
      <c r="C61" s="63"/>
      <c r="D61" s="63"/>
      <c r="E61" s="63"/>
      <c r="F61" s="63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48" ht="13.5" thickBot="1" x14ac:dyDescent="0.25">
      <c r="A62" s="12"/>
      <c r="B62" s="47"/>
      <c r="C62" s="63"/>
      <c r="D62" s="63"/>
      <c r="E62" s="63"/>
      <c r="F62" s="63"/>
      <c r="G62" s="12"/>
      <c r="H62" s="12"/>
    </row>
    <row r="63" spans="1:48" ht="13.5" thickBot="1" x14ac:dyDescent="0.25">
      <c r="A63" s="80" t="s">
        <v>40</v>
      </c>
      <c r="B63" s="81"/>
      <c r="C63" s="64"/>
      <c r="D63" s="65">
        <v>2013</v>
      </c>
      <c r="E63" s="66">
        <v>2014</v>
      </c>
      <c r="F63" s="66">
        <v>2015</v>
      </c>
      <c r="G63" s="66">
        <v>2016</v>
      </c>
      <c r="H63" s="67">
        <v>2017</v>
      </c>
      <c r="I63" s="67">
        <v>2018</v>
      </c>
      <c r="J63" s="67">
        <v>2019</v>
      </c>
      <c r="K63" s="67">
        <v>2020</v>
      </c>
      <c r="L63" s="67">
        <v>2021</v>
      </c>
      <c r="M63" s="67">
        <v>2022</v>
      </c>
      <c r="N63" s="67">
        <v>2023</v>
      </c>
      <c r="O63" s="67">
        <v>2024</v>
      </c>
      <c r="P63" s="67">
        <v>2025</v>
      </c>
      <c r="Q63" s="67">
        <v>2026</v>
      </c>
      <c r="R63" s="89">
        <v>2027</v>
      </c>
      <c r="S63" s="90"/>
    </row>
    <row r="64" spans="1:48" x14ac:dyDescent="0.2">
      <c r="A64" s="81"/>
      <c r="B64" s="82" t="s">
        <v>41</v>
      </c>
      <c r="C64" s="83">
        <v>52</v>
      </c>
      <c r="D64" s="53"/>
      <c r="E64" s="53"/>
      <c r="F64" s="12"/>
      <c r="G64" s="5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38" ht="15" x14ac:dyDescent="0.2">
      <c r="A65" s="81" t="s">
        <v>42</v>
      </c>
      <c r="B65" s="81"/>
      <c r="C65" s="52"/>
      <c r="D65" s="54">
        <v>0</v>
      </c>
      <c r="E65" s="54">
        <f>D67</f>
        <v>207000</v>
      </c>
      <c r="F65" s="54">
        <f t="shared" ref="F65:R65" si="35">E67</f>
        <v>207000</v>
      </c>
      <c r="G65" s="54">
        <f t="shared" si="35"/>
        <v>207000</v>
      </c>
      <c r="H65" s="54">
        <f t="shared" si="35"/>
        <v>207000</v>
      </c>
      <c r="I65" s="54">
        <f t="shared" si="35"/>
        <v>207000</v>
      </c>
      <c r="J65" s="54">
        <f t="shared" si="35"/>
        <v>207000</v>
      </c>
      <c r="K65" s="54">
        <f t="shared" si="35"/>
        <v>207000</v>
      </c>
      <c r="L65" s="54">
        <f t="shared" si="35"/>
        <v>207000</v>
      </c>
      <c r="M65" s="54">
        <f t="shared" si="35"/>
        <v>714268</v>
      </c>
      <c r="N65" s="54">
        <f t="shared" si="35"/>
        <v>713911.29</v>
      </c>
      <c r="O65" s="54">
        <f t="shared" si="35"/>
        <v>723911.29</v>
      </c>
      <c r="P65" s="54">
        <f t="shared" si="35"/>
        <v>733911.29</v>
      </c>
      <c r="Q65" s="54">
        <f t="shared" si="35"/>
        <v>743911.29</v>
      </c>
      <c r="R65" s="54">
        <f t="shared" si="35"/>
        <v>753911.29</v>
      </c>
      <c r="S65" s="52"/>
      <c r="X65" s="42"/>
      <c r="AC65" s="10"/>
      <c r="AD65" s="68"/>
      <c r="AF65" s="10"/>
      <c r="AG65" s="68"/>
      <c r="AI65" s="10"/>
      <c r="AJ65" s="68"/>
      <c r="AL65" s="42"/>
    </row>
    <row r="66" spans="1:38" ht="15" x14ac:dyDescent="0.2">
      <c r="A66" s="81" t="s">
        <v>43</v>
      </c>
      <c r="B66" s="81"/>
      <c r="C66" s="69"/>
      <c r="D66" s="70">
        <v>207000</v>
      </c>
      <c r="E66" s="52">
        <v>0</v>
      </c>
      <c r="F66" s="70">
        <v>0</v>
      </c>
      <c r="G66" s="52">
        <v>0</v>
      </c>
      <c r="H66" s="70">
        <v>0</v>
      </c>
      <c r="I66" s="70">
        <v>0</v>
      </c>
      <c r="J66" s="70">
        <v>0</v>
      </c>
      <c r="K66" s="70">
        <v>0</v>
      </c>
      <c r="L66" s="70">
        <v>507268</v>
      </c>
      <c r="M66" s="70">
        <v>-356.71</v>
      </c>
      <c r="N66" s="70">
        <v>10000</v>
      </c>
      <c r="O66" s="70">
        <v>10000</v>
      </c>
      <c r="P66" s="70">
        <v>10000</v>
      </c>
      <c r="Q66" s="70">
        <v>10000</v>
      </c>
      <c r="R66" s="70">
        <v>10000</v>
      </c>
      <c r="S66" s="51"/>
      <c r="W66" s="42"/>
      <c r="X66" s="42"/>
      <c r="Z66" s="42"/>
      <c r="AC66" s="10"/>
      <c r="AD66" s="68"/>
      <c r="AF66" s="10"/>
      <c r="AG66" s="68"/>
      <c r="AI66" s="10"/>
      <c r="AJ66" s="68"/>
    </row>
    <row r="67" spans="1:38" ht="15" x14ac:dyDescent="0.2">
      <c r="A67" s="81" t="s">
        <v>44</v>
      </c>
      <c r="B67" s="81"/>
      <c r="C67" s="52">
        <v>0</v>
      </c>
      <c r="D67" s="54">
        <f t="shared" ref="D67:M67" si="36">SUM(D65:D66)</f>
        <v>207000</v>
      </c>
      <c r="E67" s="54">
        <f t="shared" si="36"/>
        <v>207000</v>
      </c>
      <c r="F67" s="54">
        <f t="shared" si="36"/>
        <v>207000</v>
      </c>
      <c r="G67" s="54">
        <f t="shared" si="36"/>
        <v>207000</v>
      </c>
      <c r="H67" s="54">
        <f t="shared" si="36"/>
        <v>207000</v>
      </c>
      <c r="I67" s="54">
        <f t="shared" si="36"/>
        <v>207000</v>
      </c>
      <c r="J67" s="54">
        <f t="shared" si="36"/>
        <v>207000</v>
      </c>
      <c r="K67" s="54">
        <f t="shared" si="36"/>
        <v>207000</v>
      </c>
      <c r="L67" s="54">
        <f t="shared" si="36"/>
        <v>714268</v>
      </c>
      <c r="M67" s="54">
        <f t="shared" si="36"/>
        <v>713911.29</v>
      </c>
      <c r="N67" s="54">
        <f>SUM(N65:N66)</f>
        <v>723911.29</v>
      </c>
      <c r="O67" s="54">
        <f>SUM(O65:O66)</f>
        <v>733911.29</v>
      </c>
      <c r="P67" s="54">
        <f>SUM(P65:P66)</f>
        <v>743911.29</v>
      </c>
      <c r="Q67" s="54">
        <f t="shared" ref="Q67:R67" si="37">SUM(Q65:Q66)</f>
        <v>753911.29</v>
      </c>
      <c r="R67" s="54">
        <f t="shared" si="37"/>
        <v>763911.29</v>
      </c>
      <c r="S67" s="52"/>
      <c r="X67" s="42"/>
      <c r="AC67" s="10"/>
      <c r="AD67" s="85"/>
      <c r="AF67" s="10"/>
      <c r="AG67" s="85"/>
      <c r="AI67" s="10"/>
      <c r="AJ67" s="85"/>
    </row>
    <row r="68" spans="1:38" ht="15" x14ac:dyDescent="0.2">
      <c r="A68" s="81"/>
      <c r="B68" s="81"/>
      <c r="C68" s="52"/>
      <c r="D68" s="52"/>
      <c r="E68" s="53"/>
      <c r="F68" s="12"/>
      <c r="G68" s="53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W68" s="42"/>
      <c r="AC68" s="10"/>
      <c r="AD68" s="85"/>
      <c r="AF68" s="10"/>
      <c r="AG68" s="85"/>
      <c r="AI68" s="10"/>
      <c r="AJ68" s="85"/>
    </row>
    <row r="69" spans="1:38" ht="15" x14ac:dyDescent="0.2">
      <c r="A69" s="81" t="s">
        <v>45</v>
      </c>
      <c r="B69" s="81"/>
      <c r="C69" s="52"/>
      <c r="D69" s="54">
        <v>0</v>
      </c>
      <c r="E69" s="54">
        <f>D72</f>
        <v>0</v>
      </c>
      <c r="F69" s="54">
        <f t="shared" ref="F69:R69" si="38">E72</f>
        <v>3980.7692307692309</v>
      </c>
      <c r="G69" s="54">
        <f t="shared" si="38"/>
        <v>7961.5384615384619</v>
      </c>
      <c r="H69" s="54">
        <f t="shared" si="38"/>
        <v>11942.307692307693</v>
      </c>
      <c r="I69" s="54">
        <f t="shared" si="38"/>
        <v>15923.076923076924</v>
      </c>
      <c r="J69" s="54">
        <f t="shared" si="38"/>
        <v>19903.846153846156</v>
      </c>
      <c r="K69" s="54">
        <f t="shared" si="38"/>
        <v>23884.615384615387</v>
      </c>
      <c r="L69" s="54">
        <f t="shared" si="38"/>
        <v>27865.384615384617</v>
      </c>
      <c r="M69" s="54">
        <f t="shared" si="38"/>
        <v>36723.730769230773</v>
      </c>
      <c r="N69" s="54">
        <f t="shared" si="38"/>
        <v>50456.223942307697</v>
      </c>
      <c r="O69" s="54">
        <f t="shared" si="38"/>
        <v>64281.441057692311</v>
      </c>
      <c r="P69" s="54">
        <f t="shared" si="38"/>
        <v>78298.965865384613</v>
      </c>
      <c r="Q69" s="54">
        <f t="shared" si="38"/>
        <v>92508.798365384617</v>
      </c>
      <c r="R69" s="54">
        <f t="shared" si="38"/>
        <v>106910.93855769231</v>
      </c>
      <c r="S69" s="52"/>
      <c r="AC69" s="10"/>
      <c r="AD69" s="85"/>
      <c r="AF69" s="10"/>
      <c r="AG69" s="85"/>
      <c r="AI69" s="10"/>
      <c r="AJ69" s="85"/>
    </row>
    <row r="70" spans="1:38" ht="21" customHeight="1" x14ac:dyDescent="0.2">
      <c r="A70" s="81" t="s">
        <v>46</v>
      </c>
      <c r="B70" s="81"/>
      <c r="C70" s="52"/>
      <c r="D70" s="71">
        <v>0</v>
      </c>
      <c r="E70" s="52">
        <f t="shared" ref="E70:G70" si="39">+E65/$C$64</f>
        <v>3980.7692307692309</v>
      </c>
      <c r="F70" s="52">
        <f t="shared" si="39"/>
        <v>3980.7692307692309</v>
      </c>
      <c r="G70" s="52">
        <f t="shared" si="39"/>
        <v>3980.7692307692309</v>
      </c>
      <c r="H70" s="52">
        <f>+H65/$C$64</f>
        <v>3980.7692307692309</v>
      </c>
      <c r="I70" s="52">
        <f>+I65/C64</f>
        <v>3980.7692307692309</v>
      </c>
      <c r="J70" s="52">
        <f>+J65/C64</f>
        <v>3980.7692307692309</v>
      </c>
      <c r="K70" s="52">
        <f>+K65/C64</f>
        <v>3980.7692307692309</v>
      </c>
      <c r="L70" s="52">
        <f>+L65/C64</f>
        <v>3980.7692307692309</v>
      </c>
      <c r="M70" s="52">
        <f>+M65/C64</f>
        <v>13735.923076923076</v>
      </c>
      <c r="N70" s="52">
        <f>+N65/C64</f>
        <v>13729.06326923077</v>
      </c>
      <c r="O70" s="52">
        <f>+O65/C64</f>
        <v>13921.370961538461</v>
      </c>
      <c r="P70" s="52">
        <f>+P65/C64</f>
        <v>14113.678653846155</v>
      </c>
      <c r="Q70" s="52">
        <f>+Q65/C64</f>
        <v>14305.986346153846</v>
      </c>
      <c r="R70" s="52">
        <f>+R65/C64</f>
        <v>14498.294038461539</v>
      </c>
      <c r="S70" s="52"/>
      <c r="Z70" s="42"/>
      <c r="AB70" s="86"/>
      <c r="AC70" s="10"/>
      <c r="AD70" s="87"/>
      <c r="AF70" s="10"/>
      <c r="AG70" s="87"/>
      <c r="AI70" s="10"/>
      <c r="AJ70" s="85"/>
    </row>
    <row r="71" spans="1:38" ht="15" x14ac:dyDescent="0.2">
      <c r="A71" s="81" t="s">
        <v>47</v>
      </c>
      <c r="B71" s="12"/>
      <c r="C71" s="12"/>
      <c r="D71" s="53">
        <v>1990.3846153846155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f>L66/$C$64/2</f>
        <v>4877.5769230769229</v>
      </c>
      <c r="M71" s="53">
        <f>M66/$C$64/2</f>
        <v>-3.429903846153846</v>
      </c>
      <c r="N71" s="53">
        <f>N66/$C$64/2</f>
        <v>96.15384615384616</v>
      </c>
      <c r="O71" s="53">
        <f>O66/$C$64/2</f>
        <v>96.15384615384616</v>
      </c>
      <c r="P71" s="53">
        <f>P66/$C$64/2</f>
        <v>96.15384615384616</v>
      </c>
      <c r="Q71" s="53">
        <f t="shared" ref="Q71:R71" si="40">Q66/$C$64/2</f>
        <v>96.15384615384616</v>
      </c>
      <c r="R71" s="53">
        <f t="shared" si="40"/>
        <v>96.15384615384616</v>
      </c>
      <c r="S71" s="52"/>
      <c r="AC71" s="10"/>
      <c r="AD71" s="87"/>
      <c r="AF71" s="10"/>
      <c r="AG71" s="87"/>
      <c r="AI71" s="10"/>
      <c r="AJ71" s="87"/>
    </row>
    <row r="72" spans="1:38" ht="15" x14ac:dyDescent="0.2">
      <c r="A72" s="81" t="s">
        <v>48</v>
      </c>
      <c r="B72" s="81"/>
      <c r="C72" s="52">
        <v>0</v>
      </c>
      <c r="D72" s="54">
        <f t="shared" ref="D72:H72" si="41">+D69+D70</f>
        <v>0</v>
      </c>
      <c r="E72" s="54">
        <f t="shared" si="41"/>
        <v>3980.7692307692309</v>
      </c>
      <c r="F72" s="54">
        <f t="shared" si="41"/>
        <v>7961.5384615384619</v>
      </c>
      <c r="G72" s="54">
        <f t="shared" si="41"/>
        <v>11942.307692307693</v>
      </c>
      <c r="H72" s="54">
        <f t="shared" si="41"/>
        <v>15923.076923076924</v>
      </c>
      <c r="I72" s="54">
        <f>+I69+I70</f>
        <v>19903.846153846156</v>
      </c>
      <c r="J72" s="54">
        <f>+J69+J70</f>
        <v>23884.615384615387</v>
      </c>
      <c r="K72" s="54">
        <f>+K69+K70</f>
        <v>27865.384615384617</v>
      </c>
      <c r="L72" s="54">
        <f>SUM(L69:L71)</f>
        <v>36723.730769230773</v>
      </c>
      <c r="M72" s="54">
        <f>SUM(M69:M71)</f>
        <v>50456.223942307697</v>
      </c>
      <c r="N72" s="54">
        <f>SUM(N69:N71)</f>
        <v>64281.441057692311</v>
      </c>
      <c r="O72" s="54">
        <f>SUM(O69:O71)</f>
        <v>78298.965865384613</v>
      </c>
      <c r="P72" s="54">
        <f>SUM(P69:P71)</f>
        <v>92508.798365384617</v>
      </c>
      <c r="Q72" s="54">
        <f t="shared" ref="Q72:R72" si="42">SUM(Q69:Q71)</f>
        <v>106910.93855769231</v>
      </c>
      <c r="R72" s="54">
        <f t="shared" si="42"/>
        <v>121505.38644230769</v>
      </c>
      <c r="S72" s="52"/>
      <c r="AC72" s="10"/>
      <c r="AD72" s="87"/>
      <c r="AF72" s="10"/>
      <c r="AG72" s="87"/>
      <c r="AI72" s="10"/>
      <c r="AJ72" s="87"/>
    </row>
    <row r="73" spans="1:38" ht="15" x14ac:dyDescent="0.2">
      <c r="A73" s="81"/>
      <c r="B73" s="81"/>
      <c r="C73" s="72"/>
      <c r="D73" s="2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2"/>
      <c r="AC73" s="10"/>
      <c r="AD73" s="87"/>
      <c r="AF73" s="10"/>
      <c r="AG73" s="87"/>
      <c r="AI73" s="10"/>
      <c r="AJ73" s="87"/>
    </row>
    <row r="74" spans="1:38" ht="15" x14ac:dyDescent="0.2">
      <c r="A74" s="81" t="s">
        <v>49</v>
      </c>
      <c r="B74" s="81"/>
      <c r="C74" s="52"/>
      <c r="D74" s="53">
        <v>0</v>
      </c>
      <c r="E74" s="53">
        <v>205009.61538461538</v>
      </c>
      <c r="F74" s="53">
        <v>201028.84615384616</v>
      </c>
      <c r="G74" s="53">
        <v>197048.07692307694</v>
      </c>
      <c r="H74" s="53">
        <v>193067.30769230769</v>
      </c>
      <c r="I74" s="53">
        <f t="shared" ref="I74:M74" si="43">+H75</f>
        <v>189086.53846153847</v>
      </c>
      <c r="J74" s="53">
        <f t="shared" si="43"/>
        <v>185105.76923076925</v>
      </c>
      <c r="K74" s="53">
        <f t="shared" si="43"/>
        <v>181125.00000000003</v>
      </c>
      <c r="L74" s="53">
        <f t="shared" si="43"/>
        <v>177144.23076923081</v>
      </c>
      <c r="M74" s="53">
        <f t="shared" si="43"/>
        <v>168285.88461538465</v>
      </c>
      <c r="N74" s="53">
        <f>+M75</f>
        <v>154553.39144230774</v>
      </c>
      <c r="O74" s="53">
        <f>+N75</f>
        <v>140728.17432692312</v>
      </c>
      <c r="P74" s="53">
        <f>+O75</f>
        <v>126710.64951923082</v>
      </c>
      <c r="Q74" s="53">
        <f t="shared" ref="Q74:R74" si="44">+P75</f>
        <v>112500.81701923082</v>
      </c>
      <c r="R74" s="53">
        <f t="shared" si="44"/>
        <v>98098.676826923125</v>
      </c>
      <c r="S74" s="52"/>
      <c r="AC74" s="10"/>
      <c r="AD74" s="87"/>
      <c r="AF74" s="10"/>
      <c r="AG74" s="87"/>
      <c r="AI74" s="10"/>
      <c r="AJ74" s="87"/>
    </row>
    <row r="75" spans="1:38" ht="15" x14ac:dyDescent="0.2">
      <c r="A75" s="81" t="s">
        <v>50</v>
      </c>
      <c r="B75" s="81"/>
      <c r="C75" s="52"/>
      <c r="D75" s="54">
        <v>205009.61538461538</v>
      </c>
      <c r="E75" s="54">
        <v>201028.84615384616</v>
      </c>
      <c r="F75" s="54">
        <v>197048.07692307694</v>
      </c>
      <c r="G75" s="54">
        <v>193067.30769230769</v>
      </c>
      <c r="H75" s="54">
        <v>189086.53846153847</v>
      </c>
      <c r="I75" s="54">
        <f>+I74-I70</f>
        <v>185105.76923076925</v>
      </c>
      <c r="J75" s="54">
        <f>+J74-J70</f>
        <v>181125.00000000003</v>
      </c>
      <c r="K75" s="54">
        <f>+K74-K70</f>
        <v>177144.23076923081</v>
      </c>
      <c r="L75" s="54">
        <f>+L74-L70-L71</f>
        <v>168285.88461538465</v>
      </c>
      <c r="M75" s="54">
        <f>+M74-M70-M71</f>
        <v>154553.39144230774</v>
      </c>
      <c r="N75" s="54">
        <f>+N74-N70-N71</f>
        <v>140728.17432692312</v>
      </c>
      <c r="O75" s="54">
        <f>+O74-O70-O71</f>
        <v>126710.64951923082</v>
      </c>
      <c r="P75" s="54">
        <f>+P74-P70-P71</f>
        <v>112500.81701923082</v>
      </c>
      <c r="Q75" s="54">
        <f t="shared" ref="Q75:R75" si="45">+Q74-Q70-Q71</f>
        <v>98098.676826923125</v>
      </c>
      <c r="R75" s="54">
        <f t="shared" si="45"/>
        <v>83504.228942307745</v>
      </c>
      <c r="S75" s="52"/>
      <c r="AC75" s="10"/>
      <c r="AD75" s="87"/>
      <c r="AF75" s="10"/>
      <c r="AG75" s="87"/>
      <c r="AI75" s="10"/>
      <c r="AJ75" s="87"/>
    </row>
    <row r="76" spans="1:38" ht="24.95" customHeight="1" thickBot="1" x14ac:dyDescent="0.25">
      <c r="A76" s="84" t="s">
        <v>51</v>
      </c>
      <c r="B76" s="81"/>
      <c r="C76" s="52"/>
      <c r="D76" s="73">
        <v>102504.80769230769</v>
      </c>
      <c r="E76" s="73">
        <v>203019.23076923075</v>
      </c>
      <c r="F76" s="73">
        <v>199038.46153846156</v>
      </c>
      <c r="G76" s="73">
        <v>195057.69230769231</v>
      </c>
      <c r="H76" s="73">
        <v>191076.92307692306</v>
      </c>
      <c r="I76" s="73">
        <f>+H76-I70</f>
        <v>187096.15384615384</v>
      </c>
      <c r="J76" s="73">
        <f>+I76-J70</f>
        <v>183115.38461538462</v>
      </c>
      <c r="K76" s="73">
        <f>+J76-K70</f>
        <v>179134.6153846154</v>
      </c>
      <c r="L76" s="73">
        <f>+K76-L70-L71</f>
        <v>170276.26923076925</v>
      </c>
      <c r="M76" s="73">
        <f>+L76-M70-M71</f>
        <v>156543.77605769233</v>
      </c>
      <c r="N76" s="73">
        <f>+M76-N70-N71</f>
        <v>142718.55894230772</v>
      </c>
      <c r="O76" s="73">
        <f>+N76-O70-O71</f>
        <v>128701.03413461542</v>
      </c>
      <c r="P76" s="73">
        <f>+O76-P70-P71</f>
        <v>114491.20163461541</v>
      </c>
      <c r="Q76" s="73">
        <f t="shared" ref="Q76:R76" si="46">+P76-Q70-Q71</f>
        <v>100089.06144230772</v>
      </c>
      <c r="R76" s="73">
        <f t="shared" si="46"/>
        <v>85494.613557692341</v>
      </c>
      <c r="S76" s="52"/>
      <c r="AC76" s="10"/>
      <c r="AD76" s="87"/>
      <c r="AE76" s="86"/>
      <c r="AF76" s="10"/>
      <c r="AG76" s="87"/>
      <c r="AH76" s="86"/>
      <c r="AI76" s="10"/>
      <c r="AJ76" s="87"/>
    </row>
    <row r="77" spans="1:38" ht="15" x14ac:dyDescent="0.2">
      <c r="A77" s="81"/>
      <c r="B77" s="81"/>
      <c r="C77" s="52"/>
      <c r="D77" s="53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AC77" s="10"/>
      <c r="AD77" s="88"/>
      <c r="AF77" s="10"/>
      <c r="AG77" s="88"/>
      <c r="AI77" s="10"/>
      <c r="AJ77" s="88"/>
    </row>
    <row r="78" spans="1:38" ht="13.5" thickBot="1" x14ac:dyDescent="0.25">
      <c r="A78" s="80" t="s">
        <v>52</v>
      </c>
      <c r="B78" s="84"/>
      <c r="C78" s="53"/>
      <c r="D78" s="53"/>
      <c r="E78" s="53"/>
      <c r="F78" s="12"/>
      <c r="G78" s="53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AG78" s="42"/>
      <c r="AJ78" s="42"/>
    </row>
    <row r="79" spans="1:38" ht="13.5" thickBot="1" x14ac:dyDescent="0.25">
      <c r="A79" s="84"/>
      <c r="B79" s="12"/>
      <c r="C79" s="84"/>
      <c r="D79" s="65">
        <v>2013</v>
      </c>
      <c r="E79" s="66">
        <v>2014</v>
      </c>
      <c r="F79" s="66">
        <v>2015</v>
      </c>
      <c r="G79" s="66">
        <v>2016</v>
      </c>
      <c r="H79" s="67">
        <v>2017</v>
      </c>
      <c r="I79" s="67">
        <v>2018</v>
      </c>
      <c r="J79" s="67">
        <v>2019</v>
      </c>
      <c r="K79" s="67">
        <v>2020</v>
      </c>
      <c r="L79" s="67">
        <v>2021</v>
      </c>
      <c r="M79" s="67">
        <v>2022</v>
      </c>
      <c r="N79" s="67">
        <v>2023</v>
      </c>
      <c r="O79" s="67">
        <v>2024</v>
      </c>
      <c r="P79" s="67">
        <v>2025</v>
      </c>
      <c r="Q79" s="67">
        <v>2026</v>
      </c>
      <c r="R79" s="89">
        <v>2027</v>
      </c>
      <c r="S79" s="90"/>
    </row>
    <row r="80" spans="1:38" x14ac:dyDescent="0.2">
      <c r="A80" s="81"/>
      <c r="B80" s="12"/>
      <c r="C80" s="81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2"/>
    </row>
    <row r="81" spans="1:19" x14ac:dyDescent="0.2">
      <c r="A81" s="81" t="s">
        <v>53</v>
      </c>
      <c r="B81" s="12"/>
      <c r="C81" s="81"/>
      <c r="D81" s="54">
        <v>0</v>
      </c>
      <c r="E81" s="54">
        <f t="shared" ref="E81" si="47">+D89</f>
        <v>198720</v>
      </c>
      <c r="F81" s="54">
        <f t="shared" ref="F81" si="48">+E89</f>
        <v>182822.39999999999</v>
      </c>
      <c r="G81" s="54">
        <f t="shared" ref="G81" si="49">+F89</f>
        <v>168196.60800000001</v>
      </c>
      <c r="H81" s="54">
        <f t="shared" ref="H81" si="50">+G89</f>
        <v>154740.87936000002</v>
      </c>
      <c r="I81" s="54">
        <f t="shared" ref="I81:P81" si="51">+H89</f>
        <v>142361.60901120002</v>
      </c>
      <c r="J81" s="54">
        <f t="shared" si="51"/>
        <v>130972.68029030402</v>
      </c>
      <c r="K81" s="54">
        <f t="shared" si="51"/>
        <v>120494.8658670797</v>
      </c>
      <c r="L81" s="54">
        <f t="shared" si="51"/>
        <v>110855.27659771332</v>
      </c>
      <c r="M81" s="54">
        <f t="shared" si="51"/>
        <v>335330.13446989626</v>
      </c>
      <c r="N81" s="54">
        <f t="shared" si="51"/>
        <v>308339.63711230451</v>
      </c>
      <c r="O81" s="54">
        <f t="shared" si="51"/>
        <v>288272.46614332014</v>
      </c>
      <c r="P81" s="54">
        <f t="shared" si="51"/>
        <v>269810.66885185451</v>
      </c>
      <c r="Q81" s="54">
        <f t="shared" ref="Q81" si="52">+P89</f>
        <v>252825.81534370614</v>
      </c>
      <c r="R81" s="54">
        <f t="shared" ref="R81" si="53">+Q89</f>
        <v>237199.75011620967</v>
      </c>
      <c r="S81" s="52"/>
    </row>
    <row r="82" spans="1:19" x14ac:dyDescent="0.2">
      <c r="A82" s="81" t="s">
        <v>54</v>
      </c>
      <c r="B82" s="12"/>
      <c r="C82" s="81"/>
      <c r="D82" s="53">
        <v>207000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f>L66</f>
        <v>507268</v>
      </c>
      <c r="M82" s="53">
        <f>M66</f>
        <v>-356.71</v>
      </c>
      <c r="N82" s="53">
        <f>N66</f>
        <v>10000</v>
      </c>
      <c r="O82" s="53">
        <f>O66</f>
        <v>10000</v>
      </c>
      <c r="P82" s="53">
        <f>P66</f>
        <v>10000</v>
      </c>
      <c r="Q82" s="53">
        <f t="shared" ref="Q82:R82" si="54">Q66</f>
        <v>10000</v>
      </c>
      <c r="R82" s="53">
        <f t="shared" si="54"/>
        <v>10000</v>
      </c>
      <c r="S82" s="52"/>
    </row>
    <row r="83" spans="1:19" x14ac:dyDescent="0.2">
      <c r="A83" s="81" t="s">
        <v>55</v>
      </c>
      <c r="B83" s="12"/>
      <c r="C83" s="81"/>
      <c r="D83" s="54">
        <v>207000</v>
      </c>
      <c r="E83" s="54">
        <f t="shared" ref="E83:H83" si="55">+E81</f>
        <v>198720</v>
      </c>
      <c r="F83" s="54">
        <f t="shared" si="55"/>
        <v>182822.39999999999</v>
      </c>
      <c r="G83" s="54">
        <f t="shared" si="55"/>
        <v>168196.60800000001</v>
      </c>
      <c r="H83" s="54">
        <f t="shared" si="55"/>
        <v>154740.87936000002</v>
      </c>
      <c r="I83" s="54">
        <f>+I81</f>
        <v>142361.60901120002</v>
      </c>
      <c r="J83" s="54">
        <f>+J81</f>
        <v>130972.68029030402</v>
      </c>
      <c r="K83" s="54">
        <f>+K81</f>
        <v>120494.8658670797</v>
      </c>
      <c r="L83" s="54">
        <f>SUM(L81:L82)</f>
        <v>618123.27659771335</v>
      </c>
      <c r="M83" s="54">
        <f>SUM(M81:M82)</f>
        <v>334973.42446989624</v>
      </c>
      <c r="N83" s="54">
        <f>SUM(N81:N82)</f>
        <v>318339.63711230451</v>
      </c>
      <c r="O83" s="54">
        <f>SUM(O81:O82)</f>
        <v>298272.46614332014</v>
      </c>
      <c r="P83" s="54">
        <f>SUM(P81:P82)</f>
        <v>279810.66885185451</v>
      </c>
      <c r="Q83" s="54">
        <f t="shared" ref="Q83:R83" si="56">SUM(Q81:Q82)</f>
        <v>262825.81534370617</v>
      </c>
      <c r="R83" s="54">
        <f t="shared" si="56"/>
        <v>247199.75011620967</v>
      </c>
      <c r="S83" s="52"/>
    </row>
    <row r="84" spans="1:19" x14ac:dyDescent="0.2">
      <c r="A84" s="81" t="s">
        <v>56</v>
      </c>
      <c r="B84" s="12"/>
      <c r="C84" s="81"/>
      <c r="D84" s="53">
        <f>D66/2</f>
        <v>103500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f>L66/2</f>
        <v>253634</v>
      </c>
      <c r="M84" s="53">
        <f>M66/2</f>
        <v>-178.35499999999999</v>
      </c>
      <c r="N84" s="53">
        <f>N66/2</f>
        <v>5000</v>
      </c>
      <c r="O84" s="53">
        <f>O66/2</f>
        <v>5000</v>
      </c>
      <c r="P84" s="53">
        <f>P66/2</f>
        <v>5000</v>
      </c>
      <c r="Q84" s="53">
        <f t="shared" ref="Q84:R84" si="57">Q66/2</f>
        <v>5000</v>
      </c>
      <c r="R84" s="53">
        <f t="shared" si="57"/>
        <v>5000</v>
      </c>
      <c r="S84" s="52"/>
    </row>
    <row r="85" spans="1:19" x14ac:dyDescent="0.2">
      <c r="A85" s="81" t="s">
        <v>57</v>
      </c>
      <c r="B85" s="12"/>
      <c r="C85" s="81"/>
      <c r="D85" s="54">
        <f>D83-D84</f>
        <v>103500</v>
      </c>
      <c r="E85" s="54">
        <v>198720</v>
      </c>
      <c r="F85" s="54">
        <v>182822.39999999999</v>
      </c>
      <c r="G85" s="54">
        <v>168196.60800000001</v>
      </c>
      <c r="H85" s="54">
        <v>154740.87936000002</v>
      </c>
      <c r="I85" s="54">
        <f>+I83</f>
        <v>142361.60901120002</v>
      </c>
      <c r="J85" s="54">
        <f>+J83</f>
        <v>130972.68029030402</v>
      </c>
      <c r="K85" s="54">
        <f>+K83</f>
        <v>120494.8658670797</v>
      </c>
      <c r="L85" s="54">
        <f>L83-L84</f>
        <v>364489.27659771335</v>
      </c>
      <c r="M85" s="54">
        <f>M83-M84</f>
        <v>335151.77946989622</v>
      </c>
      <c r="N85" s="54">
        <f>N83-N84</f>
        <v>313339.63711230451</v>
      </c>
      <c r="O85" s="54">
        <f>O83-O84</f>
        <v>293272.46614332014</v>
      </c>
      <c r="P85" s="54">
        <f>P83-P84</f>
        <v>274810.66885185451</v>
      </c>
      <c r="Q85" s="54">
        <f t="shared" ref="Q85:R85" si="58">Q83-Q84</f>
        <v>257825.81534370617</v>
      </c>
      <c r="R85" s="54">
        <f t="shared" si="58"/>
        <v>242199.75011620967</v>
      </c>
      <c r="S85" s="52"/>
    </row>
    <row r="86" spans="1:19" x14ac:dyDescent="0.2">
      <c r="A86" s="81" t="s">
        <v>58</v>
      </c>
      <c r="B86" s="12"/>
      <c r="C86" s="64">
        <v>47</v>
      </c>
      <c r="D86" s="64">
        <v>47</v>
      </c>
      <c r="E86" s="64">
        <v>47</v>
      </c>
      <c r="F86" s="64">
        <v>47</v>
      </c>
      <c r="G86" s="64">
        <v>47</v>
      </c>
      <c r="H86" s="64">
        <v>47</v>
      </c>
      <c r="I86" s="64">
        <v>47</v>
      </c>
      <c r="J86" s="64">
        <v>47</v>
      </c>
      <c r="K86" s="64">
        <v>47</v>
      </c>
      <c r="L86" s="64">
        <v>47</v>
      </c>
      <c r="M86" s="64">
        <v>47</v>
      </c>
      <c r="N86" s="64">
        <v>47</v>
      </c>
      <c r="O86" s="64">
        <v>47</v>
      </c>
      <c r="P86" s="64">
        <v>47</v>
      </c>
      <c r="Q86" s="64">
        <v>47</v>
      </c>
      <c r="R86" s="64">
        <v>47</v>
      </c>
      <c r="S86" s="91"/>
    </row>
    <row r="87" spans="1:19" x14ac:dyDescent="0.2">
      <c r="A87" s="81" t="s">
        <v>59</v>
      </c>
      <c r="B87" s="12"/>
      <c r="C87" s="74">
        <v>0.08</v>
      </c>
      <c r="D87" s="74">
        <v>0.08</v>
      </c>
      <c r="E87" s="74">
        <v>0.08</v>
      </c>
      <c r="F87" s="74">
        <v>0.08</v>
      </c>
      <c r="G87" s="74">
        <v>0.08</v>
      </c>
      <c r="H87" s="74">
        <v>0.08</v>
      </c>
      <c r="I87" s="74">
        <v>0.08</v>
      </c>
      <c r="J87" s="74">
        <v>0.08</v>
      </c>
      <c r="K87" s="74">
        <v>0.08</v>
      </c>
      <c r="L87" s="74">
        <v>0.08</v>
      </c>
      <c r="M87" s="74">
        <v>0.08</v>
      </c>
      <c r="N87" s="74">
        <v>0.08</v>
      </c>
      <c r="O87" s="74">
        <v>0.08</v>
      </c>
      <c r="P87" s="74">
        <v>0.08</v>
      </c>
      <c r="Q87" s="74">
        <v>0.08</v>
      </c>
      <c r="R87" s="74">
        <v>0.08</v>
      </c>
      <c r="S87" s="92"/>
    </row>
    <row r="88" spans="1:19" x14ac:dyDescent="0.2">
      <c r="A88" s="81" t="s">
        <v>60</v>
      </c>
      <c r="B88" s="12"/>
      <c r="C88" s="81"/>
      <c r="D88" s="54">
        <f t="shared" ref="D88:G88" si="59">+D85*D87</f>
        <v>8280</v>
      </c>
      <c r="E88" s="54">
        <f t="shared" si="59"/>
        <v>15897.6</v>
      </c>
      <c r="F88" s="54">
        <f t="shared" si="59"/>
        <v>14625.791999999999</v>
      </c>
      <c r="G88" s="54">
        <f t="shared" si="59"/>
        <v>13455.728640000001</v>
      </c>
      <c r="H88" s="54">
        <f t="shared" ref="H88:N88" si="60">+H85*H87</f>
        <v>12379.270348800002</v>
      </c>
      <c r="I88" s="54">
        <f t="shared" si="60"/>
        <v>11388.928720896001</v>
      </c>
      <c r="J88" s="54">
        <f t="shared" si="60"/>
        <v>10477.814423224321</v>
      </c>
      <c r="K88" s="54">
        <f t="shared" si="60"/>
        <v>9639.5892693663754</v>
      </c>
      <c r="L88" s="54">
        <f t="shared" si="60"/>
        <v>29159.142127817067</v>
      </c>
      <c r="M88" s="54">
        <f t="shared" si="60"/>
        <v>26812.1423575917</v>
      </c>
      <c r="N88" s="54">
        <f t="shared" si="60"/>
        <v>25067.170968984363</v>
      </c>
      <c r="O88" s="54">
        <f t="shared" ref="O88:P88" si="61">+O85*O87</f>
        <v>23461.797291465613</v>
      </c>
      <c r="P88" s="54">
        <f t="shared" si="61"/>
        <v>21984.853508148361</v>
      </c>
      <c r="Q88" s="54">
        <f t="shared" ref="Q88:R88" si="62">+Q85*Q87</f>
        <v>20626.065227496492</v>
      </c>
      <c r="R88" s="54">
        <f t="shared" si="62"/>
        <v>19375.980009296774</v>
      </c>
      <c r="S88" s="52"/>
    </row>
    <row r="89" spans="1:19" ht="13.5" thickBot="1" x14ac:dyDescent="0.25">
      <c r="A89" s="84" t="s">
        <v>61</v>
      </c>
      <c r="B89" s="12"/>
      <c r="C89" s="81"/>
      <c r="D89" s="73">
        <f>D82-D88</f>
        <v>198720</v>
      </c>
      <c r="E89" s="73">
        <f t="shared" ref="E89:N89" si="63">+E85-E88</f>
        <v>182822.39999999999</v>
      </c>
      <c r="F89" s="73">
        <f t="shared" si="63"/>
        <v>168196.60800000001</v>
      </c>
      <c r="G89" s="73">
        <f t="shared" si="63"/>
        <v>154740.87936000002</v>
      </c>
      <c r="H89" s="73">
        <f t="shared" si="63"/>
        <v>142361.60901120002</v>
      </c>
      <c r="I89" s="73">
        <f t="shared" si="63"/>
        <v>130972.68029030402</v>
      </c>
      <c r="J89" s="73">
        <f t="shared" si="63"/>
        <v>120494.8658670797</v>
      </c>
      <c r="K89" s="73">
        <f t="shared" si="63"/>
        <v>110855.27659771332</v>
      </c>
      <c r="L89" s="73">
        <f t="shared" si="63"/>
        <v>335330.13446989626</v>
      </c>
      <c r="M89" s="73">
        <f t="shared" si="63"/>
        <v>308339.63711230451</v>
      </c>
      <c r="N89" s="73">
        <f t="shared" si="63"/>
        <v>288272.46614332014</v>
      </c>
      <c r="O89" s="73">
        <f t="shared" ref="O89:P89" si="64">+O85-O88</f>
        <v>269810.66885185451</v>
      </c>
      <c r="P89" s="73">
        <f t="shared" si="64"/>
        <v>252825.81534370614</v>
      </c>
      <c r="Q89" s="73">
        <f t="shared" ref="Q89:R89" si="65">+Q85-Q88</f>
        <v>237199.75011620967</v>
      </c>
      <c r="R89" s="73">
        <f t="shared" si="65"/>
        <v>222823.77010691291</v>
      </c>
      <c r="S89" s="52"/>
    </row>
    <row r="90" spans="1:19" x14ac:dyDescent="0.2">
      <c r="A90" s="81"/>
      <c r="B90" s="81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9" x14ac:dyDescent="0.2">
      <c r="J91" s="12"/>
    </row>
    <row r="92" spans="1:19" x14ac:dyDescent="0.2">
      <c r="J92" s="12"/>
    </row>
    <row r="93" spans="1:19" x14ac:dyDescent="0.2">
      <c r="J93" s="12"/>
    </row>
    <row r="94" spans="1:19" x14ac:dyDescent="0.2">
      <c r="J94" s="12"/>
      <c r="L94" s="75"/>
      <c r="M94" s="12"/>
    </row>
    <row r="95" spans="1:19" x14ac:dyDescent="0.2">
      <c r="J95" s="12"/>
      <c r="L95" s="12"/>
    </row>
    <row r="96" spans="1:19" x14ac:dyDescent="0.2">
      <c r="D96" s="12"/>
      <c r="J96" s="12"/>
    </row>
    <row r="99" spans="10:13" x14ac:dyDescent="0.2">
      <c r="J99" s="12"/>
    </row>
    <row r="100" spans="10:13" x14ac:dyDescent="0.2">
      <c r="J100" s="12"/>
    </row>
    <row r="101" spans="10:13" x14ac:dyDescent="0.2">
      <c r="J101" s="12"/>
    </row>
    <row r="102" spans="10:13" x14ac:dyDescent="0.2">
      <c r="J102" s="12"/>
    </row>
    <row r="103" spans="10:13" x14ac:dyDescent="0.2">
      <c r="J103" s="12"/>
    </row>
    <row r="104" spans="10:13" x14ac:dyDescent="0.2">
      <c r="J104" s="12"/>
    </row>
    <row r="105" spans="10:13" x14ac:dyDescent="0.2">
      <c r="J105" s="12"/>
    </row>
    <row r="106" spans="10:13" x14ac:dyDescent="0.2">
      <c r="J106" s="12"/>
      <c r="L106" s="20"/>
      <c r="M106" s="12"/>
    </row>
    <row r="107" spans="10:13" x14ac:dyDescent="0.2">
      <c r="J107" s="12"/>
      <c r="L107" s="12"/>
    </row>
    <row r="108" spans="10:13" x14ac:dyDescent="0.2">
      <c r="J108" s="12"/>
    </row>
  </sheetData>
  <mergeCells count="35">
    <mergeCell ref="AT17:AV17"/>
    <mergeCell ref="AU48:AV48"/>
    <mergeCell ref="AK17:AM17"/>
    <mergeCell ref="AL48:AM48"/>
    <mergeCell ref="AN17:AP17"/>
    <mergeCell ref="AO48:AP48"/>
    <mergeCell ref="AQ17:AS17"/>
    <mergeCell ref="AR48:AS48"/>
    <mergeCell ref="AI48:AJ48"/>
    <mergeCell ref="A47:B47"/>
    <mergeCell ref="E48:F48"/>
    <mergeCell ref="H48:I48"/>
    <mergeCell ref="K48:L48"/>
    <mergeCell ref="N48:O48"/>
    <mergeCell ref="Q48:R48"/>
    <mergeCell ref="T48:U48"/>
    <mergeCell ref="W48:X48"/>
    <mergeCell ref="Z48:AA48"/>
    <mergeCell ref="AC48:AD48"/>
    <mergeCell ref="AF48:AG48"/>
    <mergeCell ref="AB17:AD17"/>
    <mergeCell ref="AE17:AG17"/>
    <mergeCell ref="AH17:AJ17"/>
    <mergeCell ref="S17:U17"/>
    <mergeCell ref="V17:X17"/>
    <mergeCell ref="J17:L17"/>
    <mergeCell ref="M17:O17"/>
    <mergeCell ref="P17:R17"/>
    <mergeCell ref="D17:F17"/>
    <mergeCell ref="Y17:AA17"/>
    <mergeCell ref="A9:F9"/>
    <mergeCell ref="A10:F10"/>
    <mergeCell ref="A12:F12"/>
    <mergeCell ref="A14:F14"/>
    <mergeCell ref="G17:I17"/>
  </mergeCells>
  <pageMargins left="0.196850393700787" right="0.196850393700787" top="0.39370078740157499" bottom="0.39370078740157499" header="0.31496062992126" footer="0.31496062992126"/>
  <pageSetup scale="37" fitToHeight="2" orientation="landscape" horizontalDpi="1200" verticalDpi="1200" r:id="rId1"/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E84C9-FFCC-4081-8609-F6F788A61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A852FB-759C-4F55-8B23-C40DE0116D94}">
  <ds:schemaRefs>
    <ds:schemaRef ds:uri="http://schemas.microsoft.com/office/2006/documentManagement/types"/>
    <ds:schemaRef ds:uri="http://schemas.openxmlformats.org/package/2006/metadata/core-properties"/>
    <ds:schemaRef ds:uri="1f5e108a-442b-424d-88d6-fdac133e65d6"/>
    <ds:schemaRef ds:uri="http://schemas.microsoft.com/office/infopath/2007/PartnerControls"/>
    <ds:schemaRef ds:uri="http://purl.org/dc/elements/1.1/"/>
    <ds:schemaRef ds:uri="7e651a3a-8d05-4ee0-9344-b668032e30e0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149E1E7-7217-450B-AE5B-3E2F1F6A64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requirement 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Norman</dc:creator>
  <cp:lastModifiedBy>LEE Julie(Qiu Ling)</cp:lastModifiedBy>
  <cp:lastPrinted>2023-10-03T14:22:20Z</cp:lastPrinted>
  <dcterms:created xsi:type="dcterms:W3CDTF">2023-08-10T12:02:36Z</dcterms:created>
  <dcterms:modified xsi:type="dcterms:W3CDTF">2023-10-03T14:22:40Z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